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Fund Raising" sheetId="2" r:id="rId5"/>
    <sheet state="visible" name="Utility Modules" sheetId="3" r:id="rId6"/>
    <sheet state="visible" name="Inputs" sheetId="4" r:id="rId7"/>
    <sheet state="visible" name="Analysis" sheetId="5" r:id="rId8"/>
    <sheet state="visible" name="Data Tables" sheetId="6" r:id="rId9"/>
    <sheet state="visible" name="Background Data" sheetId="7" r:id="rId10"/>
    <sheet state="visible" name="cadCAD_inputs" sheetId="8" r:id="rId11"/>
  </sheets>
  <definedNames>
    <definedName localSheetId="3" name="start_user">Inputs!$I$13</definedName>
    <definedName name="velocity">'Fund Raising'!$I$92</definedName>
    <definedName localSheetId="3" name="velocity">Inputs!$I$15</definedName>
    <definedName name="end_user">'Fund Raising'!$I$91</definedName>
    <definedName name="start_user">'Fund Raising'!$I$90</definedName>
    <definedName localSheetId="3" name="end_user">Inputs!$I$14</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4">
      <text>
        <t xml:space="preserve">Calculated based on avg active users divided by cumulative all time addresses
	-Abdur Rehman</t>
      </text>
    </comment>
    <comment authorId="0" ref="D23">
      <text>
        <t xml:space="preserve">Number of active users based on the current 30Day average and growth, to keep the assumption conservative.
	-Abdur Rehman</t>
      </text>
    </comment>
  </commentList>
</comments>
</file>

<file path=xl/sharedStrings.xml><?xml version="1.0" encoding="utf-8"?>
<sst xmlns="http://schemas.openxmlformats.org/spreadsheetml/2006/main" count="649" uniqueCount="563">
  <si>
    <t>Quantitative Token Model</t>
  </si>
  <si>
    <t>Information</t>
  </si>
  <si>
    <r>
      <rPr>
        <rFont val="Calibri"/>
        <b/>
        <color theme="1"/>
        <sz val="12.0"/>
      </rPr>
      <t xml:space="preserve">MODEL CAPABILITIES:
</t>
    </r>
    <r>
      <rPr>
        <rFont val="Calibri"/>
        <color theme="1"/>
        <sz val="12.0"/>
      </rPr>
      <t xml:space="preserve">This Quantitative Token Model shows the impact of different token allocation and vesting strategies combined with utility influences, monetary aspects, and adoption assumptions. The calculated numbers are valid only within the scope of the underlying assumptions and mechanisms. </t>
    </r>
    <r>
      <rPr>
        <rFont val="Calibri"/>
        <color theme="1"/>
        <sz val="12.0"/>
      </rPr>
      <t>However, it can provide parameter value starting points and useful insights in the behavioural outcomes for different token ecosystem strategies.</t>
    </r>
  </si>
  <si>
    <r>
      <rPr>
        <rFont val="Calibri"/>
        <b/>
        <color theme="1"/>
        <sz val="12.0"/>
      </rPr>
      <t xml:space="preserve">MODEL LIMITATIONS:
</t>
    </r>
    <r>
      <rPr>
        <rFont val="Calibri"/>
        <color theme="1"/>
        <sz val="12.0"/>
      </rPr>
      <t>The Quantitative Token Model is based on many assumptions that can diverge from the reality and thereby only provides approximate results. This model is based on a "representative agent" instead of simulating "individual agents".</t>
    </r>
  </si>
  <si>
    <r>
      <rPr>
        <rFont val="Calibri"/>
        <b/>
        <color theme="1"/>
        <sz val="12.0"/>
      </rPr>
      <t xml:space="preserve">HOW TO USE:
</t>
    </r>
    <r>
      <rPr>
        <rFont val="Calibri"/>
        <color theme="1"/>
        <sz val="12.0"/>
      </rPr>
      <t>Go through the Excel-File tabs in this order: "Main Inputs", "Utility Modules", and "Analysis". In each tab, fill out all light-blue highlighted cells according to your project values from the top to the bottom. Many row and column names have little comments on them that help to explain the meaning behind them. Hype and market sentiment effects can be mapped through the adoption assumptions for different timeframes. The adoption assumptions are given in avarege $-value that flows into the underlying liquidity pool to buy (positive value) or to sell (negative value) your token. The timeframe for the whole simulation is fixed to 10 years, starting from the launch date of the token.</t>
    </r>
  </si>
  <si>
    <t>References</t>
  </si>
  <si>
    <t>Model Abstraction</t>
  </si>
  <si>
    <t>Fund Raising</t>
  </si>
  <si>
    <t>Token Model Inputs</t>
  </si>
  <si>
    <t>Input Fields</t>
  </si>
  <si>
    <t>Set Fields</t>
  </si>
  <si>
    <t>Basic Token Parameters</t>
  </si>
  <si>
    <t>Supply Type</t>
  </si>
  <si>
    <t>Fixed</t>
  </si>
  <si>
    <t>Total Supply of Tokens</t>
  </si>
  <si>
    <t>Launch Date / dd.mm.yyyy</t>
  </si>
  <si>
    <t>% Public Sale of Supply (up to)</t>
  </si>
  <si>
    <t>Public Sale Valuation / $</t>
  </si>
  <si>
    <t>Equity Owned by External Shareholders</t>
  </si>
  <si>
    <t>Fund Raising Module</t>
  </si>
  <si>
    <t>Token Sales</t>
  </si>
  <si>
    <t>Capital Raise / $</t>
  </si>
  <si>
    <t>Valuation Cap / $</t>
  </si>
  <si>
    <t>Bonus Amount / %</t>
  </si>
  <si>
    <t>Effective Token Price / $</t>
  </si>
  <si>
    <t>Token Discount / %</t>
  </si>
  <si>
    <t>Early Backers / Angels</t>
  </si>
  <si>
    <t>Seed</t>
  </si>
  <si>
    <t>Seed1</t>
  </si>
  <si>
    <t>Seed2</t>
  </si>
  <si>
    <t>Public Sale</t>
  </si>
  <si>
    <t>Sum of Raised Capital / $</t>
  </si>
  <si>
    <t>Initial Token Allocations &amp; Vesting Schedules</t>
  </si>
  <si>
    <t>Token Vesting Regime</t>
  </si>
  <si>
    <t>Buckets</t>
  </si>
  <si>
    <t>Percentage</t>
  </si>
  <si>
    <t>Amount</t>
  </si>
  <si>
    <t>Initial vesting / %</t>
  </si>
  <si>
    <t>Cliff / months</t>
  </si>
  <si>
    <t>Issuing Months</t>
  </si>
  <si>
    <t>Monthly Issuing / %</t>
  </si>
  <si>
    <t>Monthly Issuing / token</t>
  </si>
  <si>
    <t>1st Month Vested Tokens</t>
  </si>
  <si>
    <t>First issuing month</t>
  </si>
  <si>
    <t>Last issuing month</t>
  </si>
  <si>
    <t>Investors</t>
  </si>
  <si>
    <t>Founders / Team</t>
  </si>
  <si>
    <t>Growth Fund</t>
  </si>
  <si>
    <t>Advisors</t>
  </si>
  <si>
    <t>Project Buckets</t>
  </si>
  <si>
    <t>Treasury</t>
  </si>
  <si>
    <t>Incentives</t>
  </si>
  <si>
    <t>Ecosystem funds</t>
  </si>
  <si>
    <t>LP</t>
  </si>
  <si>
    <t>Liquidity Pool</t>
  </si>
  <si>
    <t>Sum</t>
  </si>
  <si>
    <t>Airdrop Module</t>
  </si>
  <si>
    <t>Date 1</t>
  </si>
  <si>
    <t>Amount 1</t>
  </si>
  <si>
    <t>Date 2</t>
  </si>
  <si>
    <t>Amount 2</t>
  </si>
  <si>
    <t>Date 3</t>
  </si>
  <si>
    <t>Amount 3</t>
  </si>
  <si>
    <t>Check Sum</t>
  </si>
  <si>
    <t>Airdrops</t>
  </si>
  <si>
    <t>lllustrative Output Tables</t>
  </si>
  <si>
    <t>Key Parameters</t>
  </si>
  <si>
    <t>Token Pre-Sales</t>
  </si>
  <si>
    <t>Raise</t>
  </si>
  <si>
    <t>Valuation Cap</t>
  </si>
  <si>
    <t>Bonus Amount</t>
  </si>
  <si>
    <t>TGE Target Date</t>
  </si>
  <si>
    <t>Pre-sale/SAFT 1</t>
  </si>
  <si>
    <t>Pre-sale/SAFT 2</t>
  </si>
  <si>
    <t>Public Sale Valuation</t>
  </si>
  <si>
    <t>TBD</t>
  </si>
  <si>
    <t>Pre-sale/SAFT 3</t>
  </si>
  <si>
    <t>Initial Circulating Supply (up to)</t>
  </si>
  <si>
    <t>Total Private Sales</t>
  </si>
  <si>
    <t>Indicative Token Allocation &amp; Vesting</t>
  </si>
  <si>
    <t>% of Tokens</t>
  </si>
  <si>
    <t># Monthly Vests</t>
  </si>
  <si>
    <t>Months Cliff</t>
  </si>
  <si>
    <t>Early Backers (OV, Angels, Other Partners etc.)</t>
  </si>
  <si>
    <t>Pre-sales</t>
  </si>
  <si>
    <t>Total</t>
  </si>
  <si>
    <t>Note: All assumptions and data preliminary and subject to change at the sole discretion of the Company</t>
  </si>
  <si>
    <t>Utility Module Configuration</t>
  </si>
  <si>
    <t>Utility Adoption Distributions</t>
  </si>
  <si>
    <t>Utility</t>
  </si>
  <si>
    <t>Utility Adoption Share / %</t>
  </si>
  <si>
    <t>Utility Modules</t>
  </si>
  <si>
    <t>Module Name</t>
  </si>
  <si>
    <t>Staking</t>
  </si>
  <si>
    <t>Comment</t>
  </si>
  <si>
    <t>Locking tokens for staking to receive rewards in the same token. Staked tokens give owner voting power in the DAO.</t>
  </si>
  <si>
    <t>Token Usage</t>
  </si>
  <si>
    <t>Locking</t>
  </si>
  <si>
    <t>Token Payout APR / %</t>
  </si>
  <si>
    <t>Token Payout APY / %</t>
  </si>
  <si>
    <t>Payout Source</t>
  </si>
  <si>
    <t>Liquidity Mining</t>
  </si>
  <si>
    <t>Provide liquidity and receive tokens based on amount</t>
  </si>
  <si>
    <t>Liquidity</t>
  </si>
  <si>
    <t>Burning</t>
  </si>
  <si>
    <t>Burn tokens (e.g. for some off-chain benefit)</t>
  </si>
  <si>
    <t>Holding</t>
  </si>
  <si>
    <t>Just hold the tokens in your wallet and receive rewards based on the amount</t>
  </si>
  <si>
    <t>Transfer for Benefit</t>
  </si>
  <si>
    <t>Transfer tokens to receive some benefit (e.g. for purchasing a NFT, another product, or to earn reputation etc.). Transferred tokens will go to the "Ecosystem funds" bucket.</t>
  </si>
  <si>
    <t>Transfer</t>
  </si>
  <si>
    <t>Transfer Destination</t>
  </si>
  <si>
    <t>Token Type to Payout Check</t>
  </si>
  <si>
    <t>Off-Chain Point System</t>
  </si>
  <si>
    <t>Use Off-Chain Point System</t>
  </si>
  <si>
    <t>Yes</t>
  </si>
  <si>
    <t>Avg. point issuance per user / day</t>
  </si>
  <si>
    <t>Avg. point issuance per user / month</t>
  </si>
  <si>
    <t>Allow Conversion from Points to Token</t>
  </si>
  <si>
    <t>Conversion Rate Token per Point</t>
  </si>
  <si>
    <t>Point multiplier scheme</t>
  </si>
  <si>
    <t>Multiplier points per token staked</t>
  </si>
  <si>
    <t>Multiplier Cap</t>
  </si>
  <si>
    <t>Bucket to use for the conversion to token</t>
  </si>
  <si>
    <t>Minting (inflation)</t>
  </si>
  <si>
    <t>Resulting multiplier for different amounts of tokens staked</t>
  </si>
  <si>
    <t>Tokens staked / % of total supply</t>
  </si>
  <si>
    <t>Resulting Multiplier</t>
  </si>
  <si>
    <t>Point issuance per user / month</t>
  </si>
  <si>
    <t>Inputs</t>
  </si>
  <si>
    <t>Liquidity Pool Module</t>
  </si>
  <si>
    <t>Token Launch Price / $</t>
  </si>
  <si>
    <t>Assuming</t>
  </si>
  <si>
    <t>Liquidity Pool Fund Allocation Initial / $</t>
  </si>
  <si>
    <t>Liquidity Pool Fund Allocation / % of Raised Amount</t>
  </si>
  <si>
    <t>Initial Token MC / $</t>
  </si>
  <si>
    <t>Initial Token FDV MC / $</t>
  </si>
  <si>
    <t>Token LP weighting / %/100</t>
  </si>
  <si>
    <t>LP Pairing Token2 / ticker</t>
  </si>
  <si>
    <t>USDC</t>
  </si>
  <si>
    <t>LP Pairing Token2 Price / $</t>
  </si>
  <si>
    <t>Initial LP Pairing Token2 Amount / Token</t>
  </si>
  <si>
    <t>Token2 LP weighting</t>
  </si>
  <si>
    <t>User Adoption</t>
  </si>
  <si>
    <t>Regular product revenue is the avg annual revenue divided by the all time active addresses and one time revenue is the daily active user addresses</t>
  </si>
  <si>
    <t>Product User Adoption</t>
  </si>
  <si>
    <t>Initial Product Users</t>
  </si>
  <si>
    <t>Assumed</t>
  </si>
  <si>
    <t>Product Users after 10 years</t>
  </si>
  <si>
    <t>https://tokenterminal.com/terminal/projects/uniswap</t>
  </si>
  <si>
    <t>Product Adoption Velocity (curve shape)</t>
  </si>
  <si>
    <t>https://cointelegraph.com/news/uniswap-breaks-1t-in-volume-but-has-only-been-used-by-3-9m-addresses</t>
  </si>
  <si>
    <t>One-Time Product Revenue per User / $</t>
  </si>
  <si>
    <t>https://growjo.com/company/Uniswap</t>
  </si>
  <si>
    <t>Regular Product Revenue per User per Month / $</t>
  </si>
  <si>
    <t>Token Holder Adoption</t>
  </si>
  <si>
    <t>Initial Token Holders</t>
  </si>
  <si>
    <t>Token Holders after 10 years</t>
  </si>
  <si>
    <t>https://etherscan.io/token/0x1f9840a85d5af5bf1d1762f925bdaddc4201f984</t>
  </si>
  <si>
    <t>Token Adoption Velocity (curve shape)</t>
  </si>
  <si>
    <t>same as product usage</t>
  </si>
  <si>
    <t>One-Time Token Buy per User / $</t>
  </si>
  <si>
    <t>Regular Token Buy per User per Month / $</t>
  </si>
  <si>
    <t>Meta Bucket Allocations</t>
  </si>
  <si>
    <t>Avg. Token Utility Allocation / %</t>
  </si>
  <si>
    <t>Avg. Token Holding / %</t>
  </si>
  <si>
    <t>Avg. Token Selling / %</t>
  </si>
  <si>
    <t>Avg. Token Utility Removal / %</t>
  </si>
  <si>
    <t>User Token Allocation Consistency</t>
  </si>
  <si>
    <t>Business Assumptions</t>
  </si>
  <si>
    <t>Avg. Revenue Streams for the Project</t>
  </si>
  <si>
    <t>Product Income per Month / $</t>
  </si>
  <si>
    <t>Royalty Income per Month / $</t>
  </si>
  <si>
    <t>Other Income per Month / $</t>
  </si>
  <si>
    <t>Treasury Income per Month / $</t>
  </si>
  <si>
    <t>Regular Income Sum per Month / $</t>
  </si>
  <si>
    <t>Avg. Expenditures for the Project</t>
  </si>
  <si>
    <t>One-Time Payments after Pre-Sales / $</t>
  </si>
  <si>
    <t>Planned One-Time Investments after Launch / $</t>
  </si>
  <si>
    <t>Salaries per Month / $</t>
  </si>
  <si>
    <t>License Costs per Month / $</t>
  </si>
  <si>
    <t>Other Monthly Costs / $</t>
  </si>
  <si>
    <t>Buyback fixed/percentage of cash reserve</t>
  </si>
  <si>
    <t>Token Buybacks per Month / % of cash reserves</t>
  </si>
  <si>
    <t>Token Buybacks per Month / $</t>
  </si>
  <si>
    <t>Buyback bucket</t>
  </si>
  <si>
    <t>Buyback start date</t>
  </si>
  <si>
    <t>Buyback end date</t>
  </si>
  <si>
    <t>Burn token supply as percentage of init. total supply / month</t>
  </si>
  <si>
    <t>Burn project bucket tokens start date</t>
  </si>
  <si>
    <t>Burn project bucket tokens end date</t>
  </si>
  <si>
    <t>Burn from project bucket</t>
  </si>
  <si>
    <t>Regular Expenditures Sum per Month / $</t>
  </si>
  <si>
    <t>Balances</t>
  </si>
  <si>
    <t>Cash Reserve after Launch / $</t>
  </si>
  <si>
    <t>Monthly Income vs. Expenditures Balance / $</t>
  </si>
  <si>
    <t>Runway / months</t>
  </si>
  <si>
    <t>Cash Reserve sustainability</t>
  </si>
  <si>
    <t>Runway / years</t>
  </si>
  <si>
    <t>Token Meta Bucket Allocations - Information Table</t>
  </si>
  <si>
    <t>Free Supply Usage</t>
  </si>
  <si>
    <t>Timeframes</t>
  </si>
  <si>
    <t>Start</t>
  </si>
  <si>
    <t>End</t>
  </si>
  <si>
    <t>Selling / %</t>
  </si>
  <si>
    <t>Utility Allocation / %</t>
  </si>
  <si>
    <t>Holding / %</t>
  </si>
  <si>
    <t>Utility Removal / %</t>
  </si>
  <si>
    <t>Timeframe 1</t>
  </si>
  <si>
    <t>Timeframe 2</t>
  </si>
  <si>
    <t>Timeframe 3</t>
  </si>
  <si>
    <t>Timeframe 4</t>
  </si>
  <si>
    <t>Timeframe 5</t>
  </si>
  <si>
    <t>Timeframe 6</t>
  </si>
  <si>
    <t>Timeframe 7</t>
  </si>
  <si>
    <t>Timeframe 8</t>
  </si>
  <si>
    <t>Timeframe 9</t>
  </si>
  <si>
    <t>Timeframe 10</t>
  </si>
  <si>
    <t>Timeframe 11</t>
  </si>
  <si>
    <t>Timeframe 12</t>
  </si>
  <si>
    <t>Free Supply Distribution</t>
  </si>
  <si>
    <t>Volatility definition:</t>
  </si>
  <si>
    <t>price difference between maximum and minimum occurring price of all simulated transactions in the respective month</t>
  </si>
  <si>
    <t>maximum price that occurs on all simulated transactions in the respective month</t>
  </si>
  <si>
    <t>Data Tables</t>
  </si>
  <si>
    <t>Data Series</t>
  </si>
  <si>
    <t>Date</t>
  </si>
  <si>
    <t>Adoption</t>
  </si>
  <si>
    <t>Product Users</t>
  </si>
  <si>
    <t>Token Holders</t>
  </si>
  <si>
    <t>Vesting</t>
  </si>
  <si>
    <t>Vesting Series / Token</t>
  </si>
  <si>
    <t>SUM</t>
  </si>
  <si>
    <t>CUMULATIVE SUM</t>
  </si>
  <si>
    <t>Utility / %</t>
  </si>
  <si>
    <t>Category Allocations</t>
  </si>
  <si>
    <t>Selling Series / Token</t>
  </si>
  <si>
    <t>From Holding Supply of prev. Month</t>
  </si>
  <si>
    <t>Utility Allocation / Token</t>
  </si>
  <si>
    <t>Holding Allocation / Token</t>
  </si>
  <si>
    <t>Utility Share Allocations / Token</t>
  </si>
  <si>
    <t>Product capital allocation / $</t>
  </si>
  <si>
    <t>Product Revenue</t>
  </si>
  <si>
    <t>Token capital allocation / $</t>
  </si>
  <si>
    <t>Token Buys</t>
  </si>
  <si>
    <t>Value Distribution from Adoption / Token</t>
  </si>
  <si>
    <t>Token2-In LP</t>
  </si>
  <si>
    <t>Utility Removal</t>
  </si>
  <si>
    <t>Utility Removal / Token</t>
  </si>
  <si>
    <t>Buybacks</t>
  </si>
  <si>
    <t>Value Flow Balance through Buybacks / $</t>
  </si>
  <si>
    <t>Burning from Project Bucket</t>
  </si>
  <si>
    <t>LP Transfers / Token&amp;Token2</t>
  </si>
  <si>
    <t>Tx 1</t>
  </si>
  <si>
    <t>Token - after Adoption</t>
  </si>
  <si>
    <t>Token2 - after Adoption</t>
  </si>
  <si>
    <t>Token2/Token - after adoption</t>
  </si>
  <si>
    <t>Tx 2</t>
  </si>
  <si>
    <t>Token - after vesting sell</t>
  </si>
  <si>
    <t>Token2 - after vesting sell</t>
  </si>
  <si>
    <t>Token2/Token - after vesting sell</t>
  </si>
  <si>
    <t>Tx 3</t>
  </si>
  <si>
    <t>Token - after liquidity addition</t>
  </si>
  <si>
    <t>Token2 - after liquidity addition</t>
  </si>
  <si>
    <t>Token2/Token - after liquidity addition</t>
  </si>
  <si>
    <t>Tx 4</t>
  </si>
  <si>
    <t>Token - after Buyback</t>
  </si>
  <si>
    <t>Token2 - after Buyback</t>
  </si>
  <si>
    <t>Token2/Token - after Buyback</t>
  </si>
  <si>
    <t>LP Valuation / $</t>
  </si>
  <si>
    <t>LP Valuation</t>
  </si>
  <si>
    <t>Volatility / dP / max(p) * 100 %</t>
  </si>
  <si>
    <t>Volatility</t>
  </si>
  <si>
    <t>Utilities</t>
  </si>
  <si>
    <t>Rewards / Token</t>
  </si>
  <si>
    <t>Rewards / $</t>
  </si>
  <si>
    <t>Balances / Token</t>
  </si>
  <si>
    <t>Holding Supply</t>
  </si>
  <si>
    <t>Unvested Supply</t>
  </si>
  <si>
    <t>Circulating Supply</t>
  </si>
  <si>
    <t>Cash Reserve</t>
  </si>
  <si>
    <t>Balance / $</t>
  </si>
  <si>
    <t>Token Price / $</t>
  </si>
  <si>
    <t>Token</t>
  </si>
  <si>
    <t>Price</t>
  </si>
  <si>
    <t>Market Cap</t>
  </si>
  <si>
    <t>FDV Market Cap</t>
  </si>
  <si>
    <t>Off-Chain</t>
  </si>
  <si>
    <t>Point Rewards System</t>
  </si>
  <si>
    <t>Points</t>
  </si>
  <si>
    <t>Base Point Issuance</t>
  </si>
  <si>
    <t>Avg. Token Staked per Token User</t>
  </si>
  <si>
    <t>Avg. Point Multiplier per Token User</t>
  </si>
  <si>
    <t>Point Issuance w. Multiplier from Token User (proportional)</t>
  </si>
  <si>
    <t>Accumulated Points</t>
  </si>
  <si>
    <t>Point Issuance per Month / $</t>
  </si>
  <si>
    <t>Accumulated Points Worth / $</t>
  </si>
  <si>
    <t>Point Conversion to Token (will add to staking rewards if point system is enabled)</t>
  </si>
  <si>
    <t>Point Conversion to Token (will add to staking rewards if point system is enabled) / $</t>
  </si>
  <si>
    <t>Point Issuance per User per month / points</t>
  </si>
  <si>
    <t>Point Issuance per User per month / $</t>
  </si>
  <si>
    <t>Days</t>
  </si>
  <si>
    <t>Supply type</t>
  </si>
  <si>
    <t>Inflationary</t>
  </si>
  <si>
    <t>Token Allocation Checks</t>
  </si>
  <si>
    <t>Check</t>
  </si>
  <si>
    <t>Sum inconsistencies detected!</t>
  </si>
  <si>
    <t>Token Distribution Sum Check</t>
  </si>
  <si>
    <t>Token distribution sums between selling, utility adoption, and holding have to be 100 % for every timeframe</t>
  </si>
  <si>
    <t>Token Utility Share Check</t>
  </si>
  <si>
    <t>The sum of all utility shares must be 100!</t>
  </si>
  <si>
    <t>Token Usage Options</t>
  </si>
  <si>
    <t>Payout Sources</t>
  </si>
  <si>
    <t>None</t>
  </si>
  <si>
    <t>You can't use minting as payout source for a token with fixed supply!</t>
  </si>
  <si>
    <t>Token Vesting Sums</t>
  </si>
  <si>
    <t>Sum of vested tokens doesn't match the initial total supply!</t>
  </si>
  <si>
    <t>Consistency Checks</t>
  </si>
  <si>
    <t>All previous checks passed!</t>
  </si>
  <si>
    <t>NOT all checks passed! Correction required!</t>
  </si>
  <si>
    <t>Set Utility Payout Sources</t>
  </si>
  <si>
    <t>Positive Volume Check</t>
  </si>
  <si>
    <t>Volume has to be &gt;=0!</t>
  </si>
  <si>
    <t>Effective token prices</t>
  </si>
  <si>
    <t>Free Supply Shares</t>
  </si>
  <si>
    <t>Token Holdings must be &gt;= 0 %</t>
  </si>
  <si>
    <t>Bucket Check</t>
  </si>
  <si>
    <t>Launch Price</t>
  </si>
  <si>
    <t>Bucket runs out of tokens!</t>
  </si>
  <si>
    <t>Set Transfer Destinations</t>
  </si>
  <si>
    <t>Utility Selection</t>
  </si>
  <si>
    <t>Bucket Checks</t>
  </si>
  <si>
    <t>Use point system</t>
  </si>
  <si>
    <t>No</t>
  </si>
  <si>
    <t>Buyback Options</t>
  </si>
  <si>
    <t>Allow for Point Conversion</t>
  </si>
  <si>
    <t>Cumulative token unlocks</t>
  </si>
  <si>
    <t>% of Total Supply</t>
  </si>
  <si>
    <t>Cumulative %</t>
  </si>
  <si>
    <t>Inflation</t>
  </si>
  <si>
    <t>Parameter</t>
  </si>
  <si>
    <t>Parameter Name</t>
  </si>
  <si>
    <t>Initial Value</t>
  </si>
  <si>
    <t>Min</t>
  </si>
  <si>
    <t>Max</t>
  </si>
  <si>
    <t>Interval Steps</t>
  </si>
  <si>
    <t>Unit</t>
  </si>
  <si>
    <t>supply_type</t>
  </si>
  <si>
    <t>initial_total_supply</t>
  </si>
  <si>
    <t>launch_date</t>
  </si>
  <si>
    <t>public_sale_supply_perc</t>
  </si>
  <si>
    <t>public_sale_valuation</t>
  </si>
  <si>
    <t>equity_external_shareholders_perc</t>
  </si>
  <si>
    <t>angle_raised</t>
  </si>
  <si>
    <t>seed_raised</t>
  </si>
  <si>
    <t>presale_1_raised</t>
  </si>
  <si>
    <t>presale_2_raised</t>
  </si>
  <si>
    <t>public_sale_raised</t>
  </si>
  <si>
    <t>raised_capital_sum</t>
  </si>
  <si>
    <t>angle_valuation</t>
  </si>
  <si>
    <t>seed_valuation</t>
  </si>
  <si>
    <t>presale_1_valuation</t>
  </si>
  <si>
    <t>presale_2_valuation</t>
  </si>
  <si>
    <t>angle_bonus</t>
  </si>
  <si>
    <t>seed_bonus</t>
  </si>
  <si>
    <t>presale_1_bonus</t>
  </si>
  <si>
    <t>presale_2_bonus</t>
  </si>
  <si>
    <t>team_allocation</t>
  </si>
  <si>
    <t>Elektrik Token Allocation</t>
  </si>
  <si>
    <t>ov_allocation</t>
  </si>
  <si>
    <t>advisor_allocation</t>
  </si>
  <si>
    <t>Strategic Partners Token Allocation</t>
  </si>
  <si>
    <t>strategic_partners_allocation</t>
  </si>
  <si>
    <t>Reserve Token Allocation</t>
  </si>
  <si>
    <t>reserve_allocation</t>
  </si>
  <si>
    <t>community_allocation</t>
  </si>
  <si>
    <t>foundation_allocation</t>
  </si>
  <si>
    <t>placeholder_1_allocation</t>
  </si>
  <si>
    <t>placeholder_2_allocation</t>
  </si>
  <si>
    <t>liquidity_pool_allocation</t>
  </si>
  <si>
    <t>Airdrop Allocation</t>
  </si>
  <si>
    <t>airdrop_allocation</t>
  </si>
  <si>
    <t>Airdrop Date 1</t>
  </si>
  <si>
    <t>airdrop_date1</t>
  </si>
  <si>
    <t>Aidrop Amount 1</t>
  </si>
  <si>
    <t>airdrop_amount1</t>
  </si>
  <si>
    <t>Airdrop Date 2</t>
  </si>
  <si>
    <t>airdrop_date2</t>
  </si>
  <si>
    <t>Aidrop Amount 2</t>
  </si>
  <si>
    <t>airdrop_amount2</t>
  </si>
  <si>
    <t>Airdrop Date 3</t>
  </si>
  <si>
    <t>airdrop_date3</t>
  </si>
  <si>
    <t>Aidrop Amount 3</t>
  </si>
  <si>
    <t>airdrop_amount3</t>
  </si>
  <si>
    <t>angle_initial_vesting</t>
  </si>
  <si>
    <t>seed_initial_vesting</t>
  </si>
  <si>
    <t>presale_1_initial_vesting</t>
  </si>
  <si>
    <t>presale_2_initial_vesting</t>
  </si>
  <si>
    <t>public_sale_initial_vesting</t>
  </si>
  <si>
    <t>team_initial_vesting</t>
  </si>
  <si>
    <t>ov_initial_vesting</t>
  </si>
  <si>
    <t>advisor_initial_vesting</t>
  </si>
  <si>
    <t>strategic_partners_initial_vesting</t>
  </si>
  <si>
    <t>reserve_initial_vesting</t>
  </si>
  <si>
    <t>community_initial_vesting</t>
  </si>
  <si>
    <t>foundation_initial_vesting</t>
  </si>
  <si>
    <t>placeholder_1_initial_vesting</t>
  </si>
  <si>
    <t>placeholder_2_initial_vesting</t>
  </si>
  <si>
    <t>liquidity_pool_initial_vesting</t>
  </si>
  <si>
    <t>angle_cliff</t>
  </si>
  <si>
    <t>seed_cliff</t>
  </si>
  <si>
    <t>presale_1_cliff</t>
  </si>
  <si>
    <t>presale_2_cliff</t>
  </si>
  <si>
    <t>public_sale_cliff</t>
  </si>
  <si>
    <t>team_cliff</t>
  </si>
  <si>
    <t>ov_cliff</t>
  </si>
  <si>
    <t>advisor_cliff</t>
  </si>
  <si>
    <t>strategic_partners_cliff</t>
  </si>
  <si>
    <t>reserve_cliff</t>
  </si>
  <si>
    <t>community_cliff</t>
  </si>
  <si>
    <t>foundation_cliff</t>
  </si>
  <si>
    <t>placeholder_1_cliff</t>
  </si>
  <si>
    <t>placeholder_2_cliff</t>
  </si>
  <si>
    <t>angle_vesting_duration</t>
  </si>
  <si>
    <t>seed_vesting_duration</t>
  </si>
  <si>
    <t>presale_1_vesting_duration</t>
  </si>
  <si>
    <t>presale_2_vesting_duration</t>
  </si>
  <si>
    <t>public_sale_vesting_duration</t>
  </si>
  <si>
    <t>team_vesting_duration</t>
  </si>
  <si>
    <t>ov_vesting_duration</t>
  </si>
  <si>
    <t>advisor_vesting_duration</t>
  </si>
  <si>
    <t>strategic_partner_vesting_duration</t>
  </si>
  <si>
    <t>reserve_vesting_duration</t>
  </si>
  <si>
    <t>community_vesting_duration</t>
  </si>
  <si>
    <t>foundation_vesting_duration</t>
  </si>
  <si>
    <t>placeholder_1_vesting_duration</t>
  </si>
  <si>
    <t>placeholder_2_vesting_duration</t>
  </si>
  <si>
    <t>initial_product_users</t>
  </si>
  <si>
    <t>product_users_after_10y</t>
  </si>
  <si>
    <t>product_adoption_velocity</t>
  </si>
  <si>
    <t>one_time_product_revenue_per_user</t>
  </si>
  <si>
    <t>regular_product_revenue_per_user</t>
  </si>
  <si>
    <t>initial_token_holders</t>
  </si>
  <si>
    <t>token_holders_after_10y</t>
  </si>
  <si>
    <t>token_adoption_velocity</t>
  </si>
  <si>
    <t>one_time_token_buy_per_user</t>
  </si>
  <si>
    <t>regular_token_buy_per_user</t>
  </si>
  <si>
    <t>avg_token_utility_allocation</t>
  </si>
  <si>
    <t>avg_token_holding_allocation</t>
  </si>
  <si>
    <t>avg_token_selling_allocation</t>
  </si>
  <si>
    <t>avg_token_utility_removal</t>
  </si>
  <si>
    <t>product_income_per_month</t>
  </si>
  <si>
    <t>royalty_income_per_month</t>
  </si>
  <si>
    <t>other_income_per_month</t>
  </si>
  <si>
    <t>treasury_income_per_month</t>
  </si>
  <si>
    <t>regular_income_sum</t>
  </si>
  <si>
    <t>one_time_payments_1</t>
  </si>
  <si>
    <t>one_time_payments_2</t>
  </si>
  <si>
    <t>salaries_per_month</t>
  </si>
  <si>
    <t>license_costs_per_month</t>
  </si>
  <si>
    <t>other_monthly_costs</t>
  </si>
  <si>
    <t>buyback_type</t>
  </si>
  <si>
    <t>buyback_perc_per_month</t>
  </si>
  <si>
    <t>buyback_fixed_per_month</t>
  </si>
  <si>
    <t>$</t>
  </si>
  <si>
    <t>buyback_bucket</t>
  </si>
  <si>
    <t>buyback_start</t>
  </si>
  <si>
    <t>buyback_end</t>
  </si>
  <si>
    <t>burn_per_month</t>
  </si>
  <si>
    <t>burn_start</t>
  </si>
  <si>
    <t>burn_end</t>
  </si>
  <si>
    <t>burn_project_bucket</t>
  </si>
  <si>
    <t>regular_expenditures_per_month</t>
  </si>
  <si>
    <t>cash_reserves_after_launch</t>
  </si>
  <si>
    <t>cashflow_balance</t>
  </si>
  <si>
    <t>lock_share</t>
  </si>
  <si>
    <t>lock_buyback_distribute_share</t>
  </si>
  <si>
    <t>liquidity_mining_share</t>
  </si>
  <si>
    <t>burning_share</t>
  </si>
  <si>
    <t>holding_share</t>
  </si>
  <si>
    <t>transfer_share</t>
  </si>
  <si>
    <t>Locking APR/%</t>
  </si>
  <si>
    <t>lock_APR</t>
  </si>
  <si>
    <t>Locking Payout Source</t>
  </si>
  <si>
    <t>lock_payout_source</t>
  </si>
  <si>
    <t>Locking Revenue Buyback Share</t>
  </si>
  <si>
    <t>lock_buyback_from_revenue_share</t>
  </si>
  <si>
    <t>Liquidity Mining APR/%</t>
  </si>
  <si>
    <t>liquidity_mining_APR</t>
  </si>
  <si>
    <t>Liquidity Mining Payout Source</t>
  </si>
  <si>
    <t>liquidity_mining_payout_source</t>
  </si>
  <si>
    <t>Token Holding APR/%</t>
  </si>
  <si>
    <t>holding_APR</t>
  </si>
  <si>
    <t>Token Holding Reward Payout Source</t>
  </si>
  <si>
    <t>holding_payout_source</t>
  </si>
  <si>
    <t>Token Transfer Destination</t>
  </si>
  <si>
    <t>transfer_destination</t>
  </si>
  <si>
    <t>Incentivise Through Minting</t>
  </si>
  <si>
    <t>mint_incentivisation</t>
  </si>
  <si>
    <t>Incentivisation Payout Source</t>
  </si>
  <si>
    <t>incentivisation_payout_source</t>
  </si>
  <si>
    <t>off_chain_point_system_flag</t>
  </si>
  <si>
    <t>avg_point_issuance_per_user</t>
  </si>
  <si>
    <t>avg_point_issuance_per_user_per_month</t>
  </si>
  <si>
    <t>allow_point_conversion</t>
  </si>
  <si>
    <t>point_to_token_conversion_rate</t>
  </si>
  <si>
    <t>multiplier_points_per_token_staked</t>
  </si>
  <si>
    <t>multiplier_cap</t>
  </si>
  <si>
    <t>conversion_bucket</t>
  </si>
  <si>
    <t>cadCAD specific parameters</t>
  </si>
  <si>
    <t>none</t>
  </si>
  <si>
    <t>-</t>
  </si>
  <si>
    <t>implied FDV MC multiple after 3 years</t>
  </si>
  <si>
    <t>implied_fdv_after_3y</t>
  </si>
  <si>
    <t>Prescribed multiple of the public sale token valuation after 3 years assuming a linear valuation change</t>
  </si>
  <si>
    <t>speculation factor</t>
  </si>
  <si>
    <t>speculation_factor</t>
  </si>
  <si>
    <t>0 = pure value investing according to the implied FDV MC; 1 = pure speculation including random noise</t>
  </si>
  <si>
    <t>AAV exponent</t>
  </si>
  <si>
    <t>aav_exponent</t>
  </si>
  <si>
    <t>Exponent that determines the influence of the AAV price divergence with respect to the supply rate change</t>
  </si>
  <si>
    <t>max vesting rate</t>
  </si>
  <si>
    <t>max_vesting_rate</t>
  </si>
  <si>
    <t>share of total supply / 100%</t>
  </si>
  <si>
    <t>maximum allowed vesting rate for the AAV controller</t>
  </si>
  <si>
    <t>min vesting rate</t>
  </si>
  <si>
    <t>min_vesting_rate</t>
  </si>
  <si>
    <t>minimum allowed vesting rate for the AAV controller</t>
  </si>
  <si>
    <t>avg trading fund usage</t>
  </si>
  <si>
    <t>avg_trading_fund_usage</t>
  </si>
  <si>
    <t>1 / 100%</t>
  </si>
  <si>
    <t>avg. amount of available usd funds to be used by agent when speculating</t>
  </si>
  <si>
    <t>avg token lock</t>
  </si>
  <si>
    <t>avg_token_lock</t>
  </si>
  <si>
    <t>avg. amount of available tokens to be used to lock if an agent decides to lock their tokens</t>
  </si>
  <si>
    <t>avg token remove</t>
  </si>
  <si>
    <t>avg_token_remove</t>
  </si>
  <si>
    <t>avg. amount of available locked tokens to be removed/unlocked if the agent decides to unlock</t>
  </si>
  <si>
    <t>avg token incentivisation</t>
  </si>
  <si>
    <t>avg_token_incentivisation</t>
  </si>
  <si>
    <t>share of agents token balance / 100%</t>
  </si>
  <si>
    <t>avg. amount of available tokens to be used to incentivise the ecosystem</t>
  </si>
  <si>
    <t>token incentivisation exponent</t>
  </si>
  <si>
    <t>token_incentivisation_exponent</t>
  </si>
  <si>
    <t>exponent on the avg token incentivisation percentage to amplify probability of agents locking their token when incentivised</t>
  </si>
  <si>
    <t>team vesting weight</t>
  </si>
  <si>
    <t>team_vesting_weight</t>
  </si>
  <si>
    <t>share of vested tokens / 100%</t>
  </si>
  <si>
    <t>the priority with which the team gets their tokens vested through the AAV controller</t>
  </si>
  <si>
    <t>foundation vesting weight</t>
  </si>
  <si>
    <t>foundation_vesting_weight</t>
  </si>
  <si>
    <t>the priority with which the foundation gets their tokens vested through the AAV controller</t>
  </si>
  <si>
    <t>investor vesting weight</t>
  </si>
  <si>
    <t>investor_vesting_weight</t>
  </si>
  <si>
    <t>the priority with which the investors get their tokens vested through the AAV controller</t>
  </si>
  <si>
    <t>stakeholder that owns all business funds</t>
  </si>
  <si>
    <t>business_fund_holder</t>
  </si>
  <si>
    <t>reserve</t>
  </si>
  <si>
    <t>stakeholder that gets all the raised funds and also seeds the liquidity</t>
  </si>
  <si>
    <t>agent behavior</t>
  </si>
  <si>
    <t>agent_behavior</t>
  </si>
  <si>
    <t>static</t>
  </si>
  <si>
    <t>static = replica of the spreadsheet QTM; stochastic = actions based on probabilities; dynamic = actions based on optimization goals</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</si>
</sst>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0.00000"/>
    <numFmt numFmtId="165" formatCode="0.000"/>
    <numFmt numFmtId="166" formatCode="[$-407]mmm/\ yy"/>
    <numFmt numFmtId="167" formatCode="0.000000%"/>
    <numFmt numFmtId="168" formatCode="0.0000%"/>
    <numFmt numFmtId="169" formatCode="0.0%"/>
    <numFmt numFmtId="170" formatCode="0.00000%"/>
    <numFmt numFmtId="171" formatCode="d&quot;.&quot;m&quot;.&quot;yy"/>
    <numFmt numFmtId="172" formatCode="mmm&quot;/&quot;yyyy"/>
    <numFmt numFmtId="173" formatCode="&quot;$&quot;#,##0"/>
    <numFmt numFmtId="174" formatCode="0.0"/>
    <numFmt numFmtId="175" formatCode="0.000000"/>
    <numFmt numFmtId="176" formatCode="&quot;$&quot;#,##0.00"/>
    <numFmt numFmtId="177" formatCode="dd/mm/yy"/>
    <numFmt numFmtId="178" formatCode="#,##0.0"/>
    <numFmt numFmtId="179" formatCode="mm&quot;/&quot;yy"/>
    <numFmt numFmtId="180" formatCode="#,##0.0000"/>
  </numFmts>
  <fonts count="31">
    <font>
      <sz val="11.0"/>
      <color theme="1"/>
      <name val="Calibri"/>
      <scheme val="minor"/>
    </font>
    <font>
      <b/>
      <sz val="18.0"/>
      <color theme="1"/>
      <name val="Calibri"/>
    </font>
    <font>
      <sz val="10.0"/>
      <color theme="1"/>
      <name val="Arial"/>
    </font>
    <font>
      <b/>
      <sz val="18.0"/>
      <color theme="1"/>
      <name val="Arial"/>
    </font>
    <font>
      <sz val="12.0"/>
      <color theme="1"/>
      <name val="Calibri"/>
    </font>
    <font>
      <sz val="10.0"/>
      <color theme="1"/>
      <name val="Calibri"/>
    </font>
    <font>
      <sz val="11.0"/>
      <color theme="1"/>
      <name val="Calibri"/>
    </font>
    <font>
      <b/>
      <sz val="12.0"/>
      <color theme="1"/>
      <name val="Calibri"/>
    </font>
    <font>
      <b/>
      <sz val="24.0"/>
      <color theme="1"/>
      <name val="Calibri"/>
    </font>
    <font>
      <b/>
      <sz val="24.0"/>
      <color theme="1"/>
      <name val="Arial"/>
    </font>
    <font>
      <color theme="1"/>
      <name val="Calibri"/>
      <scheme val="minor"/>
    </font>
    <font>
      <sz val="11.0"/>
      <color rgb="FF000000"/>
      <name val="Inconsolata"/>
    </font>
    <font>
      <b/>
      <sz val="11.0"/>
      <color theme="1"/>
      <name val="Calibri"/>
    </font>
    <font/>
    <font>
      <sz val="11.0"/>
      <color rgb="FFFFFFFF"/>
      <name val="Calibri"/>
    </font>
    <font>
      <b/>
      <u/>
      <sz val="11.0"/>
      <color rgb="FFFFFFFF"/>
      <name val="Avenir"/>
    </font>
    <font>
      <b/>
      <sz val="11.0"/>
      <color theme="1"/>
      <name val="Avenir"/>
    </font>
    <font>
      <sz val="11.0"/>
      <color theme="1"/>
      <name val="Avenir"/>
    </font>
    <font>
      <sz val="11.0"/>
      <color rgb="FF9900FF"/>
      <name val="Avenir"/>
    </font>
    <font>
      <i/>
      <sz val="11.0"/>
      <color theme="1"/>
      <name val="Calibri"/>
    </font>
    <font>
      <sz val="24.0"/>
      <color theme="1"/>
      <name val="Calibri"/>
      <scheme val="minor"/>
    </font>
    <font>
      <i/>
      <sz val="8.0"/>
      <color theme="1"/>
      <name val="Avenir"/>
    </font>
    <font>
      <sz val="9.0"/>
      <color theme="1"/>
      <name val="Quattrocento Sans"/>
    </font>
    <font>
      <b/>
      <sz val="14.0"/>
      <color theme="1"/>
      <name val="Calibri"/>
      <scheme val="minor"/>
    </font>
    <font>
      <b/>
      <color theme="1"/>
      <name val="Calibri"/>
      <scheme val="minor"/>
    </font>
    <font>
      <u/>
      <color rgb="FF0000FF"/>
    </font>
    <font>
      <b/>
      <sz val="11.0"/>
      <color rgb="FF000000"/>
      <name val="Calibri"/>
    </font>
    <font>
      <b/>
      <sz val="11.0"/>
      <color theme="0"/>
      <name val="Calibri"/>
    </font>
    <font>
      <b/>
      <sz val="11.0"/>
      <color rgb="FFFFFFFF"/>
      <name val="Calibri"/>
    </font>
    <font>
      <sz val="11.0"/>
      <color rgb="FFF7981D"/>
      <name val="Inconsolata"/>
    </font>
    <font>
      <sz val="11.0"/>
      <color rgb="FF11A9CC"/>
      <name val="Inconsolata"/>
    </font>
  </fonts>
  <fills count="10">
    <fill>
      <patternFill patternType="none"/>
    </fill>
    <fill>
      <patternFill patternType="lightGray"/>
    </fill>
    <fill>
      <patternFill patternType="solid">
        <fgColor rgb="FFDEEAF6"/>
        <bgColor rgb="FFDEEAF6"/>
      </patternFill>
    </fill>
    <fill>
      <patternFill patternType="solid">
        <fgColor rgb="FF00FF00"/>
        <bgColor rgb="FF00FF00"/>
      </patternFill>
    </fill>
    <fill>
      <patternFill patternType="solid">
        <fgColor rgb="FFFFFFFF"/>
        <bgColor rgb="FFFFFFFF"/>
      </patternFill>
    </fill>
    <fill>
      <patternFill patternType="solid">
        <fgColor rgb="FFEFEFEF"/>
        <bgColor rgb="FFEFEFEF"/>
      </patternFill>
    </fill>
    <fill>
      <patternFill patternType="solid">
        <fgColor rgb="FF9900FF"/>
        <bgColor rgb="FF9900FF"/>
      </patternFill>
    </fill>
    <fill>
      <patternFill patternType="solid">
        <fgColor rgb="FF7F7F7F"/>
        <bgColor rgb="FF7F7F7F"/>
      </patternFill>
    </fill>
    <fill>
      <patternFill patternType="solid">
        <fgColor rgb="FFD8D8D8"/>
        <bgColor rgb="FFD8D8D8"/>
      </patternFill>
    </fill>
    <fill>
      <patternFill patternType="solid">
        <fgColor rgb="FF000000"/>
        <bgColor rgb="FF000000"/>
      </patternFill>
    </fill>
  </fills>
  <borders count="66">
    <border/>
    <border>
      <left style="thick">
        <color rgb="FF000000"/>
      </left>
      <right style="thick">
        <color rgb="FF000000"/>
      </right>
      <top style="thick">
        <color rgb="FF000000"/>
      </top>
      <bottom style="thick">
        <color rgb="FF000000"/>
      </bottom>
    </border>
    <border>
      <left/>
      <right/>
      <top/>
      <bottom/>
    </border>
    <border>
      <left style="medium">
        <color rgb="FF000000"/>
      </left>
      <top style="medium">
        <color rgb="FF000000"/>
      </top>
    </border>
    <border>
      <right style="medium">
        <color rgb="FF000000"/>
      </right>
      <top style="medium">
        <color rgb="FF000000"/>
      </top>
    </border>
    <border>
      <left style="medium">
        <color rgb="FF000000"/>
      </left>
    </border>
    <border>
      <left/>
      <right style="medium">
        <color rgb="FF000000"/>
      </right>
      <top/>
      <bottom/>
    </border>
    <border>
      <left/>
      <right style="medium">
        <color rgb="FF000000"/>
      </right>
      <top/>
    </border>
    <border>
      <right style="medium">
        <color rgb="FF000000"/>
      </right>
    </border>
    <border>
      <left style="medium">
        <color rgb="FF000000"/>
      </left>
      <bottom style="medium">
        <color rgb="FF000000"/>
      </bottom>
    </border>
    <border>
      <right style="medium">
        <color rgb="FF000000"/>
      </right>
      <bottom style="medium">
        <color rgb="FF000000"/>
      </bottom>
    </border>
    <border>
      <top style="medium">
        <color rgb="FF000000"/>
      </top>
    </border>
    <border>
      <left style="medium">
        <color rgb="FF000000"/>
      </left>
      <right/>
      <top/>
      <bottom/>
    </border>
    <border>
      <left/>
      <top/>
      <bottom/>
    </border>
    <border>
      <bottom style="medium">
        <color rgb="FF000000"/>
      </bottom>
    </border>
    <border>
      <left style="thin">
        <color rgb="FF000000"/>
      </left>
      <top style="medium">
        <color rgb="FF000000"/>
      </top>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thin">
        <color rgb="FF000000"/>
      </left>
      <right/>
      <top/>
      <bottom/>
    </border>
    <border>
      <right style="medium">
        <color rgb="FF000000"/>
      </right>
      <bottom style="dotted">
        <color rgb="FF000000"/>
      </bottom>
    </border>
    <border>
      <left/>
      <right/>
      <top/>
      <bottom style="dotted">
        <color rgb="FF000000"/>
      </bottom>
    </border>
    <border>
      <left style="thin">
        <color rgb="FF000000"/>
      </left>
      <right/>
      <top/>
      <bottom style="dotted">
        <color rgb="FF000000"/>
      </bottom>
    </border>
    <border>
      <bottom style="dotted">
        <color rgb="FF000000"/>
      </bottom>
    </border>
    <border>
      <right style="medium">
        <color rgb="FF000000"/>
      </right>
      <top style="dotted">
        <color rgb="FF000000"/>
      </top>
    </border>
    <border>
      <left style="medium">
        <color rgb="FF000000"/>
      </left>
      <right/>
      <top style="dotted">
        <color rgb="FF000000"/>
      </top>
      <bottom/>
    </border>
    <border>
      <left/>
      <top style="dotted">
        <color rgb="FF000000"/>
      </top>
      <bottom/>
    </border>
    <border>
      <right/>
      <top style="dotted">
        <color rgb="FF000000"/>
      </top>
      <bottom/>
    </border>
    <border>
      <left/>
      <right/>
      <top style="dotted">
        <color rgb="FF000000"/>
      </top>
      <bottom/>
    </border>
    <border>
      <top style="dotted">
        <color rgb="FF000000"/>
      </top>
    </border>
    <border>
      <right/>
      <top/>
      <bottom/>
    </border>
    <border>
      <left style="medium">
        <color rgb="FF000000"/>
      </left>
      <right/>
      <top/>
      <bottom style="dotted">
        <color rgb="FF000000"/>
      </bottom>
    </border>
    <border>
      <left/>
      <top/>
      <bottom style="dotted">
        <color rgb="FF000000"/>
      </bottom>
    </border>
    <border>
      <right/>
      <top/>
      <bottom style="dotted">
        <color rgb="FF000000"/>
      </bottom>
    </border>
    <border>
      <left style="medium">
        <color rgb="FF000000"/>
      </left>
      <bottom style="dotted">
        <color rgb="FF000000"/>
      </bottom>
    </border>
    <border>
      <left style="thin">
        <color rgb="FF000000"/>
      </left>
      <right/>
      <bottom style="dotted">
        <color rgb="FF000000"/>
      </bottom>
    </border>
    <border>
      <left/>
      <right/>
      <bottom style="dotted">
        <color rgb="FF000000"/>
      </bottom>
    </border>
    <border>
      <top style="dotted">
        <color rgb="FF000000"/>
      </top>
      <bottom style="dotted">
        <color rgb="FF000000"/>
      </bottom>
    </border>
    <border>
      <left style="medium">
        <color rgb="FF000000"/>
      </left>
      <top style="dotted">
        <color rgb="FF000000"/>
      </top>
      <bottom style="dotted">
        <color rgb="FF000000"/>
      </bottom>
    </border>
    <border>
      <right style="thin">
        <color rgb="FF000000"/>
      </right>
      <top style="dotted">
        <color rgb="FF000000"/>
      </top>
      <bottom style="dotted">
        <color rgb="FF000000"/>
      </bottom>
    </border>
    <border>
      <right style="dotted">
        <color rgb="FF000000"/>
      </right>
      <top style="dotted">
        <color rgb="FF000000"/>
      </top>
      <bottom style="dotted">
        <color rgb="FF000000"/>
      </bottom>
    </border>
    <border>
      <right style="thin">
        <color rgb="FF000000"/>
      </right>
      <bottom style="dotted">
        <color rgb="FF000000"/>
      </bottom>
    </border>
    <border>
      <right style="dotted">
        <color rgb="FF000000"/>
      </right>
      <bottom style="dotted">
        <color rgb="FF000000"/>
      </bottom>
    </border>
    <border>
      <left style="thin">
        <color rgb="FF000000"/>
      </left>
    </border>
    <border>
      <right style="thin">
        <color rgb="FF000000"/>
      </right>
    </border>
    <border>
      <left style="thin">
        <color rgb="FF000000"/>
      </left>
      <bottom style="hair">
        <color rgb="FF000000"/>
      </bottom>
    </border>
    <border>
      <bottom style="hair">
        <color rgb="FF000000"/>
      </bottom>
    </border>
    <border>
      <right style="thin">
        <color rgb="FF000000"/>
      </right>
      <top style="dotted">
        <color rgb="FF000000"/>
      </top>
      <bottom style="thin">
        <color rgb="FF000000"/>
      </bottom>
    </border>
    <border>
      <left style="thin">
        <color rgb="FF000000"/>
      </left>
      <bottom style="dotted">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right/>
      <top style="medium">
        <color rgb="FF000000"/>
      </top>
      <bottom/>
    </border>
    <border>
      <right style="medium">
        <color rgb="FF000000"/>
      </right>
      <top/>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rder>
    <border>
      <right/>
      <top/>
      <bottom style="medium">
        <color rgb="FF000000"/>
      </bottom>
    </border>
    <border>
      <left style="thin">
        <color rgb="FF000000"/>
      </left>
      <right/>
      <top/>
      <bottom style="medium">
        <color rgb="FF000000"/>
      </bottom>
    </border>
    <border>
      <right style="thin">
        <color rgb="FF000000"/>
      </right>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31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xf>
    <xf borderId="0" fillId="0" fontId="2" numFmtId="0" xfId="0" applyAlignment="1" applyFont="1">
      <alignment readingOrder="0"/>
    </xf>
    <xf borderId="0" fillId="0" fontId="2" numFmtId="0" xfId="0" applyFont="1"/>
    <xf borderId="1" fillId="0" fontId="3" numFmtId="0" xfId="0" applyAlignment="1" applyBorder="1" applyFont="1">
      <alignment horizontal="center" readingOrder="0" vertical="center"/>
    </xf>
    <xf borderId="0" fillId="0" fontId="4" numFmtId="0" xfId="0" applyAlignment="1" applyFont="1">
      <alignment horizontal="left" shrinkToFit="0" vertical="top" wrapText="1"/>
    </xf>
    <xf borderId="0" fillId="0" fontId="5" numFmtId="0" xfId="0" applyAlignment="1" applyFont="1">
      <alignment shrinkToFit="0" vertical="top" wrapText="1"/>
    </xf>
    <xf borderId="0" fillId="0" fontId="6" numFmtId="0" xfId="0" applyFont="1"/>
    <xf borderId="0" fillId="0" fontId="4" numFmtId="0" xfId="0" applyAlignment="1" applyFont="1">
      <alignment horizontal="left" readingOrder="0" shrinkToFit="0" vertical="top" wrapText="1"/>
    </xf>
    <xf borderId="0" fillId="0" fontId="7" numFmtId="0" xfId="0" applyFont="1"/>
    <xf borderId="0" fillId="0" fontId="8" numFmtId="0" xfId="0" applyFont="1"/>
    <xf borderId="0" fillId="0" fontId="1" numFmtId="0" xfId="0" applyAlignment="1" applyFont="1">
      <alignment horizontal="left" vertical="center"/>
    </xf>
    <xf borderId="0" fillId="0" fontId="9" numFmtId="0" xfId="0" applyAlignment="1" applyFont="1">
      <alignment horizontal="center" readingOrder="0" vertical="center"/>
    </xf>
    <xf borderId="2" fillId="2" fontId="6" numFmtId="0" xfId="0" applyBorder="1" applyFill="1" applyFont="1"/>
    <xf borderId="0" fillId="3" fontId="10" numFmtId="0" xfId="0" applyAlignment="1" applyFill="1" applyFont="1">
      <alignment readingOrder="0"/>
    </xf>
    <xf borderId="3" fillId="0" fontId="7" numFmtId="0" xfId="0" applyBorder="1" applyFont="1"/>
    <xf borderId="4" fillId="0" fontId="6" numFmtId="0" xfId="0" applyBorder="1" applyFont="1"/>
    <xf borderId="5" fillId="0" fontId="6" numFmtId="0" xfId="0" applyBorder="1" applyFont="1"/>
    <xf borderId="6" fillId="2" fontId="6" numFmtId="0" xfId="0" applyAlignment="1" applyBorder="1" applyFont="1">
      <alignment horizontal="right" readingOrder="0"/>
    </xf>
    <xf borderId="0" fillId="4" fontId="11" numFmtId="0" xfId="0" applyAlignment="1" applyFill="1" applyFont="1">
      <alignment horizontal="left"/>
    </xf>
    <xf borderId="5" fillId="0" fontId="6" numFmtId="0" xfId="0" applyAlignment="1" applyBorder="1" applyFont="1">
      <alignment readingOrder="0"/>
    </xf>
    <xf borderId="7" fillId="2" fontId="6" numFmtId="3" xfId="0" applyAlignment="1" applyBorder="1" applyFont="1" applyNumberFormat="1">
      <alignment readingOrder="0"/>
    </xf>
    <xf borderId="8" fillId="2" fontId="6" numFmtId="14" xfId="0" applyAlignment="1" applyBorder="1" applyFont="1" applyNumberFormat="1">
      <alignment readingOrder="0"/>
    </xf>
    <xf borderId="0" fillId="0" fontId="10" numFmtId="4" xfId="0" applyFont="1" applyNumberFormat="1"/>
    <xf borderId="8" fillId="2" fontId="6" numFmtId="10" xfId="0" applyAlignment="1" applyBorder="1" applyFont="1" applyNumberFormat="1">
      <alignment readingOrder="0"/>
    </xf>
    <xf borderId="8" fillId="2" fontId="6" numFmtId="3" xfId="0" applyAlignment="1" applyBorder="1" applyFont="1" applyNumberFormat="1">
      <alignment readingOrder="0"/>
    </xf>
    <xf borderId="9" fillId="0" fontId="6" numFmtId="0" xfId="0" applyAlignment="1" applyBorder="1" applyFont="1">
      <alignment readingOrder="0"/>
    </xf>
    <xf borderId="10" fillId="2" fontId="6" numFmtId="10" xfId="0" applyAlignment="1" applyBorder="1" applyFont="1" applyNumberFormat="1">
      <alignment readingOrder="0"/>
    </xf>
    <xf borderId="3" fillId="0" fontId="7" numFmtId="0" xfId="0" applyAlignment="1" applyBorder="1" applyFont="1">
      <alignment readingOrder="0"/>
    </xf>
    <xf borderId="11" fillId="0" fontId="6" numFmtId="0" xfId="0" applyBorder="1" applyFont="1"/>
    <xf borderId="11" fillId="0" fontId="10" numFmtId="0" xfId="0" applyBorder="1" applyFont="1"/>
    <xf borderId="5" fillId="0" fontId="12" numFmtId="0" xfId="0" applyBorder="1" applyFont="1"/>
    <xf borderId="0" fillId="0" fontId="12" numFmtId="0" xfId="0" applyFont="1"/>
    <xf borderId="8" fillId="0" fontId="12" numFmtId="0" xfId="0" applyBorder="1" applyFont="1"/>
    <xf borderId="12" fillId="2" fontId="6" numFmtId="0" xfId="0" applyBorder="1" applyFont="1"/>
    <xf borderId="13" fillId="2" fontId="6" numFmtId="3" xfId="0" applyAlignment="1" applyBorder="1" applyFont="1" applyNumberFormat="1">
      <alignment readingOrder="0"/>
    </xf>
    <xf borderId="0" fillId="0" fontId="6" numFmtId="3" xfId="0" applyFont="1" applyNumberFormat="1"/>
    <xf borderId="0" fillId="0" fontId="10" numFmtId="10" xfId="0" applyFont="1" applyNumberFormat="1"/>
    <xf borderId="0" fillId="0" fontId="6" numFmtId="164" xfId="0" applyFont="1" applyNumberFormat="1"/>
    <xf borderId="8" fillId="0" fontId="6" numFmtId="10" xfId="0" applyBorder="1" applyFont="1" applyNumberFormat="1"/>
    <xf borderId="12" fillId="2" fontId="6" numFmtId="0" xfId="0" applyAlignment="1" applyBorder="1" applyFont="1">
      <alignment readingOrder="0"/>
    </xf>
    <xf borderId="0" fillId="2" fontId="10" numFmtId="3" xfId="0" applyFont="1" applyNumberFormat="1"/>
    <xf borderId="0" fillId="2" fontId="10" numFmtId="10" xfId="0" applyAlignment="1" applyFont="1" applyNumberFormat="1">
      <alignment readingOrder="0"/>
    </xf>
    <xf borderId="0" fillId="0" fontId="6" numFmtId="165" xfId="0" applyFont="1" applyNumberFormat="1"/>
    <xf borderId="0" fillId="0" fontId="6" numFmtId="1" xfId="0" applyFont="1" applyNumberFormat="1"/>
    <xf borderId="0" fillId="2" fontId="10" numFmtId="3" xfId="0" applyAlignment="1" applyFont="1" applyNumberFormat="1">
      <alignment readingOrder="0"/>
    </xf>
    <xf borderId="0" fillId="0" fontId="10" numFmtId="3" xfId="0" applyFont="1" applyNumberFormat="1"/>
    <xf borderId="14" fillId="0" fontId="10" numFmtId="0" xfId="0" applyBorder="1" applyFont="1"/>
    <xf borderId="14" fillId="0" fontId="6" numFmtId="0" xfId="0" applyBorder="1" applyFont="1"/>
    <xf borderId="10" fillId="0" fontId="6" numFmtId="0" xfId="0" applyBorder="1" applyFont="1"/>
    <xf borderId="11" fillId="0" fontId="12" numFmtId="0" xfId="0" applyAlignment="1" applyBorder="1" applyFont="1">
      <alignment readingOrder="0"/>
    </xf>
    <xf borderId="11" fillId="0" fontId="6" numFmtId="3" xfId="0" applyBorder="1" applyFont="1" applyNumberFormat="1"/>
    <xf borderId="15" fillId="0" fontId="12" numFmtId="0" xfId="0" applyAlignment="1" applyBorder="1" applyFont="1">
      <alignment horizontal="center" vertical="center"/>
    </xf>
    <xf borderId="11" fillId="0" fontId="13" numFmtId="0" xfId="0" applyBorder="1" applyFont="1"/>
    <xf borderId="4" fillId="0" fontId="13" numFmtId="0" xfId="0" applyBorder="1" applyFont="1"/>
    <xf borderId="16" fillId="0" fontId="12" numFmtId="0" xfId="0" applyBorder="1" applyFont="1"/>
    <xf borderId="17" fillId="0" fontId="12" numFmtId="0" xfId="0" applyAlignment="1" applyBorder="1" applyFont="1">
      <alignment horizontal="center" vertical="center"/>
    </xf>
    <xf borderId="18" fillId="0" fontId="12" numFmtId="0" xfId="0" applyAlignment="1" applyBorder="1" applyFont="1">
      <alignment horizontal="center" vertical="center"/>
    </xf>
    <xf borderId="19" fillId="0" fontId="12" numFmtId="0" xfId="0" applyBorder="1" applyFont="1"/>
    <xf borderId="17" fillId="0" fontId="12" numFmtId="0" xfId="0" applyBorder="1" applyFont="1"/>
    <xf borderId="20" fillId="0" fontId="12" numFmtId="0" xfId="0" applyBorder="1" applyFont="1"/>
    <xf borderId="8" fillId="0" fontId="6" numFmtId="0" xfId="0" applyAlignment="1" applyBorder="1" applyFont="1">
      <alignment horizontal="center" textRotation="90" vertical="center"/>
    </xf>
    <xf borderId="0" fillId="0" fontId="6" numFmtId="10" xfId="0" applyFont="1" applyNumberFormat="1"/>
    <xf borderId="21" fillId="2" fontId="6" numFmtId="0" xfId="0" applyBorder="1" applyFont="1"/>
    <xf borderId="2" fillId="2" fontId="6" numFmtId="0" xfId="0" applyAlignment="1" applyBorder="1" applyFont="1">
      <alignment readingOrder="0"/>
    </xf>
    <xf borderId="0" fillId="0" fontId="6" numFmtId="2" xfId="0" applyFont="1" applyNumberFormat="1"/>
    <xf borderId="0" fillId="0" fontId="6" numFmtId="166" xfId="0" applyFont="1" applyNumberFormat="1"/>
    <xf borderId="8" fillId="0" fontId="6" numFmtId="166" xfId="0" applyBorder="1" applyFont="1" applyNumberFormat="1"/>
    <xf borderId="8" fillId="0" fontId="13" numFmtId="0" xfId="0" applyBorder="1" applyFont="1"/>
    <xf borderId="0" fillId="0" fontId="6" numFmtId="10" xfId="0" applyAlignment="1" applyFont="1" applyNumberFormat="1">
      <alignment readingOrder="0"/>
    </xf>
    <xf borderId="0" fillId="0" fontId="6" numFmtId="167" xfId="0" applyFont="1" applyNumberFormat="1"/>
    <xf borderId="21" fillId="2" fontId="6" numFmtId="0" xfId="0" applyAlignment="1" applyBorder="1" applyFont="1">
      <alignment readingOrder="0"/>
    </xf>
    <xf borderId="2" fillId="2" fontId="6" numFmtId="10" xfId="0" applyAlignment="1" applyBorder="1" applyFont="1" applyNumberFormat="1">
      <alignment readingOrder="0"/>
    </xf>
    <xf borderId="22" fillId="0" fontId="13" numFmtId="0" xfId="0" applyBorder="1" applyFont="1"/>
    <xf borderId="23" fillId="2" fontId="6" numFmtId="10" xfId="0" applyAlignment="1" applyBorder="1" applyFont="1" applyNumberFormat="1">
      <alignment readingOrder="0"/>
    </xf>
    <xf borderId="24" fillId="2" fontId="6" numFmtId="0" xfId="0" applyAlignment="1" applyBorder="1" applyFont="1">
      <alignment readingOrder="0"/>
    </xf>
    <xf borderId="23" fillId="2" fontId="6" numFmtId="0" xfId="0" applyBorder="1" applyFont="1"/>
    <xf borderId="23" fillId="2" fontId="6" numFmtId="0" xfId="0" applyAlignment="1" applyBorder="1" applyFont="1">
      <alignment readingOrder="0"/>
    </xf>
    <xf borderId="25" fillId="0" fontId="6" numFmtId="3" xfId="0" applyBorder="1" applyFont="1" applyNumberFormat="1"/>
    <xf borderId="26" fillId="0" fontId="6" numFmtId="0" xfId="0" applyAlignment="1" applyBorder="1" applyFont="1">
      <alignment horizontal="center" textRotation="90" vertical="center"/>
    </xf>
    <xf borderId="27" fillId="2" fontId="6" numFmtId="0" xfId="0" applyBorder="1" applyFont="1"/>
    <xf borderId="28" fillId="2" fontId="6" numFmtId="10" xfId="0" applyAlignment="1" applyBorder="1" applyFont="1" applyNumberFormat="1">
      <alignment readingOrder="0"/>
    </xf>
    <xf borderId="29" fillId="2" fontId="6" numFmtId="0" xfId="0" applyAlignment="1" applyBorder="1" applyFont="1">
      <alignment readingOrder="0"/>
    </xf>
    <xf borderId="30" fillId="2" fontId="6" numFmtId="0" xfId="0" applyBorder="1" applyFont="1"/>
    <xf borderId="31" fillId="0" fontId="6" numFmtId="2" xfId="0" applyBorder="1" applyFont="1" applyNumberFormat="1"/>
    <xf borderId="31" fillId="0" fontId="6" numFmtId="166" xfId="0" applyBorder="1" applyFont="1" applyNumberFormat="1"/>
    <xf borderId="26" fillId="0" fontId="6" numFmtId="166" xfId="0" applyBorder="1" applyFont="1" applyNumberFormat="1"/>
    <xf borderId="13" fillId="2" fontId="6" numFmtId="10" xfId="0" applyAlignment="1" applyBorder="1" applyFont="1" applyNumberFormat="1">
      <alignment readingOrder="0"/>
    </xf>
    <xf borderId="32" fillId="2" fontId="6" numFmtId="0" xfId="0" applyBorder="1" applyFont="1"/>
    <xf borderId="13" fillId="2" fontId="6" numFmtId="10" xfId="0" applyBorder="1" applyFont="1" applyNumberFormat="1"/>
    <xf borderId="32" fillId="2" fontId="6" numFmtId="0" xfId="0" applyAlignment="1" applyBorder="1" applyFont="1">
      <alignment readingOrder="0"/>
    </xf>
    <xf borderId="33" fillId="2" fontId="6" numFmtId="0" xfId="0" applyAlignment="1" applyBorder="1" applyFont="1">
      <alignment readingOrder="0"/>
    </xf>
    <xf borderId="34" fillId="2" fontId="6" numFmtId="168" xfId="0" applyAlignment="1" applyBorder="1" applyFont="1" applyNumberFormat="1">
      <alignment readingOrder="0"/>
    </xf>
    <xf borderId="35" fillId="2" fontId="6" numFmtId="0" xfId="0" applyAlignment="1" applyBorder="1" applyFont="1">
      <alignment readingOrder="0"/>
    </xf>
    <xf borderId="25" fillId="0" fontId="6" numFmtId="2" xfId="0" applyBorder="1" applyFont="1" applyNumberFormat="1"/>
    <xf borderId="25" fillId="0" fontId="6" numFmtId="166" xfId="0" applyBorder="1" applyFont="1" applyNumberFormat="1"/>
    <xf borderId="22" fillId="0" fontId="6" numFmtId="166" xfId="0" applyBorder="1" applyFont="1" applyNumberFormat="1"/>
    <xf borderId="36" fillId="0" fontId="6" numFmtId="0" xfId="0" applyBorder="1" applyFont="1"/>
    <xf borderId="25" fillId="0" fontId="6" numFmtId="169" xfId="0" applyAlignment="1" applyBorder="1" applyFont="1" applyNumberFormat="1">
      <alignment readingOrder="0"/>
    </xf>
    <xf borderId="37" fillId="2" fontId="6" numFmtId="0" xfId="0" applyAlignment="1" applyBorder="1" applyFont="1">
      <alignment readingOrder="0"/>
    </xf>
    <xf borderId="38" fillId="2" fontId="6" numFmtId="0" xfId="0" applyBorder="1" applyFont="1"/>
    <xf borderId="38" fillId="2" fontId="6" numFmtId="0" xfId="0" applyAlignment="1" applyBorder="1" applyFont="1">
      <alignment readingOrder="0"/>
    </xf>
    <xf borderId="39" fillId="0" fontId="6" numFmtId="3" xfId="0" applyBorder="1" applyFont="1" applyNumberFormat="1"/>
    <xf borderId="8" fillId="0" fontId="6" numFmtId="0" xfId="0" applyAlignment="1" applyBorder="1" applyFont="1">
      <alignment textRotation="90" vertical="center"/>
    </xf>
    <xf borderId="0" fillId="0" fontId="12" numFmtId="170" xfId="0" applyFont="1" applyNumberFormat="1"/>
    <xf borderId="0" fillId="0" fontId="12" numFmtId="3" xfId="0" applyFont="1" applyNumberFormat="1"/>
    <xf borderId="8" fillId="0" fontId="6" numFmtId="0" xfId="0" applyBorder="1" applyFont="1"/>
    <xf borderId="8" fillId="0" fontId="14" numFmtId="0" xfId="0" applyAlignment="1" applyBorder="1" applyFont="1">
      <alignment readingOrder="0" textRotation="90" vertical="center"/>
    </xf>
    <xf borderId="40" fillId="5" fontId="6" numFmtId="0" xfId="0" applyBorder="1" applyFill="1" applyFont="1"/>
    <xf borderId="39" fillId="5" fontId="6" numFmtId="10" xfId="0" applyBorder="1" applyFont="1" applyNumberFormat="1"/>
    <xf borderId="41" fillId="5" fontId="6" numFmtId="3" xfId="0" applyBorder="1" applyFont="1" applyNumberFormat="1"/>
    <xf borderId="39" fillId="0" fontId="6" numFmtId="0" xfId="0" applyAlignment="1" applyBorder="1" applyFont="1">
      <alignment horizontal="center"/>
    </xf>
    <xf borderId="42" fillId="0" fontId="6" numFmtId="0" xfId="0" applyAlignment="1" applyBorder="1" applyFont="1">
      <alignment horizontal="center"/>
    </xf>
    <xf borderId="39" fillId="0" fontId="6" numFmtId="3" xfId="0" applyAlignment="1" applyBorder="1" applyFont="1" applyNumberFormat="1">
      <alignment horizontal="center"/>
    </xf>
    <xf borderId="25" fillId="2" fontId="6" numFmtId="10" xfId="0" applyAlignment="1" applyBorder="1" applyFont="1" applyNumberFormat="1">
      <alignment horizontal="right"/>
    </xf>
    <xf borderId="43" fillId="0" fontId="6" numFmtId="3" xfId="0" applyAlignment="1" applyBorder="1" applyFont="1" applyNumberFormat="1">
      <alignment horizontal="right"/>
    </xf>
    <xf borderId="25" fillId="2" fontId="6" numFmtId="171" xfId="0" applyAlignment="1" applyBorder="1" applyFont="1" applyNumberFormat="1">
      <alignment horizontal="center"/>
    </xf>
    <xf borderId="44" fillId="2" fontId="6" numFmtId="10" xfId="0" applyAlignment="1" applyBorder="1" applyFont="1" applyNumberFormat="1">
      <alignment horizontal="center"/>
    </xf>
    <xf borderId="0" fillId="0" fontId="7" numFmtId="0" xfId="0" applyAlignment="1" applyFont="1">
      <alignment readingOrder="0"/>
    </xf>
    <xf borderId="0" fillId="6" fontId="15" numFmtId="0" xfId="0" applyAlignment="1" applyFill="1" applyFont="1">
      <alignment vertical="bottom"/>
    </xf>
    <xf borderId="0" fillId="0" fontId="6" numFmtId="3" xfId="0" applyAlignment="1" applyFont="1" applyNumberFormat="1">
      <alignment vertical="bottom"/>
    </xf>
    <xf borderId="0" fillId="0" fontId="6" numFmtId="0" xfId="0" applyAlignment="1" applyFont="1">
      <alignment vertical="bottom"/>
    </xf>
    <xf borderId="0" fillId="0" fontId="6" numFmtId="0" xfId="0" applyAlignment="1" applyFont="1">
      <alignment vertical="bottom"/>
    </xf>
    <xf borderId="17" fillId="5" fontId="16" numFmtId="0" xfId="0" applyAlignment="1" applyBorder="1" applyFont="1">
      <alignment vertical="bottom"/>
    </xf>
    <xf borderId="17" fillId="5" fontId="6" numFmtId="3" xfId="0" applyAlignment="1" applyBorder="1" applyFont="1" applyNumberFormat="1">
      <alignment vertical="bottom"/>
    </xf>
    <xf borderId="0" fillId="5" fontId="6" numFmtId="169" xfId="0" applyAlignment="1" applyFont="1" applyNumberFormat="1">
      <alignment vertical="bottom"/>
    </xf>
    <xf borderId="17" fillId="5" fontId="16" numFmtId="0" xfId="0" applyAlignment="1" applyBorder="1" applyFont="1">
      <alignment shrinkToFit="0" vertical="bottom" wrapText="0"/>
    </xf>
    <xf borderId="17" fillId="5" fontId="6" numFmtId="0" xfId="0" applyAlignment="1" applyBorder="1" applyFont="1">
      <alignment vertical="bottom"/>
    </xf>
    <xf borderId="45" fillId="5" fontId="17" numFmtId="0" xfId="0" applyAlignment="1" applyBorder="1" applyFont="1">
      <alignment vertical="bottom"/>
    </xf>
    <xf borderId="46" fillId="5" fontId="17" numFmtId="3" xfId="0" applyAlignment="1" applyBorder="1" applyFont="1" applyNumberFormat="1">
      <alignment horizontal="right" vertical="bottom"/>
    </xf>
    <xf borderId="19" fillId="5" fontId="6" numFmtId="0" xfId="0" applyAlignment="1" applyBorder="1" applyFont="1">
      <alignment vertical="bottom"/>
    </xf>
    <xf borderId="17" fillId="5" fontId="6" numFmtId="0" xfId="0" applyAlignment="1" applyBorder="1" applyFont="1">
      <alignment readingOrder="0"/>
    </xf>
    <xf borderId="17" fillId="5" fontId="17" numFmtId="0" xfId="0" applyAlignment="1" applyBorder="1" applyFont="1">
      <alignment horizontal="center" readingOrder="0"/>
    </xf>
    <xf borderId="18" fillId="5" fontId="17" numFmtId="0" xfId="0" applyAlignment="1" applyBorder="1" applyFont="1">
      <alignment horizontal="center" readingOrder="0"/>
    </xf>
    <xf borderId="45" fillId="5" fontId="17" numFmtId="0" xfId="0" applyAlignment="1" applyBorder="1" applyFont="1">
      <alignment readingOrder="0" vertical="bottom"/>
    </xf>
    <xf borderId="46" fillId="5" fontId="17" numFmtId="172" xfId="0" applyAlignment="1" applyBorder="1" applyFont="1" applyNumberFormat="1">
      <alignment horizontal="right" vertical="bottom"/>
    </xf>
    <xf borderId="47" fillId="5" fontId="17" numFmtId="0" xfId="0" applyAlignment="1" applyBorder="1" applyFont="1">
      <alignment shrinkToFit="0" vertical="bottom" wrapText="0"/>
    </xf>
    <xf borderId="48" fillId="5" fontId="6" numFmtId="173" xfId="0" applyAlignment="1" applyBorder="1" applyFont="1" applyNumberFormat="1">
      <alignment vertical="bottom"/>
    </xf>
    <xf borderId="43" fillId="5" fontId="10" numFmtId="10" xfId="0" applyBorder="1" applyFont="1" applyNumberFormat="1"/>
    <xf borderId="45" fillId="5" fontId="17" numFmtId="0" xfId="0" applyAlignment="1" applyBorder="1" applyFont="1">
      <alignment shrinkToFit="0" vertical="bottom" wrapText="0"/>
    </xf>
    <xf borderId="46" fillId="5" fontId="17" numFmtId="10" xfId="0" applyAlignment="1" applyBorder="1" applyFont="1" applyNumberFormat="1">
      <alignment horizontal="right" readingOrder="0" vertical="bottom"/>
    </xf>
    <xf borderId="41" fillId="5" fontId="10" numFmtId="10" xfId="0" applyBorder="1" applyFont="1" applyNumberFormat="1"/>
    <xf borderId="0" fillId="0" fontId="10" numFmtId="1" xfId="0" applyFont="1" applyNumberFormat="1"/>
    <xf borderId="46" fillId="5" fontId="18" numFmtId="0" xfId="0" applyAlignment="1" applyBorder="1" applyFont="1">
      <alignment horizontal="right" vertical="bottom"/>
    </xf>
    <xf borderId="19" fillId="5" fontId="17" numFmtId="0" xfId="0" applyAlignment="1" applyBorder="1" applyFont="1">
      <alignment shrinkToFit="0" vertical="bottom" wrapText="0"/>
    </xf>
    <xf borderId="18" fillId="5" fontId="17" numFmtId="169" xfId="0" applyAlignment="1" applyBorder="1" applyFont="1" applyNumberFormat="1">
      <alignment horizontal="right" vertical="bottom"/>
    </xf>
    <xf borderId="19" fillId="5" fontId="19" numFmtId="0" xfId="0" applyAlignment="1" applyBorder="1" applyFont="1">
      <alignment shrinkToFit="0" vertical="bottom" wrapText="0"/>
    </xf>
    <xf borderId="17" fillId="5" fontId="6" numFmtId="173" xfId="0" applyAlignment="1" applyBorder="1" applyFont="1" applyNumberFormat="1">
      <alignment vertical="bottom"/>
    </xf>
    <xf borderId="49" fillId="5" fontId="10" numFmtId="0" xfId="0" applyBorder="1" applyFont="1"/>
    <xf borderId="0" fillId="5" fontId="6" numFmtId="0" xfId="0" applyAlignment="1" applyFont="1">
      <alignment vertical="bottom"/>
    </xf>
    <xf borderId="0" fillId="5" fontId="6" numFmtId="172" xfId="0" applyAlignment="1" applyFont="1" applyNumberFormat="1">
      <alignment vertical="bottom"/>
    </xf>
    <xf borderId="19" fillId="5" fontId="17" numFmtId="0" xfId="0" applyAlignment="1" applyBorder="1" applyFont="1">
      <alignment vertical="bottom"/>
    </xf>
    <xf borderId="17" fillId="5" fontId="17" numFmtId="0" xfId="0" applyAlignment="1" applyBorder="1" applyFont="1">
      <alignment horizontal="center" vertical="bottom"/>
    </xf>
    <xf borderId="18" fillId="5" fontId="17" numFmtId="0" xfId="0" applyAlignment="1" applyBorder="1" applyFont="1">
      <alignment horizontal="center" vertical="bottom"/>
    </xf>
    <xf borderId="50" fillId="5" fontId="17" numFmtId="0" xfId="0" applyAlignment="1" applyBorder="1" applyFont="1">
      <alignment readingOrder="0" shrinkToFit="0" vertical="bottom" wrapText="0"/>
    </xf>
    <xf borderId="25" fillId="5" fontId="17" numFmtId="9" xfId="0" applyAlignment="1" applyBorder="1" applyFont="1" applyNumberFormat="1">
      <alignment horizontal="right" vertical="bottom"/>
    </xf>
    <xf borderId="25" fillId="5" fontId="17" numFmtId="3" xfId="0" applyAlignment="1" applyBorder="1" applyFont="1" applyNumberFormat="1">
      <alignment horizontal="right" vertical="bottom"/>
    </xf>
    <xf borderId="43" fillId="5" fontId="17" numFmtId="3" xfId="0" applyAlignment="1" applyBorder="1" applyFont="1" applyNumberFormat="1">
      <alignment horizontal="right" vertical="bottom"/>
    </xf>
    <xf borderId="50" fillId="5" fontId="17" numFmtId="0" xfId="0" applyAlignment="1" applyBorder="1" applyFont="1">
      <alignment vertical="bottom"/>
    </xf>
    <xf borderId="0" fillId="0" fontId="20" numFmtId="0" xfId="0" applyFont="1"/>
    <xf borderId="17" fillId="5" fontId="17" numFmtId="9" xfId="0" applyAlignment="1" applyBorder="1" applyFont="1" applyNumberFormat="1">
      <alignment horizontal="right" vertical="bottom"/>
    </xf>
    <xf borderId="18" fillId="5" fontId="6" numFmtId="3" xfId="0" applyAlignment="1" applyBorder="1" applyFont="1" applyNumberFormat="1">
      <alignment vertical="bottom"/>
    </xf>
    <xf borderId="0" fillId="5" fontId="21" numFmtId="0" xfId="0" applyAlignment="1" applyFont="1">
      <alignment shrinkToFit="0" vertical="bottom" wrapText="0"/>
    </xf>
    <xf borderId="0" fillId="0" fontId="1" numFmtId="0" xfId="0" applyAlignment="1" applyFont="1">
      <alignment horizontal="left" readingOrder="0" vertical="center"/>
    </xf>
    <xf borderId="51" fillId="0" fontId="1" numFmtId="0" xfId="0" applyAlignment="1" applyBorder="1" applyFont="1">
      <alignment horizontal="center" vertical="center"/>
    </xf>
    <xf borderId="52" fillId="0" fontId="13" numFmtId="0" xfId="0" applyBorder="1" applyFont="1"/>
    <xf borderId="3" fillId="0" fontId="7" numFmtId="0" xfId="0" applyAlignment="1" applyBorder="1" applyFont="1">
      <alignment horizontal="left"/>
    </xf>
    <xf borderId="9" fillId="0" fontId="12" numFmtId="0" xfId="0" applyBorder="1" applyFont="1"/>
    <xf borderId="14" fillId="0" fontId="12" numFmtId="0" xfId="0" applyBorder="1" applyFont="1"/>
    <xf borderId="14" fillId="0" fontId="6" numFmtId="0" xfId="0" applyAlignment="1" applyBorder="1" applyFont="1">
      <alignment horizontal="left"/>
    </xf>
    <xf borderId="14" fillId="0" fontId="13" numFmtId="0" xfId="0" applyBorder="1" applyFont="1"/>
    <xf borderId="10" fillId="0" fontId="13" numFmtId="0" xfId="0" applyBorder="1" applyFont="1"/>
    <xf borderId="3" fillId="0" fontId="6" numFmtId="0" xfId="0" applyBorder="1" applyFont="1"/>
    <xf borderId="53" fillId="2" fontId="6" numFmtId="0" xfId="0" applyAlignment="1" applyBorder="1" applyFont="1">
      <alignment horizontal="left"/>
    </xf>
    <xf borderId="5" fillId="0" fontId="6" numFmtId="0" xfId="0" applyAlignment="1" applyBorder="1" applyFont="1">
      <alignment horizontal="left" vertical="center"/>
    </xf>
    <xf borderId="13" fillId="2" fontId="6" numFmtId="0" xfId="0" applyAlignment="1" applyBorder="1" applyFont="1">
      <alignment horizontal="left" shrinkToFit="0" vertical="top" wrapText="1"/>
    </xf>
    <xf borderId="54" fillId="0" fontId="13" numFmtId="0" xfId="0" applyBorder="1" applyFont="1"/>
    <xf borderId="0" fillId="0" fontId="22" numFmtId="0" xfId="0" applyFont="1"/>
    <xf borderId="2" fillId="2" fontId="6" numFmtId="0" xfId="0" applyAlignment="1" applyBorder="1" applyFont="1">
      <alignment horizontal="right"/>
    </xf>
    <xf borderId="2" fillId="2" fontId="6" numFmtId="174" xfId="0" applyAlignment="1" applyBorder="1" applyFont="1" applyNumberFormat="1">
      <alignment horizontal="right" readingOrder="0"/>
    </xf>
    <xf borderId="0" fillId="0" fontId="6" numFmtId="174" xfId="0" applyAlignment="1" applyFont="1" applyNumberFormat="1">
      <alignment horizontal="right"/>
    </xf>
    <xf borderId="9" fillId="0" fontId="6" numFmtId="0" xfId="0" applyBorder="1" applyFont="1"/>
    <xf borderId="55" fillId="2" fontId="6" numFmtId="0" xfId="0" applyAlignment="1" applyBorder="1" applyFont="1">
      <alignment horizontal="right" readingOrder="0"/>
    </xf>
    <xf borderId="55" fillId="2" fontId="6" numFmtId="0" xfId="0" applyAlignment="1" applyBorder="1" applyFont="1">
      <alignment horizontal="right"/>
    </xf>
    <xf borderId="2" fillId="2" fontId="6" numFmtId="174" xfId="0" applyAlignment="1" applyBorder="1" applyFont="1" applyNumberFormat="1">
      <alignment horizontal="right"/>
    </xf>
    <xf borderId="53" fillId="2" fontId="6" numFmtId="0" xfId="0" applyAlignment="1" applyBorder="1" applyFont="1">
      <alignment horizontal="left" readingOrder="0"/>
    </xf>
    <xf borderId="13" fillId="2" fontId="6" numFmtId="0" xfId="0" applyAlignment="1" applyBorder="1" applyFont="1">
      <alignment horizontal="left" readingOrder="0" shrinkToFit="0" vertical="top" wrapText="1"/>
    </xf>
    <xf borderId="55" fillId="2" fontId="6" numFmtId="1" xfId="0" applyAlignment="1" applyBorder="1" applyFont="1" applyNumberFormat="1">
      <alignment horizontal="right" readingOrder="0"/>
    </xf>
    <xf borderId="56" fillId="0" fontId="6" numFmtId="0" xfId="0" applyBorder="1" applyFont="1"/>
    <xf borderId="57" fillId="0" fontId="6" numFmtId="0" xfId="0" applyAlignment="1" applyBorder="1" applyFont="1">
      <alignment horizontal="left"/>
    </xf>
    <xf borderId="57" fillId="0" fontId="13" numFmtId="0" xfId="0" applyBorder="1" applyFont="1"/>
    <xf borderId="58" fillId="0" fontId="13" numFmtId="0" xfId="0" applyBorder="1" applyFont="1"/>
    <xf borderId="3" fillId="0" fontId="23" numFmtId="0" xfId="0" applyAlignment="1" applyBorder="1" applyFont="1">
      <alignment readingOrder="0"/>
    </xf>
    <xf borderId="5" fillId="0" fontId="10" numFmtId="0" xfId="0" applyBorder="1" applyFont="1"/>
    <xf borderId="59" fillId="0" fontId="10" numFmtId="0" xfId="0" applyAlignment="1" applyBorder="1" applyFont="1">
      <alignment readingOrder="0" shrinkToFit="0" wrapText="1"/>
    </xf>
    <xf borderId="60" fillId="2" fontId="6" numFmtId="174" xfId="0" applyAlignment="1" applyBorder="1" applyFont="1" applyNumberFormat="1">
      <alignment horizontal="right" readingOrder="0"/>
    </xf>
    <xf borderId="60" fillId="0" fontId="6" numFmtId="174" xfId="0" applyAlignment="1" applyBorder="1" applyFont="1" applyNumberFormat="1">
      <alignment horizontal="right"/>
    </xf>
    <xf borderId="60" fillId="2" fontId="6" numFmtId="2" xfId="0" applyAlignment="1" applyBorder="1" applyFont="1" applyNumberFormat="1">
      <alignment horizontal="right"/>
    </xf>
    <xf borderId="59" fillId="0" fontId="24" numFmtId="0" xfId="0" applyAlignment="1" applyBorder="1" applyFont="1">
      <alignment readingOrder="0"/>
    </xf>
    <xf borderId="60" fillId="0" fontId="10" numFmtId="0" xfId="0" applyBorder="1" applyFont="1"/>
    <xf borderId="60" fillId="2" fontId="6" numFmtId="175" xfId="0" applyAlignment="1" applyBorder="1" applyFont="1" applyNumberFormat="1">
      <alignment horizontal="right" readingOrder="0"/>
    </xf>
    <xf borderId="59" fillId="0" fontId="10" numFmtId="0" xfId="0" applyAlignment="1" applyBorder="1" applyFont="1">
      <alignment readingOrder="0"/>
    </xf>
    <xf borderId="60" fillId="2" fontId="6" numFmtId="0" xfId="0" applyAlignment="1" applyBorder="1" applyFont="1">
      <alignment horizontal="right" readingOrder="0"/>
    </xf>
    <xf borderId="5" fillId="0" fontId="24" numFmtId="0" xfId="0" applyAlignment="1" applyBorder="1" applyFont="1">
      <alignment readingOrder="0" shrinkToFit="0" wrapText="1"/>
    </xf>
    <xf borderId="60" fillId="0" fontId="10" numFmtId="0" xfId="0" applyAlignment="1" applyBorder="1" applyFont="1">
      <alignment readingOrder="0"/>
    </xf>
    <xf borderId="60" fillId="0" fontId="10" numFmtId="174" xfId="0" applyBorder="1" applyFont="1" applyNumberFormat="1"/>
    <xf borderId="5" fillId="0" fontId="7" numFmtId="0" xfId="0" applyBorder="1" applyFont="1"/>
    <xf borderId="5" fillId="0" fontId="10" numFmtId="0" xfId="0" applyAlignment="1" applyBorder="1" applyFont="1">
      <alignment readingOrder="0"/>
    </xf>
    <xf borderId="9" fillId="0" fontId="10" numFmtId="0" xfId="0" applyBorder="1" applyFont="1"/>
    <xf borderId="0" fillId="0" fontId="10" numFmtId="0" xfId="0" applyAlignment="1" applyFont="1">
      <alignment readingOrder="0"/>
    </xf>
    <xf borderId="4" fillId="0" fontId="6" numFmtId="3" xfId="0" applyBorder="1" applyFont="1" applyNumberFormat="1"/>
    <xf borderId="6" fillId="0" fontId="6" numFmtId="4" xfId="0" applyAlignment="1" applyBorder="1" applyFont="1" applyNumberFormat="1">
      <alignment readingOrder="0"/>
    </xf>
    <xf borderId="0" fillId="0" fontId="6" numFmtId="0" xfId="0" applyAlignment="1" applyFont="1">
      <alignment readingOrder="0"/>
    </xf>
    <xf borderId="8" fillId="0" fontId="6" numFmtId="3" xfId="0" applyBorder="1" applyFont="1" applyNumberFormat="1"/>
    <xf borderId="0" fillId="0" fontId="6" numFmtId="176" xfId="0" applyFont="1" applyNumberFormat="1"/>
    <xf borderId="8" fillId="0" fontId="6" numFmtId="4" xfId="0" applyBorder="1" applyFont="1" applyNumberFormat="1"/>
    <xf borderId="6" fillId="2" fontId="6" numFmtId="3" xfId="0" applyAlignment="1" applyBorder="1" applyFont="1" applyNumberFormat="1">
      <alignment horizontal="right"/>
    </xf>
    <xf borderId="6" fillId="2" fontId="6" numFmtId="4" xfId="0" applyBorder="1" applyFont="1" applyNumberFormat="1"/>
    <xf borderId="10" fillId="0" fontId="6" numFmtId="4" xfId="0" applyBorder="1" applyFont="1" applyNumberFormat="1"/>
    <xf borderId="11" fillId="0" fontId="10" numFmtId="0" xfId="0" applyAlignment="1" applyBorder="1" applyFont="1">
      <alignment readingOrder="0"/>
    </xf>
    <xf borderId="4" fillId="0" fontId="10" numFmtId="0" xfId="0" applyBorder="1" applyFont="1"/>
    <xf borderId="5" fillId="0" fontId="12" numFmtId="0" xfId="0" applyAlignment="1" applyBorder="1" applyFont="1">
      <alignment readingOrder="0"/>
    </xf>
    <xf borderId="8" fillId="0" fontId="10" numFmtId="0" xfId="0" applyBorder="1" applyFont="1"/>
    <xf borderId="0" fillId="2" fontId="6" numFmtId="0" xfId="0" applyAlignment="1" applyFont="1">
      <alignment readingOrder="0"/>
    </xf>
    <xf borderId="0" fillId="0" fontId="25" numFmtId="0" xfId="0" applyAlignment="1" applyFont="1">
      <alignment readingOrder="0"/>
    </xf>
    <xf borderId="0" fillId="2" fontId="6" numFmtId="1" xfId="0" applyAlignment="1" applyFont="1" applyNumberFormat="1">
      <alignment readingOrder="0"/>
    </xf>
    <xf borderId="0" fillId="0" fontId="24" numFmtId="0" xfId="0" applyAlignment="1" applyFont="1">
      <alignment readingOrder="0"/>
    </xf>
    <xf borderId="0" fillId="0" fontId="12" numFmtId="0" xfId="0" applyAlignment="1" applyFont="1">
      <alignment horizontal="center" vertical="center"/>
    </xf>
    <xf borderId="0" fillId="0" fontId="12" numFmtId="0" xfId="0" applyAlignment="1" applyFont="1">
      <alignment horizontal="center" readingOrder="0" vertical="center"/>
    </xf>
    <xf borderId="8" fillId="0" fontId="6" numFmtId="0" xfId="0" applyAlignment="1" applyBorder="1" applyFont="1">
      <alignment readingOrder="0"/>
    </xf>
    <xf borderId="0" fillId="0" fontId="6" numFmtId="177" xfId="0" applyFont="1" applyNumberFormat="1"/>
    <xf borderId="2" fillId="0" fontId="6" numFmtId="177" xfId="0" applyAlignment="1" applyBorder="1" applyFont="1" applyNumberFormat="1">
      <alignment readingOrder="0"/>
    </xf>
    <xf borderId="0" fillId="0" fontId="6" numFmtId="178" xfId="0" applyFont="1" applyNumberFormat="1"/>
    <xf borderId="8" fillId="0" fontId="6" numFmtId="178" xfId="0" applyBorder="1" applyFont="1" applyNumberFormat="1"/>
    <xf borderId="61" fillId="0" fontId="6" numFmtId="177" xfId="0" applyAlignment="1" applyBorder="1" applyFont="1" applyNumberFormat="1">
      <alignment readingOrder="0"/>
    </xf>
    <xf borderId="14" fillId="0" fontId="6" numFmtId="178" xfId="0" applyBorder="1" applyFont="1" applyNumberFormat="1"/>
    <xf borderId="10" fillId="0" fontId="6" numFmtId="178" xfId="0" applyBorder="1" applyFont="1" applyNumberFormat="1"/>
    <xf borderId="11" fillId="0" fontId="12" numFmtId="0" xfId="0" applyBorder="1" applyFont="1"/>
    <xf borderId="6" fillId="4" fontId="6" numFmtId="3" xfId="0" applyBorder="1" applyFont="1" applyNumberFormat="1"/>
    <xf borderId="6" fillId="2" fontId="6" numFmtId="3" xfId="0" applyAlignment="1" applyBorder="1" applyFont="1" applyNumberFormat="1">
      <alignment readingOrder="0"/>
    </xf>
    <xf borderId="5" fillId="0" fontId="6" numFmtId="0" xfId="0" applyAlignment="1" applyBorder="1" applyFont="1">
      <alignment vertical="bottom"/>
    </xf>
    <xf borderId="8" fillId="2" fontId="6" numFmtId="3" xfId="0" applyAlignment="1" applyBorder="1" applyFont="1" applyNumberFormat="1">
      <alignment horizontal="right" readingOrder="0" vertical="bottom"/>
    </xf>
    <xf borderId="8" fillId="2" fontId="6" numFmtId="4" xfId="0" applyAlignment="1" applyBorder="1" applyFont="1" applyNumberFormat="1">
      <alignment horizontal="right" readingOrder="0" vertical="bottom"/>
    </xf>
    <xf borderId="6" fillId="2" fontId="6" numFmtId="3" xfId="0" applyAlignment="1" applyBorder="1" applyFont="1" applyNumberFormat="1">
      <alignment horizontal="right" readingOrder="0"/>
    </xf>
    <xf borderId="8" fillId="2" fontId="6" numFmtId="171" xfId="0" applyAlignment="1" applyBorder="1" applyFont="1" applyNumberFormat="1">
      <alignment horizontal="right" vertical="bottom"/>
    </xf>
    <xf borderId="5" fillId="0" fontId="6" numFmtId="0" xfId="0" applyAlignment="1" applyBorder="1" applyFont="1">
      <alignment readingOrder="0" vertical="bottom"/>
    </xf>
    <xf borderId="8" fillId="2" fontId="6" numFmtId="171" xfId="0" applyAlignment="1" applyBorder="1" applyFont="1" applyNumberFormat="1">
      <alignment horizontal="right" readingOrder="0" vertical="bottom"/>
    </xf>
    <xf borderId="5" fillId="0" fontId="5" numFmtId="0" xfId="0" applyAlignment="1" applyBorder="1" applyFont="1">
      <alignment readingOrder="0" vertical="bottom"/>
    </xf>
    <xf borderId="8" fillId="0" fontId="6" numFmtId="1" xfId="0" applyBorder="1" applyFont="1" applyNumberFormat="1"/>
    <xf borderId="0" fillId="0" fontId="24" numFmtId="0" xfId="0" applyFont="1"/>
    <xf borderId="10" fillId="0" fontId="6" numFmtId="174" xfId="0" applyBorder="1" applyFont="1" applyNumberFormat="1"/>
    <xf borderId="46" fillId="0" fontId="13" numFmtId="0" xfId="0" applyBorder="1" applyFont="1"/>
    <xf borderId="17" fillId="0" fontId="12" numFmtId="3" xfId="0" applyAlignment="1" applyBorder="1" applyFont="1" applyNumberFormat="1">
      <alignment horizontal="center" vertical="center"/>
    </xf>
    <xf borderId="20" fillId="0" fontId="12" numFmtId="0" xfId="0" applyAlignment="1" applyBorder="1" applyFont="1">
      <alignment horizontal="center" vertical="center"/>
    </xf>
    <xf borderId="32" fillId="0" fontId="6" numFmtId="0" xfId="0" applyBorder="1" applyFont="1"/>
    <xf borderId="21" fillId="0" fontId="6" numFmtId="0" xfId="0" applyBorder="1" applyFont="1"/>
    <xf borderId="46" fillId="0" fontId="6" numFmtId="3" xfId="0" applyBorder="1" applyFont="1" applyNumberFormat="1"/>
    <xf borderId="6" fillId="0" fontId="6" numFmtId="3" xfId="0" applyBorder="1" applyFont="1" applyNumberFormat="1"/>
    <xf borderId="0" fillId="0" fontId="6" numFmtId="177" xfId="0" applyAlignment="1" applyFont="1" applyNumberFormat="1">
      <alignment readingOrder="0"/>
    </xf>
    <xf borderId="14" fillId="0" fontId="6" numFmtId="177" xfId="0" applyBorder="1" applyFont="1" applyNumberFormat="1"/>
    <xf borderId="14" fillId="0" fontId="6" numFmtId="177" xfId="0" applyAlignment="1" applyBorder="1" applyFont="1" applyNumberFormat="1">
      <alignment readingOrder="0"/>
    </xf>
    <xf borderId="62" fillId="0" fontId="6" numFmtId="0" xfId="0" applyBorder="1" applyFont="1"/>
    <xf borderId="63" fillId="0" fontId="6" numFmtId="0" xfId="0" applyBorder="1" applyFont="1"/>
    <xf borderId="64" fillId="0" fontId="6" numFmtId="3" xfId="0" applyBorder="1" applyFont="1" applyNumberFormat="1"/>
    <xf borderId="65" fillId="0" fontId="6" numFmtId="3" xfId="0" applyBorder="1" applyFont="1" applyNumberFormat="1"/>
    <xf borderId="0" fillId="0" fontId="6" numFmtId="3" xfId="0" applyAlignment="1" applyFont="1" applyNumberFormat="1">
      <alignment horizontal="left" vertical="center"/>
    </xf>
    <xf borderId="0" fillId="5" fontId="26" numFmtId="0" xfId="0" applyAlignment="1" applyFont="1">
      <alignment horizontal="left" readingOrder="0"/>
    </xf>
    <xf borderId="0" fillId="0" fontId="10" numFmtId="0" xfId="0" applyFont="1"/>
    <xf borderId="17" fillId="0" fontId="12" numFmtId="179" xfId="0" applyBorder="1" applyFont="1" applyNumberFormat="1"/>
    <xf borderId="2" fillId="7" fontId="27" numFmtId="0" xfId="0" applyBorder="1" applyFill="1" applyFont="1"/>
    <xf borderId="2" fillId="7" fontId="6" numFmtId="0" xfId="0" applyBorder="1" applyFont="1"/>
    <xf borderId="0" fillId="0" fontId="10" numFmtId="0" xfId="0" applyAlignment="1" applyFont="1">
      <alignment readingOrder="0" shrinkToFit="0" wrapText="1"/>
    </xf>
    <xf borderId="2" fillId="8" fontId="12" numFmtId="0" xfId="0" applyBorder="1" applyFill="1" applyFont="1"/>
    <xf borderId="2" fillId="8" fontId="6" numFmtId="0" xfId="0" applyBorder="1" applyFont="1"/>
    <xf borderId="2" fillId="8" fontId="6" numFmtId="3" xfId="0" applyBorder="1" applyFont="1" applyNumberFormat="1"/>
    <xf borderId="2" fillId="7" fontId="6" numFmtId="3" xfId="0" applyBorder="1" applyFont="1" applyNumberFormat="1"/>
    <xf borderId="2" fillId="8" fontId="12" numFmtId="0" xfId="0" applyAlignment="1" applyBorder="1" applyFont="1">
      <alignment readingOrder="0"/>
    </xf>
    <xf borderId="2" fillId="7" fontId="28" numFmtId="0" xfId="0" applyAlignment="1" applyBorder="1" applyFont="1">
      <alignment readingOrder="0"/>
    </xf>
    <xf borderId="0" fillId="0" fontId="6" numFmtId="0" xfId="0" applyAlignment="1" applyFont="1">
      <alignment horizontal="center" textRotation="90" vertical="center"/>
    </xf>
    <xf borderId="0" fillId="0" fontId="6" numFmtId="4" xfId="0" applyFont="1" applyNumberFormat="1"/>
    <xf borderId="0" fillId="4" fontId="11" numFmtId="0" xfId="0" applyAlignment="1" applyFont="1">
      <alignment horizontal="left" readingOrder="0"/>
    </xf>
    <xf borderId="0" fillId="4" fontId="29" numFmtId="0" xfId="0" applyFont="1"/>
    <xf borderId="0" fillId="4" fontId="30" numFmtId="3" xfId="0" applyFont="1" applyNumberFormat="1"/>
    <xf borderId="0" fillId="0" fontId="23" numFmtId="0" xfId="0" applyAlignment="1" applyFont="1">
      <alignment readingOrder="0"/>
    </xf>
    <xf borderId="0" fillId="0" fontId="6" numFmtId="180" xfId="0" applyFont="1" applyNumberFormat="1"/>
    <xf borderId="0" fillId="0" fontId="10" numFmtId="164" xfId="0" applyFont="1" applyNumberFormat="1"/>
    <xf borderId="0" fillId="0" fontId="10" numFmtId="165" xfId="0" applyFont="1" applyNumberFormat="1"/>
    <xf quotePrefix="1" borderId="0" fillId="0" fontId="6" numFmtId="0" xfId="0" applyFont="1"/>
    <xf borderId="0" fillId="0" fontId="6" numFmtId="14" xfId="0" applyFont="1" applyNumberFormat="1"/>
    <xf borderId="0" fillId="0" fontId="12" numFmtId="0" xfId="0" applyAlignment="1" applyFont="1">
      <alignment vertical="bottom"/>
    </xf>
    <xf borderId="0" fillId="0" fontId="10" numFmtId="179" xfId="0" applyFont="1" applyNumberFormat="1"/>
    <xf borderId="0" fillId="0" fontId="10" numFmtId="9" xfId="0" applyAlignment="1" applyFont="1" applyNumberFormat="1">
      <alignment readingOrder="0"/>
    </xf>
    <xf borderId="0" fillId="0" fontId="12" numFmtId="0" xfId="0" applyAlignment="1" applyFont="1">
      <alignment horizontal="center" vertical="bottom"/>
    </xf>
    <xf borderId="0" fillId="2" fontId="6" numFmtId="0" xfId="0" applyAlignment="1" applyFont="1">
      <alignment vertical="bottom"/>
    </xf>
    <xf borderId="0" fillId="9" fontId="6" numFmtId="0" xfId="0" applyAlignment="1" applyFill="1" applyFont="1">
      <alignment vertical="bottom"/>
    </xf>
    <xf borderId="0" fillId="2" fontId="6" numFmtId="3" xfId="0" applyAlignment="1" applyFont="1" applyNumberFormat="1">
      <alignment horizontal="right" vertical="bottom"/>
    </xf>
    <xf borderId="0" fillId="2" fontId="6" numFmtId="171" xfId="0" applyAlignment="1" applyFont="1" applyNumberFormat="1">
      <alignment horizontal="right" vertical="bottom"/>
    </xf>
    <xf borderId="0" fillId="2" fontId="6" numFmtId="10" xfId="0" applyAlignment="1" applyFont="1" applyNumberFormat="1">
      <alignment horizontal="right" readingOrder="0" vertical="bottom"/>
    </xf>
    <xf borderId="0" fillId="2" fontId="6" numFmtId="3" xfId="0" applyAlignment="1" applyFont="1" applyNumberFormat="1">
      <alignment horizontal="right" readingOrder="0" vertical="bottom"/>
    </xf>
    <xf borderId="0" fillId="0" fontId="6" numFmtId="3" xfId="0" applyAlignment="1" applyFont="1" applyNumberFormat="1">
      <alignment horizontal="right" vertical="bottom"/>
    </xf>
    <xf borderId="0" fillId="0" fontId="6" numFmtId="3" xfId="0" applyAlignment="1" applyFont="1" applyNumberFormat="1">
      <alignment horizontal="right" readingOrder="0" vertical="bottom"/>
    </xf>
    <xf borderId="0" fillId="0" fontId="6" numFmtId="10" xfId="0" applyAlignment="1" applyFont="1" applyNumberFormat="1">
      <alignment horizontal="right" vertical="bottom"/>
    </xf>
    <xf borderId="0" fillId="2" fontId="6" numFmtId="10" xfId="0" applyAlignment="1" applyFont="1" applyNumberFormat="1">
      <alignment horizontal="right" vertical="bottom"/>
    </xf>
    <xf borderId="0" fillId="0" fontId="6" numFmtId="0" xfId="0" applyAlignment="1" applyFont="1">
      <alignment readingOrder="0" vertical="bottom"/>
    </xf>
    <xf borderId="0" fillId="2" fontId="6" numFmtId="0" xfId="0" applyAlignment="1" applyFont="1">
      <alignment horizontal="right" vertical="bottom"/>
    </xf>
    <xf borderId="0" fillId="0" fontId="6" numFmtId="0" xfId="0" applyAlignment="1" applyFont="1">
      <alignment horizontal="right" readingOrder="0" vertical="bottom"/>
    </xf>
    <xf borderId="0" fillId="2" fontId="6" numFmtId="1" xfId="0" applyAlignment="1" applyFont="1" applyNumberFormat="1">
      <alignment horizontal="right" vertical="bottom"/>
    </xf>
    <xf borderId="0" fillId="2" fontId="6" numFmtId="3" xfId="0" applyAlignment="1" applyFont="1" applyNumberFormat="1">
      <alignment vertical="bottom"/>
    </xf>
    <xf borderId="0" fillId="2" fontId="6" numFmtId="4" xfId="0" applyAlignment="1" applyFont="1" applyNumberFormat="1">
      <alignment horizontal="right" vertical="bottom"/>
    </xf>
    <xf borderId="0" fillId="2" fontId="6" numFmtId="174" xfId="0" applyAlignment="1" applyFont="1" applyNumberFormat="1">
      <alignment horizontal="right" vertical="bottom"/>
    </xf>
    <xf borderId="0" fillId="2" fontId="6" numFmtId="1" xfId="0" applyAlignment="1" applyFont="1" applyNumberFormat="1">
      <alignment vertical="bottom"/>
    </xf>
    <xf borderId="0" fillId="2" fontId="6" numFmtId="174" xfId="0" applyAlignment="1" applyFont="1" applyNumberFormat="1">
      <alignment vertical="bottom"/>
    </xf>
    <xf borderId="0" fillId="0" fontId="6" numFmtId="174" xfId="0" applyAlignment="1" applyFont="1" applyNumberFormat="1">
      <alignment horizontal="right" vertical="bottom"/>
    </xf>
    <xf borderId="0" fillId="2" fontId="6" numFmtId="2" xfId="0" applyAlignment="1" applyFont="1" applyNumberFormat="1">
      <alignment horizontal="right" vertical="bottom"/>
    </xf>
    <xf borderId="0" fillId="2" fontId="6" numFmtId="175" xfId="0" applyAlignment="1" applyFont="1" applyNumberFormat="1">
      <alignment horizontal="right" vertical="bottom"/>
    </xf>
    <xf borderId="0" fillId="4" fontId="6" numFmtId="0" xfId="0" applyAlignment="1" applyFont="1">
      <alignment vertical="bottom"/>
    </xf>
    <xf borderId="0" fillId="0" fontId="6" numFmtId="0" xfId="0" applyAlignment="1" applyFont="1">
      <alignment shrinkToFit="0" vertical="bottom" wrapText="0"/>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Arial"/>
              </a:defRPr>
            </a:pPr>
            <a:r>
              <a:rPr b="1">
                <a:solidFill>
                  <a:schemeClr val="dk1"/>
                </a:solidFill>
                <a:latin typeface="Arial"/>
              </a:rPr>
              <a:t>Tokenomics Distribution</a:t>
            </a:r>
          </a:p>
        </c:rich>
      </c:tx>
      <c:overlay val="0"/>
    </c:title>
    <c:plotArea>
      <c:layout/>
      <c:doughnutChart>
        <c:varyColors val="1"/>
        <c:ser>
          <c:idx val="0"/>
          <c:order val="0"/>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Pt>
            <c:idx val="13"/>
            <c:spPr>
              <a:solidFill>
                <a:srgbClr val="F8CBAD"/>
              </a:solidFill>
            </c:spPr>
          </c:dPt>
          <c:dPt>
            <c:idx val="14"/>
            <c:spPr>
              <a:solidFill>
                <a:srgbClr val="DBDBDB"/>
              </a:solidFill>
            </c:spPr>
          </c:dPt>
          <c:dLbls>
            <c:showLegendKey val="0"/>
            <c:showVal val="0"/>
            <c:showCatName val="0"/>
            <c:showSerName val="0"/>
            <c:showPercent val="0"/>
            <c:showBubbleSize val="0"/>
            <c:showLeaderLines val="1"/>
          </c:dLbls>
          <c:cat>
            <c:strRef>
              <c:f>'Fund Raising'!$B$27:$B$41</c:f>
            </c:strRef>
          </c:cat>
          <c:val>
            <c:numRef>
              <c:f>'Fund Raising'!$C$27:$C$41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'Background Data'!$C$56:$C$57</c:f>
            </c:strRef>
          </c:tx>
          <c:spPr>
            <a:solidFill>
              <a:schemeClr val="accent1"/>
            </a:solidFill>
            <a:ln cmpd="sng">
              <a:solidFill>
                <a:srgbClr val="000000"/>
              </a:solidFill>
            </a:ln>
          </c:spPr>
          <c:cat>
            <c:strRef>
              <c:f>'Background Data'!$B$58:$B$61</c:f>
            </c:strRef>
          </c:cat>
          <c:val>
            <c:numRef>
              <c:f>'Background Data'!$C$58:$C$61</c:f>
              <c:numCache/>
            </c:numRef>
          </c:val>
        </c:ser>
        <c:axId val="1840596921"/>
        <c:axId val="299967239"/>
      </c:barChart>
      <c:catAx>
        <c:axId val="18405969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99967239"/>
      </c:catAx>
      <c:valAx>
        <c:axId val="2999672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Effective Token Price /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059692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Token Vesting</a:t>
            </a:r>
          </a:p>
        </c:rich>
      </c:tx>
      <c:overlay val="0"/>
    </c:title>
    <c:plotArea>
      <c:layout/>
      <c:areaChart>
        <c:grouping val="stacked"/>
        <c:ser>
          <c:idx val="0"/>
          <c:order val="0"/>
          <c:tx>
            <c:v>Seed</c:v>
          </c:tx>
          <c:spPr>
            <a:solidFill>
              <a:srgbClr val="5B9BD5">
                <a:alpha val="30000"/>
              </a:srgbClr>
            </a:solidFill>
            <a:ln cmpd="sng">
              <a:solidFill>
                <a:srgbClr val="5B9BD5"/>
              </a:solidFill>
            </a:ln>
          </c:spPr>
          <c:cat>
            <c:strRef>
              <c:f>'Data Tables'!$C$5:$DR$5</c:f>
            </c:strRef>
          </c:cat>
          <c:val>
            <c:numRef>
              <c:f>'Data Tables'!$C$28:$DR$28</c:f>
              <c:numCache/>
            </c:numRef>
          </c:val>
        </c:ser>
        <c:ser>
          <c:idx val="1"/>
          <c:order val="1"/>
          <c:tx>
            <c:v>Pre-Sale 1</c:v>
          </c:tx>
          <c:spPr>
            <a:solidFill>
              <a:srgbClr val="ED7D31">
                <a:alpha val="30000"/>
              </a:srgbClr>
            </a:solidFill>
            <a:ln cmpd="sng">
              <a:solidFill>
                <a:srgbClr val="ED7D31"/>
              </a:solidFill>
            </a:ln>
          </c:spPr>
          <c:cat>
            <c:strRef>
              <c:f>'Data Tables'!$C$5:$DR$5</c:f>
            </c:strRef>
          </c:cat>
          <c:val>
            <c:numRef>
              <c:f>'Data Tables'!$C$29:$DR$29</c:f>
              <c:numCache/>
            </c:numRef>
          </c:val>
        </c:ser>
        <c:ser>
          <c:idx val="2"/>
          <c:order val="2"/>
          <c:tx>
            <c:v>Pre-Sale 2</c:v>
          </c:tx>
          <c:spPr>
            <a:solidFill>
              <a:srgbClr val="A5A5A5">
                <a:alpha val="30000"/>
              </a:srgbClr>
            </a:solidFill>
            <a:ln cmpd="sng">
              <a:solidFill>
                <a:srgbClr val="A5A5A5"/>
              </a:solidFill>
            </a:ln>
          </c:spPr>
          <c:cat>
            <c:strRef>
              <c:f>'Data Tables'!$C$5:$DR$5</c:f>
            </c:strRef>
          </c:cat>
          <c:val>
            <c:numRef>
              <c:f>'Data Tables'!$C$30:$DR$30</c:f>
              <c:numCache/>
            </c:numRef>
          </c:val>
        </c:ser>
        <c:ser>
          <c:idx val="3"/>
          <c:order val="3"/>
          <c:tx>
            <c:v>Public Sale</c:v>
          </c:tx>
          <c:spPr>
            <a:solidFill>
              <a:srgbClr val="FFC000">
                <a:alpha val="30000"/>
              </a:srgbClr>
            </a:solidFill>
            <a:ln cmpd="sng">
              <a:solidFill>
                <a:srgbClr val="FFC000"/>
              </a:solidFill>
            </a:ln>
          </c:spPr>
          <c:cat>
            <c:strRef>
              <c:f>'Data Tables'!$C$5:$DR$5</c:f>
            </c:strRef>
          </c:cat>
          <c:val>
            <c:numRef>
              <c:f>'Data Tables'!$C$31:$DR$31</c:f>
              <c:numCache/>
            </c:numRef>
          </c:val>
        </c:ser>
        <c:ser>
          <c:idx val="4"/>
          <c:order val="4"/>
          <c:tx>
            <c:v>Founders/Team</c:v>
          </c:tx>
          <c:spPr>
            <a:solidFill>
              <a:srgbClr val="4472C4">
                <a:alpha val="30000"/>
              </a:srgbClr>
            </a:solidFill>
            <a:ln cmpd="sng">
              <a:solidFill>
                <a:srgbClr val="4472C4"/>
              </a:solidFill>
            </a:ln>
          </c:spPr>
          <c:cat>
            <c:strRef>
              <c:f>'Data Tables'!$C$5:$DR$5</c:f>
            </c:strRef>
          </c:cat>
          <c:val>
            <c:numRef>
              <c:f>'Data Tables'!$C$32:$DR$32</c:f>
              <c:numCache/>
            </c:numRef>
          </c:val>
        </c:ser>
        <c:ser>
          <c:idx val="5"/>
          <c:order val="5"/>
          <c:tx>
            <c:v>Early Backers / Angels</c:v>
          </c:tx>
          <c:spPr>
            <a:solidFill>
              <a:srgbClr val="70AD47">
                <a:alpha val="30000"/>
              </a:srgbClr>
            </a:solidFill>
            <a:ln cmpd="sng">
              <a:solidFill>
                <a:srgbClr val="70AD47"/>
              </a:solidFill>
            </a:ln>
          </c:spPr>
          <c:cat>
            <c:strRef>
              <c:f>'Data Tables'!$C$5:$DR$5</c:f>
            </c:strRef>
          </c:cat>
          <c:val>
            <c:numRef>
              <c:f>'Data Tables'!$C$34:$DR$34</c:f>
              <c:numCache/>
            </c:numRef>
          </c:val>
        </c:ser>
        <c:ser>
          <c:idx val="6"/>
          <c:order val="6"/>
          <c:tx>
            <c:v>Advisors</c:v>
          </c:tx>
          <c:spPr>
            <a:solidFill>
              <a:srgbClr val="8CB9E2">
                <a:alpha val="30000"/>
              </a:srgbClr>
            </a:solidFill>
            <a:ln cmpd="sng">
              <a:solidFill>
                <a:srgbClr val="8CB9E2"/>
              </a:solidFill>
            </a:ln>
          </c:spPr>
          <c:cat>
            <c:strRef>
              <c:f>'Data Tables'!$C$5:$DR$5</c:f>
            </c:strRef>
          </c:cat>
          <c:val>
            <c:numRef>
              <c:f>'Data Tables'!$C$41:$DR$41</c:f>
              <c:numCache/>
            </c:numRef>
          </c:val>
        </c:ser>
        <c:axId val="1468702218"/>
        <c:axId val="1878485085"/>
      </c:areaChart>
      <c:catAx>
        <c:axId val="1468702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78485085"/>
      </c:catAx>
      <c:valAx>
        <c:axId val="18784850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8702218"/>
      </c:valAx>
    </c:plotArea>
    <c:legend>
      <c:legendPos val="t"/>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FFFFFF"/>
                </a:solidFill>
                <a:latin typeface="+mn-lt"/>
              </a:defRPr>
            </a:pPr>
            <a:r>
              <a:rPr b="1">
                <a:solidFill>
                  <a:srgbClr val="FFFFFF"/>
                </a:solidFill>
                <a:latin typeface="+mn-lt"/>
              </a:rPr>
              <a:t>Token Vesting</a:t>
            </a:r>
          </a:p>
        </c:rich>
      </c:tx>
      <c:overlay val="0"/>
    </c:title>
    <c:plotArea>
      <c:layout/>
      <c:areaChart>
        <c:grouping val="stacked"/>
        <c:ser>
          <c:idx val="0"/>
          <c:order val="0"/>
          <c:tx>
            <c:v>Founders / Team</c:v>
          </c:tx>
          <c:spPr>
            <a:solidFill>
              <a:srgbClr val="5B9BD5">
                <a:alpha val="30000"/>
              </a:srgbClr>
            </a:solidFill>
            <a:ln cmpd="sng">
              <a:solidFill>
                <a:srgbClr val="5B9BD5"/>
              </a:solidFill>
            </a:ln>
          </c:spPr>
          <c:cat>
            <c:strRef>
              <c:f>'Data Tables'!$C$5:$BJ$5</c:f>
            </c:strRef>
          </c:cat>
          <c:val>
            <c:numRef>
              <c:f>'Data Tables'!$C$32:$BJ$32</c:f>
              <c:numCache/>
            </c:numRef>
          </c:val>
        </c:ser>
        <c:ser>
          <c:idx val="1"/>
          <c:order val="1"/>
          <c:tx>
            <c:v>Seed2</c:v>
          </c:tx>
          <c:spPr>
            <a:solidFill>
              <a:srgbClr val="ED7D31">
                <a:alpha val="30000"/>
              </a:srgbClr>
            </a:solidFill>
            <a:ln cmpd="sng">
              <a:solidFill>
                <a:srgbClr val="ED7D31"/>
              </a:solidFill>
            </a:ln>
          </c:spPr>
          <c:cat>
            <c:strRef>
              <c:f>'Data Tables'!$C$5:$BJ$5</c:f>
            </c:strRef>
          </c:cat>
          <c:val>
            <c:numRef>
              <c:f>'Data Tables'!$C$30:$BJ$30</c:f>
              <c:numCache/>
            </c:numRef>
          </c:val>
        </c:ser>
        <c:ser>
          <c:idx val="2"/>
          <c:order val="2"/>
          <c:tx>
            <c:v>Advisors</c:v>
          </c:tx>
          <c:spPr>
            <a:solidFill>
              <a:srgbClr val="A5A5A5">
                <a:alpha val="30000"/>
              </a:srgbClr>
            </a:solidFill>
            <a:ln cmpd="sng">
              <a:solidFill>
                <a:srgbClr val="A5A5A5"/>
              </a:solidFill>
            </a:ln>
          </c:spPr>
          <c:cat>
            <c:strRef>
              <c:f>'Data Tables'!$C$5:$BJ$5</c:f>
            </c:strRef>
          </c:cat>
          <c:val>
            <c:numRef>
              <c:f>'Data Tables'!$C$34:$BJ$34</c:f>
              <c:numCache/>
            </c:numRef>
          </c:val>
        </c:ser>
        <c:ser>
          <c:idx val="3"/>
          <c:order val="3"/>
          <c:tx>
            <c:v>Treasury</c:v>
          </c:tx>
          <c:spPr>
            <a:solidFill>
              <a:srgbClr val="FFC000">
                <a:alpha val="30000"/>
              </a:srgbClr>
            </a:solidFill>
            <a:ln cmpd="sng">
              <a:solidFill>
                <a:srgbClr val="FFC000"/>
              </a:solidFill>
            </a:ln>
          </c:spPr>
          <c:cat>
            <c:strRef>
              <c:f>'Data Tables'!$C$5:$BJ$5</c:f>
            </c:strRef>
          </c:cat>
          <c:val>
            <c:numRef>
              <c:f>'Data Tables'!$C$37:$BJ$37</c:f>
              <c:numCache/>
            </c:numRef>
          </c:val>
        </c:ser>
        <c:ser>
          <c:idx val="4"/>
          <c:order val="4"/>
          <c:tx>
            <c:v>Incentives</c:v>
          </c:tx>
          <c:spPr>
            <a:solidFill>
              <a:srgbClr val="4472C4">
                <a:alpha val="30000"/>
              </a:srgbClr>
            </a:solidFill>
            <a:ln cmpd="sng">
              <a:solidFill>
                <a:srgbClr val="4472C4"/>
              </a:solidFill>
            </a:ln>
          </c:spPr>
          <c:cat>
            <c:strRef>
              <c:f>'Data Tables'!$C$5:$BJ$5</c:f>
            </c:strRef>
          </c:cat>
          <c:val>
            <c:numRef>
              <c:f>'Data Tables'!$C$39:$BJ$39</c:f>
              <c:numCache/>
            </c:numRef>
          </c:val>
        </c:ser>
        <c:ser>
          <c:idx val="5"/>
          <c:order val="5"/>
          <c:tx>
            <c:v>Ecosystem funds </c:v>
          </c:tx>
          <c:spPr>
            <a:solidFill>
              <a:srgbClr val="70AD47">
                <a:alpha val="30000"/>
              </a:srgbClr>
            </a:solidFill>
            <a:ln cmpd="sng">
              <a:solidFill>
                <a:srgbClr val="70AD47"/>
              </a:solidFill>
            </a:ln>
          </c:spPr>
          <c:cat>
            <c:strRef>
              <c:f>'Data Tables'!$C$5:$BJ$5</c:f>
            </c:strRef>
          </c:cat>
          <c:val>
            <c:numRef>
              <c:f>'Data Tables'!$C$40:$BJ$40</c:f>
              <c:numCache/>
            </c:numRef>
          </c:val>
        </c:ser>
        <c:ser>
          <c:idx val="6"/>
          <c:order val="6"/>
          <c:tx>
            <c:v>Seed1</c:v>
          </c:tx>
          <c:spPr>
            <a:solidFill>
              <a:srgbClr val="8CB9E2">
                <a:alpha val="30000"/>
              </a:srgbClr>
            </a:solidFill>
            <a:ln cmpd="sng">
              <a:solidFill>
                <a:srgbClr val="8CB9E2"/>
              </a:solidFill>
            </a:ln>
          </c:spPr>
          <c:cat>
            <c:strRef>
              <c:f>'Data Tables'!$C$5:$BJ$5</c:f>
            </c:strRef>
          </c:cat>
          <c:val>
            <c:numRef>
              <c:f>'Data Tables'!$C$29:$BJ$29</c:f>
              <c:numCache/>
            </c:numRef>
          </c:val>
        </c:ser>
        <c:ser>
          <c:idx val="7"/>
          <c:order val="7"/>
          <c:tx>
            <c:v>Growth Fund</c:v>
          </c:tx>
          <c:spPr>
            <a:solidFill>
              <a:srgbClr val="F2A46F">
                <a:alpha val="30000"/>
              </a:srgbClr>
            </a:solidFill>
            <a:ln cmpd="sng">
              <a:solidFill>
                <a:srgbClr val="F2A46F"/>
              </a:solidFill>
            </a:ln>
          </c:spPr>
          <c:cat>
            <c:strRef>
              <c:f>'Data Tables'!$C$5:$BJ$5</c:f>
            </c:strRef>
          </c:cat>
          <c:val>
            <c:numRef>
              <c:f>'Data Tables'!$C$33:$BJ$33</c:f>
              <c:numCache/>
            </c:numRef>
          </c:val>
        </c:ser>
        <c:axId val="926752991"/>
        <c:axId val="1354726417"/>
      </c:areaChart>
      <c:catAx>
        <c:axId val="9267529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800">
                <a:solidFill>
                  <a:srgbClr val="FFFFFF"/>
                </a:solidFill>
                <a:latin typeface="+mn-lt"/>
              </a:defRPr>
            </a:pPr>
          </a:p>
        </c:txPr>
        <c:crossAx val="1354726417"/>
      </c:catAx>
      <c:valAx>
        <c:axId val="1354726417"/>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800">
                <a:solidFill>
                  <a:srgbClr val="FFFFFF"/>
                </a:solidFill>
                <a:latin typeface="+mn-lt"/>
              </a:defRPr>
            </a:pPr>
          </a:p>
        </c:txPr>
        <c:crossAx val="926752991"/>
      </c:valAx>
    </c:plotArea>
    <c:legend>
      <c:legendPos val="t"/>
      <c:overlay val="0"/>
      <c:txPr>
        <a:bodyPr/>
        <a:lstStyle/>
        <a:p>
          <a:pPr lvl="0">
            <a:defRPr b="1" sz="1600">
              <a:solidFill>
                <a:srgbClr val="FFFFFF"/>
              </a:solidFill>
              <a:latin typeface="+mn-lt"/>
            </a:defRPr>
          </a:pPr>
        </a:p>
      </c:txPr>
    </c:legend>
    <c:plotVisOnly val="1"/>
  </c:chart>
  <c:spPr>
    <a:solidFill>
      <a:srgbClr val="000000"/>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and Token Issuance</a:t>
            </a:r>
          </a:p>
        </c:rich>
      </c:tx>
      <c:overlay val="0"/>
    </c:title>
    <c:plotArea>
      <c:layout/>
      <c:lineChart>
        <c:ser>
          <c:idx val="0"/>
          <c:order val="0"/>
          <c:tx>
            <c:v>Points</c:v>
          </c:tx>
          <c:spPr>
            <a:ln cmpd="sng">
              <a:solidFill>
                <a:srgbClr val="5B9BD5"/>
              </a:solidFill>
            </a:ln>
          </c:spPr>
          <c:marker>
            <c:symbol val="none"/>
          </c:marker>
          <c:cat>
            <c:strRef>
              <c:f>'Data Tables'!$C$5:$DR$5</c:f>
            </c:strRef>
          </c:cat>
          <c:val>
            <c:numRef>
              <c:f>'Data Tables'!$C$6:$DR$6</c:f>
              <c:numCache/>
            </c:numRef>
          </c:val>
          <c:smooth val="0"/>
        </c:ser>
        <c:ser>
          <c:idx val="1"/>
          <c:order val="1"/>
          <c:tx>
            <c:v>Points with Multiplier</c:v>
          </c:tx>
          <c:spPr>
            <a:ln cmpd="sng">
              <a:solidFill>
                <a:srgbClr val="00FF00">
                  <a:alpha val="100000"/>
                </a:srgbClr>
              </a:solidFill>
            </a:ln>
          </c:spPr>
          <c:marker>
            <c:symbol val="none"/>
          </c:marker>
          <c:dPt>
            <c:idx val="86"/>
            <c:marker>
              <c:symbol val="none"/>
            </c:marker>
          </c:dPt>
          <c:dPt>
            <c:idx val="87"/>
            <c:marker>
              <c:symbol val="none"/>
            </c:marker>
          </c:dPt>
          <c:dPt>
            <c:idx val="103"/>
            <c:marker>
              <c:symbol val="none"/>
            </c:marker>
          </c:dPt>
          <c:cat>
            <c:strRef>
              <c:f>'Data Tables'!$C$5:$DR$5</c:f>
            </c:strRef>
          </c:cat>
          <c:val>
            <c:numRef>
              <c:f>'Data Tables'!$C$9:$DR$9</c:f>
              <c:numCache/>
            </c:numRef>
          </c:val>
          <c:smooth val="0"/>
        </c:ser>
        <c:ser>
          <c:idx val="2"/>
          <c:order val="2"/>
          <c:tx>
            <c:v>Tokens from Conversion</c:v>
          </c:tx>
          <c:spPr>
            <a:ln cmpd="sng">
              <a:solidFill>
                <a:srgbClr val="FF0000">
                  <a:alpha val="100000"/>
                </a:srgbClr>
              </a:solidFill>
            </a:ln>
          </c:spPr>
          <c:marker>
            <c:symbol val="none"/>
          </c:marker>
          <c:cat>
            <c:strRef>
              <c:f>'Data Tables'!$C$5:$DR$5</c:f>
            </c:strRef>
          </c:cat>
          <c:val>
            <c:numRef>
              <c:f>'Data Tables'!$C$10:$DR$10</c:f>
              <c:numCache/>
            </c:numRef>
          </c:val>
          <c:smooth val="0"/>
        </c:ser>
        <c:axId val="1683357950"/>
        <c:axId val="1428816782"/>
      </c:lineChart>
      <c:catAx>
        <c:axId val="1683357950"/>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428816782"/>
      </c:catAx>
      <c:valAx>
        <c:axId val="1428816782"/>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Points or Tokens / month</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683357950"/>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Token and Point Emissions Through Point System</a:t>
            </a:r>
          </a:p>
        </c:rich>
      </c:tx>
      <c:overlay val="0"/>
    </c:title>
    <c:plotArea>
      <c:layout/>
      <c:lineChart>
        <c:ser>
          <c:idx val="0"/>
          <c:order val="0"/>
          <c:tx>
            <c:v>Token</c:v>
          </c:tx>
          <c:spPr>
            <a:ln cmpd="sng">
              <a:solidFill>
                <a:srgbClr val="5B9BD5"/>
              </a:solidFill>
            </a:ln>
          </c:spPr>
          <c:marker>
            <c:symbol val="none"/>
          </c:marker>
          <c:cat>
            <c:strRef>
              <c:f>'Data Tables'!$C$5:$DR$5</c:f>
            </c:strRef>
          </c:cat>
          <c:val>
            <c:numRef>
              <c:f>'Data Tables'!$C$6:$DR$6</c:f>
              <c:numCache/>
            </c:numRef>
          </c:val>
          <c:smooth val="0"/>
        </c:ser>
        <c:ser>
          <c:idx val="1"/>
          <c:order val="1"/>
          <c:tx>
            <c:v>Points</c:v>
          </c:tx>
          <c:spPr>
            <a:ln cmpd="sng">
              <a:solidFill>
                <a:srgbClr val="ED7D31"/>
              </a:solidFill>
            </a:ln>
          </c:spPr>
          <c:marker>
            <c:symbol val="none"/>
          </c:marker>
          <c:cat>
            <c:strRef>
              <c:f>'Data Tables'!$C$5:$DR$5</c:f>
            </c:strRef>
          </c:cat>
          <c:val>
            <c:numRef>
              <c:f>'Data Tables'!$C$9:$DR$9</c:f>
              <c:numCache/>
            </c:numRef>
          </c:val>
          <c:smooth val="0"/>
        </c:ser>
        <c:axId val="1888876712"/>
        <c:axId val="808322551"/>
      </c:lineChart>
      <c:catAx>
        <c:axId val="1888876712"/>
        <c:scaling>
          <c:orientation val="minMax"/>
        </c:scaling>
        <c:delete val="0"/>
        <c:axPos val="b"/>
        <c:title>
          <c:tx>
            <c:rich>
              <a:bodyPr/>
              <a:lstStyle/>
              <a:p>
                <a:pPr lvl="0">
                  <a:defRPr b="1" i="0" sz="1200">
                    <a:solidFill>
                      <a:srgbClr val="000000"/>
                    </a:solidFill>
                    <a:latin typeface="+mn-lt"/>
                  </a:defRPr>
                </a:pPr>
                <a:r>
                  <a:rPr b="1" i="0" sz="1200">
                    <a:solidFill>
                      <a:srgbClr val="000000"/>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808322551"/>
      </c:catAx>
      <c:valAx>
        <c:axId val="808322551"/>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 / month</a:t>
                </a:r>
              </a:p>
            </c:rich>
          </c:tx>
          <c:overlay val="0"/>
        </c:title>
        <c:numFmt formatCode="#,##0" sourceLinked="0"/>
        <c:majorTickMark val="none"/>
        <c:minorTickMark val="none"/>
        <c:tickLblPos val="nextTo"/>
        <c:spPr>
          <a:ln/>
        </c:spPr>
        <c:txPr>
          <a:bodyPr/>
          <a:lstStyle/>
          <a:p>
            <a:pPr lvl="0">
              <a:defRPr b="0" i="0" sz="1200">
                <a:solidFill>
                  <a:srgbClr val="000000"/>
                </a:solidFill>
                <a:latin typeface="+mn-lt"/>
              </a:defRPr>
            </a:pPr>
          </a:p>
        </c:txPr>
        <c:crossAx val="1888876712"/>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Emission per User per Month</a:t>
            </a:r>
          </a:p>
        </c:rich>
      </c:tx>
      <c:overlay val="0"/>
    </c:title>
    <c:plotArea>
      <c:layout/>
      <c:lineChart>
        <c:ser>
          <c:idx val="0"/>
          <c:order val="0"/>
          <c:tx>
            <c:v>Points</c:v>
          </c:tx>
          <c:spPr>
            <a:ln cmpd="sng">
              <a:solidFill>
                <a:srgbClr val="5B9BD5"/>
              </a:solidFill>
            </a:ln>
          </c:spPr>
          <c:marker>
            <c:symbol val="none"/>
          </c:marker>
          <c:cat>
            <c:strRef>
              <c:f>'Data Tables'!$C$5:$DR$5</c:f>
            </c:strRef>
          </c:cat>
          <c:val>
            <c:numRef>
              <c:f>'Data Tables'!$C$6:$DR$6</c:f>
              <c:numCache/>
            </c:numRef>
          </c:val>
          <c:smooth val="0"/>
        </c:ser>
        <c:axId val="2123470979"/>
        <c:axId val="1504901876"/>
      </c:lineChart>
      <c:catAx>
        <c:axId val="2123470979"/>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504901876"/>
      </c:catAx>
      <c:valAx>
        <c:axId val="1504901876"/>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Points per User / month</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2123470979"/>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Issuance per User per Month</a:t>
            </a:r>
          </a:p>
        </c:rich>
      </c:tx>
      <c:overlay val="0"/>
    </c:title>
    <c:plotArea>
      <c:layout/>
      <c:lineChart>
        <c:ser>
          <c:idx val="0"/>
          <c:order val="0"/>
          <c:tx>
            <c:v>Token</c:v>
          </c:tx>
          <c:spPr>
            <a:ln cmpd="sng">
              <a:solidFill>
                <a:srgbClr val="5B9BD5"/>
              </a:solidFill>
            </a:ln>
          </c:spPr>
          <c:marker>
            <c:symbol val="none"/>
          </c:marker>
          <c:cat>
            <c:strRef>
              <c:f>'Data Tables'!$C$5:$DR$5</c:f>
            </c:strRef>
          </c:cat>
          <c:val>
            <c:numRef>
              <c:f>'Data Tables'!$C$6:$DR$6</c:f>
              <c:numCache/>
            </c:numRef>
          </c:val>
          <c:smooth val="0"/>
        </c:ser>
        <c:axId val="1817191733"/>
        <c:axId val="2041736460"/>
      </c:lineChart>
      <c:catAx>
        <c:axId val="1817191733"/>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041736460"/>
      </c:catAx>
      <c:valAx>
        <c:axId val="2041736460"/>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Point Issuance per User per Month / $</a:t>
                </a:r>
              </a:p>
            </c:rich>
          </c:tx>
          <c:layout>
            <c:manualLayout>
              <c:xMode val="edge"/>
              <c:yMode val="edge"/>
              <c:x val="0.032054176072234764"/>
              <c:y val="0.12910798122065728"/>
            </c:manualLayout>
          </c:layout>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817191733"/>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Accumulated Point Issuance (without token conversion)</a:t>
            </a:r>
          </a:p>
        </c:rich>
      </c:tx>
      <c:overlay val="0"/>
    </c:title>
    <c:plotArea>
      <c:layout/>
      <c:lineChart>
        <c:ser>
          <c:idx val="0"/>
          <c:order val="0"/>
          <c:tx>
            <c:v>Token</c:v>
          </c:tx>
          <c:spPr>
            <a:ln cmpd="sng">
              <a:solidFill>
                <a:srgbClr val="5B9BD5"/>
              </a:solidFill>
            </a:ln>
          </c:spPr>
          <c:marker>
            <c:symbol val="none"/>
          </c:marker>
          <c:cat>
            <c:strRef>
              <c:f>'Data Tables'!$C$5:$DR$5</c:f>
            </c:strRef>
          </c:cat>
          <c:val>
            <c:numRef>
              <c:f>'Data Tables'!$C$6:$DR$6</c:f>
              <c:numCache/>
            </c:numRef>
          </c:val>
          <c:smooth val="0"/>
        </c:ser>
        <c:axId val="1781265413"/>
        <c:axId val="381314029"/>
      </c:lineChart>
      <c:catAx>
        <c:axId val="1781265413"/>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381314029"/>
      </c:catAx>
      <c:valAx>
        <c:axId val="381314029"/>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Accumulated Point Issuance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781265413"/>
      </c:valAx>
    </c:plotArea>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Lbls>
            <c:showLegendKey val="0"/>
            <c:showVal val="0"/>
            <c:showCatName val="0"/>
            <c:showSerName val="0"/>
            <c:showPercent val="0"/>
            <c:showBubbleSize val="0"/>
            <c:showLeaderLines val="1"/>
          </c:dLbls>
          <c:cat>
            <c:strRef>
              <c:f>'Utility Modules'!$B$7:$B$11</c:f>
            </c:strRef>
          </c:cat>
          <c:val>
            <c:numRef>
              <c:f>'Utility Modules'!$C$7:$C$11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User</a:t>
            </a:r>
          </a:p>
        </c:rich>
      </c:tx>
      <c:overlay val="0"/>
    </c:title>
    <c:plotArea>
      <c:layout/>
      <c:lineChart>
        <c:ser>
          <c:idx val="0"/>
          <c:order val="0"/>
          <c:tx>
            <c:v>Product User</c:v>
          </c:tx>
          <c:spPr>
            <a:ln cmpd="sng">
              <a:solidFill>
                <a:srgbClr val="5B9BD5"/>
              </a:solidFill>
            </a:ln>
          </c:spPr>
          <c:marker>
            <c:symbol val="none"/>
          </c:marker>
          <c:cat>
            <c:strRef>
              <c:f>'Data Tables'!$C$5:$DR$5</c:f>
            </c:strRef>
          </c:cat>
          <c:val>
            <c:numRef>
              <c:f>'Data Tables'!$C$6:$DR$6</c:f>
              <c:numCache/>
            </c:numRef>
          </c:val>
          <c:smooth val="0"/>
        </c:ser>
        <c:ser>
          <c:idx val="1"/>
          <c:order val="1"/>
          <c:tx>
            <c:v>Token Holder</c:v>
          </c:tx>
          <c:spPr>
            <a:ln cmpd="sng">
              <a:solidFill>
                <a:srgbClr val="ED7D31"/>
              </a:solidFill>
            </a:ln>
          </c:spPr>
          <c:marker>
            <c:symbol val="none"/>
          </c:marker>
          <c:cat>
            <c:strRef>
              <c:f>'Data Tables'!$C$5:$DR$5</c:f>
            </c:strRef>
          </c:cat>
          <c:val>
            <c:numRef>
              <c:f>'Data Tables'!$C$9:$DR$9</c:f>
              <c:numCache/>
            </c:numRef>
          </c:val>
          <c:smooth val="0"/>
        </c:ser>
        <c:axId val="1412844956"/>
        <c:axId val="426583507"/>
      </c:lineChart>
      <c:catAx>
        <c:axId val="1412844956"/>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426583507"/>
      </c:catAx>
      <c:valAx>
        <c:axId val="426583507"/>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User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412844956"/>
      </c:valAx>
    </c:plotArea>
    <c:legend>
      <c:legendPos val="t"/>
      <c:overlay val="0"/>
      <c:txPr>
        <a:bodyPr/>
        <a:lstStyle/>
        <a:p>
          <a:pPr lvl="0">
            <a:defRPr b="0">
              <a:solidFill>
                <a:schemeClr val="dk1"/>
              </a:solidFill>
              <a:latin typeface="+mn-lt"/>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Business Funds</a:t>
            </a:r>
          </a:p>
        </c:rich>
      </c:tx>
      <c:overlay val="0"/>
    </c:title>
    <c:plotArea>
      <c:layout/>
      <c:lineChart>
        <c:ser>
          <c:idx val="0"/>
          <c:order val="0"/>
          <c:tx>
            <c:v>Business Funds</c:v>
          </c:tx>
          <c:spPr>
            <a:ln cmpd="sng">
              <a:solidFill>
                <a:srgbClr val="5B9BD5"/>
              </a:solidFill>
            </a:ln>
          </c:spPr>
          <c:marker>
            <c:symbol val="none"/>
          </c:marker>
          <c:cat>
            <c:strRef>
              <c:f>'Data Tables'!$C$5:$DR$5</c:f>
            </c:strRef>
          </c:cat>
          <c:val>
            <c:numRef>
              <c:f>'Data Tables'!$C$6:$DR$6</c:f>
              <c:numCache/>
            </c:numRef>
          </c:val>
          <c:smooth val="0"/>
        </c:ser>
        <c:axId val="1991590849"/>
        <c:axId val="366328531"/>
      </c:lineChart>
      <c:catAx>
        <c:axId val="1991590849"/>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366328531"/>
      </c:catAx>
      <c:valAx>
        <c:axId val="366328531"/>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Funds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991590849"/>
      </c:valAx>
    </c:plotArea>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Product Revenue per Month</a:t>
            </a:r>
          </a:p>
        </c:rich>
      </c:tx>
      <c:overlay val="0"/>
    </c:title>
    <c:plotArea>
      <c:layout/>
      <c:lineChart>
        <c:ser>
          <c:idx val="0"/>
          <c:order val="0"/>
          <c:tx>
            <c:v>Product User</c:v>
          </c:tx>
          <c:spPr>
            <a:ln cmpd="sng">
              <a:solidFill>
                <a:srgbClr val="5B9BD5"/>
              </a:solidFill>
            </a:ln>
          </c:spPr>
          <c:marker>
            <c:symbol val="none"/>
          </c:marker>
          <c:cat>
            <c:strRef>
              <c:f>'Data Tables'!$C$5:$DR$5</c:f>
            </c:strRef>
          </c:cat>
          <c:val>
            <c:numRef>
              <c:f>'Data Tables'!$C$6:$DR$6</c:f>
              <c:numCache/>
            </c:numRef>
          </c:val>
          <c:smooth val="0"/>
        </c:ser>
        <c:axId val="365503045"/>
        <c:axId val="2018770770"/>
      </c:lineChart>
      <c:catAx>
        <c:axId val="365503045"/>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018770770"/>
      </c:catAx>
      <c:valAx>
        <c:axId val="2018770770"/>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Product Income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365503045"/>
      </c:valAx>
    </c:plotArea>
    <c:plotVisOnly val="1"/>
  </c:chart>
  <c:spPr>
    <a:solidFill>
      <a:srgbClr val="FFFFFF"/>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Token Buys per Month</a:t>
            </a:r>
          </a:p>
        </c:rich>
      </c:tx>
      <c:overlay val="0"/>
    </c:title>
    <c:plotArea>
      <c:layout/>
      <c:lineChart>
        <c:ser>
          <c:idx val="0"/>
          <c:order val="0"/>
          <c:tx>
            <c:v>Product User</c:v>
          </c:tx>
          <c:spPr>
            <a:ln cmpd="sng">
              <a:solidFill>
                <a:schemeClr val="accent2"/>
              </a:solidFill>
            </a:ln>
          </c:spPr>
          <c:marker>
            <c:symbol val="none"/>
          </c:marker>
          <c:dPt>
            <c:idx val="40"/>
            <c:marker>
              <c:symbol val="none"/>
            </c:marker>
          </c:dPt>
          <c:dPt>
            <c:idx val="41"/>
            <c:marker>
              <c:symbol val="none"/>
            </c:marker>
          </c:dPt>
          <c:dPt>
            <c:idx val="66"/>
            <c:marker>
              <c:symbol val="none"/>
            </c:marker>
          </c:dPt>
          <c:cat>
            <c:strRef>
              <c:f>'Data Tables'!$C$5:$DR$5</c:f>
            </c:strRef>
          </c:cat>
          <c:val>
            <c:numRef>
              <c:f>'Data Tables'!$C$6:$DR$6</c:f>
              <c:numCache/>
            </c:numRef>
          </c:val>
          <c:smooth val="0"/>
        </c:ser>
        <c:axId val="1208642682"/>
        <c:axId val="451354032"/>
      </c:lineChart>
      <c:catAx>
        <c:axId val="1208642682"/>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451354032"/>
      </c:catAx>
      <c:valAx>
        <c:axId val="451354032"/>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 Buys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208642682"/>
      </c:valAx>
    </c:plotArea>
    <c:plotVisOnly val="1"/>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Project Token Buckets &amp; Token Supply</a:t>
            </a:r>
          </a:p>
        </c:rich>
      </c:tx>
      <c:overlay val="0"/>
    </c:title>
    <c:plotArea>
      <c:layout/>
      <c:lineChart>
        <c:ser>
          <c:idx val="0"/>
          <c:order val="0"/>
          <c:tx>
            <c:v>Reserve</c:v>
          </c:tx>
          <c:spPr>
            <a:ln cmpd="sng">
              <a:solidFill>
                <a:srgbClr val="5B9BD5"/>
              </a:solidFill>
            </a:ln>
          </c:spPr>
          <c:marker>
            <c:symbol val="none"/>
          </c:marker>
          <c:cat>
            <c:strRef>
              <c:f>'Data Tables'!$C$5:$DR$5</c:f>
            </c:strRef>
          </c:cat>
          <c:val>
            <c:numRef>
              <c:f>'Data Tables'!$C$153:$DR$153</c:f>
              <c:numCache/>
            </c:numRef>
          </c:val>
          <c:smooth val="0"/>
        </c:ser>
        <c:ser>
          <c:idx val="1"/>
          <c:order val="1"/>
          <c:tx>
            <c:v>Community</c:v>
          </c:tx>
          <c:spPr>
            <a:ln cmpd="sng">
              <a:solidFill>
                <a:srgbClr val="ED7D31"/>
              </a:solidFill>
            </a:ln>
          </c:spPr>
          <c:marker>
            <c:symbol val="none"/>
          </c:marker>
          <c:cat>
            <c:strRef>
              <c:f>'Data Tables'!$C$5:$DR$5</c:f>
            </c:strRef>
          </c:cat>
          <c:val>
            <c:numRef>
              <c:f>'Data Tables'!$C$154:$DR$154</c:f>
              <c:numCache/>
            </c:numRef>
          </c:val>
          <c:smooth val="0"/>
        </c:ser>
        <c:ser>
          <c:idx val="2"/>
          <c:order val="2"/>
          <c:tx>
            <c:v>Foundation</c:v>
          </c:tx>
          <c:spPr>
            <a:ln cmpd="sng">
              <a:solidFill>
                <a:srgbClr val="A5A5A5"/>
              </a:solidFill>
            </a:ln>
          </c:spPr>
          <c:marker>
            <c:symbol val="none"/>
          </c:marker>
          <c:cat>
            <c:strRef>
              <c:f>'Data Tables'!$C$5:$DR$5</c:f>
            </c:strRef>
          </c:cat>
          <c:val>
            <c:numRef>
              <c:f>'Data Tables'!$C$155:$DR$155</c:f>
              <c:numCache/>
            </c:numRef>
          </c:val>
          <c:smooth val="0"/>
        </c:ser>
        <c:ser>
          <c:idx val="3"/>
          <c:order val="3"/>
          <c:tx>
            <c:v>Placeholder 1</c:v>
          </c:tx>
          <c:spPr>
            <a:ln cmpd="sng">
              <a:solidFill>
                <a:srgbClr val="FFC000"/>
              </a:solidFill>
            </a:ln>
          </c:spPr>
          <c:marker>
            <c:symbol val="none"/>
          </c:marker>
          <c:cat>
            <c:strRef>
              <c:f>'Data Tables'!$C$5:$DR$5</c:f>
            </c:strRef>
          </c:cat>
          <c:val>
            <c:numRef>
              <c:f>'Data Tables'!$C$156:$DR$156</c:f>
              <c:numCache/>
            </c:numRef>
          </c:val>
          <c:smooth val="0"/>
        </c:ser>
        <c:ser>
          <c:idx val="4"/>
          <c:order val="4"/>
          <c:tx>
            <c:v>Placeholder 2</c:v>
          </c:tx>
          <c:spPr>
            <a:ln cmpd="sng">
              <a:solidFill>
                <a:srgbClr val="4472C4"/>
              </a:solidFill>
            </a:ln>
          </c:spPr>
          <c:marker>
            <c:symbol val="none"/>
          </c:marker>
          <c:cat>
            <c:strRef>
              <c:f>'Data Tables'!$C$5:$DR$5</c:f>
            </c:strRef>
          </c:cat>
          <c:val>
            <c:numRef>
              <c:f>'Data Tables'!$C$157:$DR$157</c:f>
              <c:numCache/>
            </c:numRef>
          </c:val>
          <c:smooth val="0"/>
        </c:ser>
        <c:ser>
          <c:idx val="5"/>
          <c:order val="5"/>
          <c:tx>
            <c:v>Liquidity Pool</c:v>
          </c:tx>
          <c:spPr>
            <a:ln cmpd="sng">
              <a:solidFill>
                <a:srgbClr val="70AD47"/>
              </a:solidFill>
            </a:ln>
          </c:spPr>
          <c:marker>
            <c:symbol val="none"/>
          </c:marker>
          <c:cat>
            <c:strRef>
              <c:f>'Data Tables'!$C$5:$DR$5</c:f>
            </c:strRef>
          </c:cat>
          <c:val>
            <c:numRef>
              <c:f>'Data Tables'!$C$158:$DR$158</c:f>
              <c:numCache/>
            </c:numRef>
          </c:val>
          <c:smooth val="0"/>
        </c:ser>
        <c:ser>
          <c:idx val="6"/>
          <c:order val="6"/>
          <c:tx>
            <c:v>Unvested Supply</c:v>
          </c:tx>
          <c:spPr>
            <a:ln cmpd="sng">
              <a:solidFill>
                <a:srgbClr val="8CB9E2"/>
              </a:solidFill>
            </a:ln>
          </c:spPr>
          <c:marker>
            <c:symbol val="none"/>
          </c:marker>
          <c:cat>
            <c:strRef>
              <c:f>'Data Tables'!$C$5:$DR$5</c:f>
            </c:strRef>
          </c:cat>
          <c:val>
            <c:numRef>
              <c:f>'Data Tables'!$C$160:$DR$160</c:f>
              <c:numCache/>
            </c:numRef>
          </c:val>
          <c:smooth val="0"/>
        </c:ser>
        <c:ser>
          <c:idx val="7"/>
          <c:order val="7"/>
          <c:tx>
            <c:v>Circulating Supply</c:v>
          </c:tx>
          <c:spPr>
            <a:ln cmpd="sng">
              <a:solidFill>
                <a:srgbClr val="F2A46F"/>
              </a:solidFill>
            </a:ln>
          </c:spPr>
          <c:marker>
            <c:symbol val="none"/>
          </c:marker>
          <c:cat>
            <c:strRef>
              <c:f>'Data Tables'!$C$5:$DR$5</c:f>
            </c:strRef>
          </c:cat>
          <c:val>
            <c:numRef>
              <c:f>'Data Tables'!$C$161:$DR$161</c:f>
              <c:numCache/>
            </c:numRef>
          </c:val>
          <c:smooth val="0"/>
        </c:ser>
        <c:ser>
          <c:idx val="8"/>
          <c:order val="8"/>
          <c:tx>
            <c:strRef>
              <c:f>'Data Tables'!$B$159</c:f>
            </c:strRef>
          </c:tx>
          <c:spPr>
            <a:ln cmpd="sng">
              <a:solidFill>
                <a:srgbClr val="C0C0C0"/>
              </a:solidFill>
            </a:ln>
          </c:spPr>
          <c:marker>
            <c:symbol val="none"/>
          </c:marker>
          <c:cat>
            <c:strRef>
              <c:f>'Data Tables'!$C$5:$DR$5</c:f>
            </c:strRef>
          </c:cat>
          <c:val>
            <c:numRef>
              <c:f>'Data Tables'!$C$159:$DR$159</c:f>
              <c:numCache/>
            </c:numRef>
          </c:val>
          <c:smooth val="0"/>
        </c:ser>
        <c:axId val="1615439237"/>
        <c:axId val="825549234"/>
      </c:lineChart>
      <c:catAx>
        <c:axId val="1615439237"/>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809]mm/\ yy;@" sourceLinked="0"/>
        <c:majorTickMark val="none"/>
        <c:minorTickMark val="none"/>
        <c:spPr/>
        <c:txPr>
          <a:bodyPr/>
          <a:lstStyle/>
          <a:p>
            <a:pPr lvl="0">
              <a:defRPr b="0" i="0" sz="1200">
                <a:solidFill>
                  <a:schemeClr val="dk1"/>
                </a:solidFill>
                <a:latin typeface="+mn-lt"/>
              </a:defRPr>
            </a:pPr>
          </a:p>
        </c:txPr>
        <c:crossAx val="825549234"/>
      </c:catAx>
      <c:valAx>
        <c:axId val="825549234"/>
        <c:scaling>
          <c:orientation val="minMax"/>
          <c:min val="-1.0E7"/>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615439237"/>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Price</a:t>
            </a:r>
          </a:p>
        </c:rich>
      </c:tx>
      <c:overlay val="0"/>
    </c:title>
    <c:plotArea>
      <c:layout/>
      <c:lineChart>
        <c:ser>
          <c:idx val="0"/>
          <c:order val="0"/>
          <c:tx>
            <c:v>Price</c:v>
          </c:tx>
          <c:spPr>
            <a:ln cmpd="sng">
              <a:solidFill>
                <a:srgbClr val="5B9BD5"/>
              </a:solidFill>
            </a:ln>
          </c:spPr>
          <c:marker>
            <c:symbol val="none"/>
          </c:marker>
          <c:cat>
            <c:strRef>
              <c:f>'Data Tables'!$C$5:$DR$5</c:f>
            </c:strRef>
          </c:cat>
          <c:val>
            <c:numRef>
              <c:f>'Data Tables'!$C$6:$DR$6</c:f>
              <c:numCache/>
            </c:numRef>
          </c:val>
          <c:smooth val="0"/>
        </c:ser>
        <c:axId val="447764818"/>
        <c:axId val="1437513776"/>
      </c:lineChart>
      <c:catAx>
        <c:axId val="447764818"/>
        <c:scaling>
          <c:orientation val="minMax"/>
        </c:scaling>
        <c:delete val="0"/>
        <c:axPos val="b"/>
        <c:title>
          <c:tx>
            <c:rich>
              <a:bodyPr/>
              <a:lstStyle/>
              <a:p>
                <a:pPr lvl="0">
                  <a:defRPr b="1" i="0" sz="1200">
                    <a:solidFill>
                      <a:srgbClr val="000000"/>
                    </a:solidFill>
                    <a:latin typeface="+mn-lt"/>
                  </a:defRPr>
                </a:pPr>
                <a:r>
                  <a:rPr b="1" i="0" sz="1200">
                    <a:solidFill>
                      <a:srgbClr val="000000"/>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437513776"/>
      </c:catAx>
      <c:valAx>
        <c:axId val="1437513776"/>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 Price / $</a:t>
                </a:r>
              </a:p>
            </c:rich>
          </c:tx>
          <c:overlay val="0"/>
        </c:title>
        <c:numFmt formatCode="0.0000" sourceLinked="0"/>
        <c:majorTickMark val="none"/>
        <c:minorTickMark val="none"/>
        <c:tickLblPos val="nextTo"/>
        <c:spPr>
          <a:ln/>
        </c:spPr>
        <c:txPr>
          <a:bodyPr/>
          <a:lstStyle/>
          <a:p>
            <a:pPr lvl="0">
              <a:defRPr b="0" i="0" sz="1200">
                <a:solidFill>
                  <a:schemeClr val="dk1"/>
                </a:solidFill>
                <a:latin typeface="+mn-lt"/>
              </a:defRPr>
            </a:pPr>
          </a:p>
        </c:txPr>
        <c:crossAx val="447764818"/>
      </c:valAx>
      <c:lineChart>
        <c:varyColors val="0"/>
        <c:ser>
          <c:idx val="1"/>
          <c:order val="1"/>
          <c:tx>
            <c:strRef>
              <c:f>'Data Tables'!$B$9</c:f>
            </c:strRef>
          </c:tx>
          <c:spPr>
            <a:ln cmpd="sng">
              <a:solidFill>
                <a:srgbClr val="ED7D31"/>
              </a:solidFill>
            </a:ln>
          </c:spPr>
          <c:marker>
            <c:symbol val="none"/>
          </c:marker>
          <c:cat>
            <c:strRef>
              <c:f>'Data Tables'!$C$5:$DR$5</c:f>
            </c:strRef>
          </c:cat>
          <c:val>
            <c:numRef>
              <c:f>'Data Tables'!$C$9:$DR$9</c:f>
              <c:numCache/>
            </c:numRef>
          </c:val>
          <c:smooth val="0"/>
        </c:ser>
        <c:axId val="1100219416"/>
        <c:axId val="1064715312"/>
      </c:lineChart>
      <c:catAx>
        <c:axId val="1100219416"/>
        <c:scaling>
          <c:orientation val="minMax"/>
        </c:scaling>
        <c:delete val="1"/>
        <c:axPos val="b"/>
        <c:numFmt formatCode="mm/yy;@" sourceLinked="0"/>
        <c:majorTickMark val="none"/>
        <c:minorTickMark val="none"/>
        <c:spPr/>
        <c:txPr>
          <a:bodyPr/>
          <a:lstStyle/>
          <a:p>
            <a:pPr lvl="0">
              <a:defRPr b="0" i="0" sz="1200">
                <a:solidFill>
                  <a:schemeClr val="dk1"/>
                </a:solidFill>
                <a:latin typeface="+mn-lt"/>
              </a:defRPr>
            </a:pPr>
          </a:p>
        </c:txPr>
        <c:crossAx val="1064715312"/>
      </c:catAx>
      <c:valAx>
        <c:axId val="1064715312"/>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Volatility /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0219416"/>
        <c:crosses val="max"/>
      </c:valAx>
    </c:plotArea>
    <c:legend>
      <c:legendPos val="t"/>
      <c:overlay val="0"/>
      <c:txPr>
        <a:bodyPr/>
        <a:lstStyle/>
        <a:p>
          <a:pPr lvl="0">
            <a:defRPr b="0">
              <a:solidFill>
                <a:srgbClr val="1A1A1A"/>
              </a:solidFill>
              <a:latin typeface="+mn-lt"/>
            </a:defRPr>
          </a:pPr>
        </a:p>
      </c:txPr>
    </c:legend>
    <c:plotVisOnly val="1"/>
  </c:chart>
  <c:spPr>
    <a:solidFill>
      <a:srgbClr val="FFFFF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Market Caps &amp; LP Valuations</a:t>
            </a:r>
          </a:p>
        </c:rich>
      </c:tx>
      <c:overlay val="0"/>
    </c:title>
    <c:plotArea>
      <c:layout/>
      <c:lineChart>
        <c:ser>
          <c:idx val="0"/>
          <c:order val="0"/>
          <c:tx>
            <c:v>LP Valuation</c:v>
          </c:tx>
          <c:spPr>
            <a:ln cmpd="sng">
              <a:solidFill>
                <a:srgbClr val="5B9BD5"/>
              </a:solidFill>
            </a:ln>
          </c:spPr>
          <c:marker>
            <c:symbol val="none"/>
          </c:marker>
          <c:cat>
            <c:strRef>
              <c:f>'Data Tables'!$C$5:$DR$5</c:f>
            </c:strRef>
          </c:cat>
          <c:val>
            <c:numRef>
              <c:f>'Data Tables'!$C$6:$DR$6</c:f>
              <c:numCache/>
            </c:numRef>
          </c:val>
          <c:smooth val="0"/>
        </c:ser>
        <c:ser>
          <c:idx val="1"/>
          <c:order val="1"/>
          <c:tx>
            <c:v>Market Cap</c:v>
          </c:tx>
          <c:spPr>
            <a:ln cmpd="sng">
              <a:solidFill>
                <a:srgbClr val="ED7D31"/>
              </a:solidFill>
            </a:ln>
          </c:spPr>
          <c:marker>
            <c:symbol val="none"/>
          </c:marker>
          <c:cat>
            <c:strRef>
              <c:f>'Data Tables'!$C$5:$DR$5</c:f>
            </c:strRef>
          </c:cat>
          <c:val>
            <c:numRef>
              <c:f>'Data Tables'!$C$9:$DR$9</c:f>
              <c:numCache/>
            </c:numRef>
          </c:val>
          <c:smooth val="0"/>
        </c:ser>
        <c:ser>
          <c:idx val="2"/>
          <c:order val="2"/>
          <c:tx>
            <c:v>FDV Market Cap</c:v>
          </c:tx>
          <c:spPr>
            <a:ln cmpd="sng">
              <a:solidFill>
                <a:srgbClr val="A5A5A5"/>
              </a:solidFill>
            </a:ln>
          </c:spPr>
          <c:marker>
            <c:symbol val="none"/>
          </c:marker>
          <c:cat>
            <c:strRef>
              <c:f>'Data Tables'!$C$5:$DR$5</c:f>
            </c:strRef>
          </c:cat>
          <c:val>
            <c:numRef>
              <c:f>'Data Tables'!$C$10:$DR$10</c:f>
              <c:numCache/>
            </c:numRef>
          </c:val>
          <c:smooth val="0"/>
        </c:ser>
        <c:axId val="130557518"/>
        <c:axId val="2019523913"/>
      </c:lineChart>
      <c:catAx>
        <c:axId val="130557518"/>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019523913"/>
      </c:catAx>
      <c:valAx>
        <c:axId val="2019523913"/>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USD Valuations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30557518"/>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Utility Allocations</a:t>
            </a:r>
          </a:p>
        </c:rich>
      </c:tx>
      <c:overlay val="0"/>
    </c:title>
    <c:plotArea>
      <c:layout/>
      <c:lineChart>
        <c:ser>
          <c:idx val="0"/>
          <c:order val="0"/>
          <c:tx>
            <c:v>Staking</c:v>
          </c:tx>
          <c:spPr>
            <a:ln cmpd="sng">
              <a:solidFill>
                <a:srgbClr val="5B9BD5"/>
              </a:solidFill>
            </a:ln>
          </c:spPr>
          <c:marker>
            <c:symbol val="none"/>
          </c:marker>
          <c:cat>
            <c:strRef>
              <c:f>'Data Tables'!$C$5:$DR$5</c:f>
            </c:strRef>
          </c:cat>
          <c:val>
            <c:numRef>
              <c:f>'Data Tables'!$C$6:$DR$6</c:f>
              <c:numCache/>
            </c:numRef>
          </c:val>
          <c:smooth val="0"/>
        </c:ser>
        <c:ser>
          <c:idx val="1"/>
          <c:order val="1"/>
          <c:tx>
            <c:v>Liquidity Mining</c:v>
          </c:tx>
          <c:spPr>
            <a:ln cmpd="sng">
              <a:solidFill>
                <a:srgbClr val="ED7D31"/>
              </a:solidFill>
            </a:ln>
          </c:spPr>
          <c:marker>
            <c:symbol val="none"/>
          </c:marker>
          <c:cat>
            <c:strRef>
              <c:f>'Data Tables'!$C$5:$DR$5</c:f>
            </c:strRef>
          </c:cat>
          <c:val>
            <c:numRef>
              <c:f>'Data Tables'!$C$9:$DR$9</c:f>
              <c:numCache/>
            </c:numRef>
          </c:val>
          <c:smooth val="0"/>
        </c:ser>
        <c:ser>
          <c:idx val="2"/>
          <c:order val="2"/>
          <c:tx>
            <c:v>Burning</c:v>
          </c:tx>
          <c:spPr>
            <a:ln cmpd="sng">
              <a:solidFill>
                <a:srgbClr val="A5A5A5"/>
              </a:solidFill>
            </a:ln>
          </c:spPr>
          <c:marker>
            <c:symbol val="none"/>
          </c:marker>
          <c:cat>
            <c:strRef>
              <c:f>'Data Tables'!$C$5:$DR$5</c:f>
            </c:strRef>
          </c:cat>
          <c:val>
            <c:numRef>
              <c:f>'Data Tables'!$C$10:$DR$10</c:f>
              <c:numCache/>
            </c:numRef>
          </c:val>
          <c:smooth val="0"/>
        </c:ser>
        <c:ser>
          <c:idx val="3"/>
          <c:order val="3"/>
          <c:tx>
            <c:v>Holding</c:v>
          </c:tx>
          <c:spPr>
            <a:ln cmpd="sng">
              <a:solidFill>
                <a:srgbClr val="FFC000"/>
              </a:solidFill>
            </a:ln>
          </c:spPr>
          <c:marker>
            <c:symbol val="none"/>
          </c:marker>
          <c:cat>
            <c:strRef>
              <c:f>'Data Tables'!$C$5:$DR$5</c:f>
            </c:strRef>
          </c:cat>
          <c:val>
            <c:numRef>
              <c:f>'Data Tables'!$C$43:$DR$43</c:f>
              <c:numCache/>
            </c:numRef>
          </c:val>
          <c:smooth val="0"/>
        </c:ser>
        <c:ser>
          <c:idx val="4"/>
          <c:order val="4"/>
          <c:tx>
            <c:v>Transfer for Reputation</c:v>
          </c:tx>
          <c:spPr>
            <a:ln cmpd="sng">
              <a:solidFill>
                <a:srgbClr val="4472C4"/>
              </a:solidFill>
            </a:ln>
          </c:spPr>
          <c:marker>
            <c:symbol val="none"/>
          </c:marker>
          <c:cat>
            <c:strRef>
              <c:f>'Data Tables'!$C$5:$DR$5</c:f>
            </c:strRef>
          </c:cat>
          <c:val>
            <c:numRef>
              <c:f>'Data Tables'!$C$47:$DR$47</c:f>
              <c:numCache/>
            </c:numRef>
          </c:val>
          <c:smooth val="0"/>
        </c:ser>
        <c:axId val="1790116458"/>
        <c:axId val="67275139"/>
      </c:lineChart>
      <c:catAx>
        <c:axId val="1790116458"/>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67275139"/>
      </c:catAx>
      <c:valAx>
        <c:axId val="67275139"/>
        <c:scaling>
          <c:orientation val="minMax"/>
          <c:min val="1.0"/>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790116458"/>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Monthly Utility Rewards / Burnings / Transfers</a:t>
            </a:r>
          </a:p>
        </c:rich>
      </c:tx>
      <c:overlay val="0"/>
    </c:title>
    <c:plotArea>
      <c:layout/>
      <c:lineChart>
        <c:ser>
          <c:idx val="0"/>
          <c:order val="0"/>
          <c:tx>
            <c:v>Staking</c:v>
          </c:tx>
          <c:spPr>
            <a:ln cmpd="sng">
              <a:solidFill>
                <a:srgbClr val="5B9BD5"/>
              </a:solidFill>
            </a:ln>
          </c:spPr>
          <c:marker>
            <c:symbol val="none"/>
          </c:marker>
          <c:cat>
            <c:strRef>
              <c:f>'Data Tables'!$C$5:$DR$5</c:f>
            </c:strRef>
          </c:cat>
          <c:val>
            <c:numRef>
              <c:f>'Data Tables'!$C$6:$DR$6</c:f>
              <c:numCache/>
            </c:numRef>
          </c:val>
          <c:smooth val="0"/>
        </c:ser>
        <c:ser>
          <c:idx val="1"/>
          <c:order val="1"/>
          <c:tx>
            <c:v>Liquidity Mining</c:v>
          </c:tx>
          <c:spPr>
            <a:ln cmpd="sng">
              <a:solidFill>
                <a:srgbClr val="ED7D31"/>
              </a:solidFill>
            </a:ln>
          </c:spPr>
          <c:marker>
            <c:symbol val="none"/>
          </c:marker>
          <c:cat>
            <c:strRef>
              <c:f>'Data Tables'!$C$5:$DR$5</c:f>
            </c:strRef>
          </c:cat>
          <c:val>
            <c:numRef>
              <c:f>'Data Tables'!$C$9:$DR$9</c:f>
              <c:numCache/>
            </c:numRef>
          </c:val>
          <c:smooth val="0"/>
        </c:ser>
        <c:ser>
          <c:idx val="2"/>
          <c:order val="2"/>
          <c:tx>
            <c:v>Burning</c:v>
          </c:tx>
          <c:spPr>
            <a:ln cmpd="sng">
              <a:solidFill>
                <a:srgbClr val="A5A5A5"/>
              </a:solidFill>
            </a:ln>
          </c:spPr>
          <c:marker>
            <c:symbol val="none"/>
          </c:marker>
          <c:cat>
            <c:strRef>
              <c:f>'Data Tables'!$C$5:$DR$5</c:f>
            </c:strRef>
          </c:cat>
          <c:val>
            <c:numRef>
              <c:f>'Data Tables'!$C$10:$DR$10</c:f>
              <c:numCache/>
            </c:numRef>
          </c:val>
          <c:smooth val="0"/>
        </c:ser>
        <c:ser>
          <c:idx val="3"/>
          <c:order val="3"/>
          <c:tx>
            <c:v>Holding</c:v>
          </c:tx>
          <c:spPr>
            <a:ln cmpd="sng">
              <a:solidFill>
                <a:srgbClr val="FFC000"/>
              </a:solidFill>
            </a:ln>
          </c:spPr>
          <c:marker>
            <c:symbol val="none"/>
          </c:marker>
          <c:cat>
            <c:strRef>
              <c:f>'Data Tables'!$C$5:$DR$5</c:f>
            </c:strRef>
          </c:cat>
          <c:val>
            <c:numRef>
              <c:f>'Data Tables'!$C$43:$DR$43</c:f>
              <c:numCache/>
            </c:numRef>
          </c:val>
          <c:smooth val="0"/>
        </c:ser>
        <c:ser>
          <c:idx val="4"/>
          <c:order val="4"/>
          <c:tx>
            <c:v>Transfer for Reputation</c:v>
          </c:tx>
          <c:spPr>
            <a:ln cmpd="sng">
              <a:solidFill>
                <a:srgbClr val="4472C4"/>
              </a:solidFill>
            </a:ln>
          </c:spPr>
          <c:marker>
            <c:symbol val="none"/>
          </c:marker>
          <c:cat>
            <c:strRef>
              <c:f>'Data Tables'!$C$5:$DR$5</c:f>
            </c:strRef>
          </c:cat>
          <c:val>
            <c:numRef>
              <c:f>'Data Tables'!$C$47:$DR$47</c:f>
              <c:numCache/>
            </c:numRef>
          </c:val>
          <c:smooth val="0"/>
        </c:ser>
        <c:axId val="347259410"/>
        <c:axId val="630233520"/>
      </c:lineChart>
      <c:catAx>
        <c:axId val="347259410"/>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630233520"/>
      </c:catAx>
      <c:valAx>
        <c:axId val="630233520"/>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Valuation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347259410"/>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Token Vesting</a:t>
            </a:r>
          </a:p>
        </c:rich>
      </c:tx>
      <c:overlay val="0"/>
    </c:title>
    <c:plotArea>
      <c:layout/>
      <c:areaChart>
        <c:grouping val="stacked"/>
        <c:ser>
          <c:idx val="0"/>
          <c:order val="0"/>
          <c:tx>
            <c:v>Early Backers / Angels</c:v>
          </c:tx>
          <c:spPr>
            <a:solidFill>
              <a:srgbClr val="5B9BD5">
                <a:alpha val="30000"/>
              </a:srgbClr>
            </a:solidFill>
            <a:ln cmpd="sng">
              <a:solidFill>
                <a:srgbClr val="5B9BD5"/>
              </a:solidFill>
            </a:ln>
          </c:spPr>
          <c:cat>
            <c:strRef>
              <c:f>'Data Tables'!$C$5:$DR$5</c:f>
            </c:strRef>
          </c:cat>
          <c:val>
            <c:numRef>
              <c:f>'Data Tables'!$C$6:$DR$6</c:f>
              <c:numCache/>
            </c:numRef>
          </c:val>
        </c:ser>
        <c:ser>
          <c:idx val="1"/>
          <c:order val="1"/>
          <c:tx>
            <c:v>Seed / $</c:v>
          </c:tx>
          <c:spPr>
            <a:solidFill>
              <a:srgbClr val="ED7D31">
                <a:alpha val="30000"/>
              </a:srgbClr>
            </a:solidFill>
            <a:ln cmpd="sng">
              <a:solidFill>
                <a:srgbClr val="ED7D31"/>
              </a:solidFill>
            </a:ln>
          </c:spPr>
          <c:cat>
            <c:strRef>
              <c:f>'Data Tables'!$C$5:$DR$5</c:f>
            </c:strRef>
          </c:cat>
          <c:val>
            <c:numRef>
              <c:f>'Data Tables'!$C$9:$DR$9</c:f>
              <c:numCache/>
            </c:numRef>
          </c:val>
        </c:ser>
        <c:ser>
          <c:idx val="2"/>
          <c:order val="2"/>
          <c:tx>
            <c:v>Pre-Sale 1 / $</c:v>
          </c:tx>
          <c:spPr>
            <a:solidFill>
              <a:srgbClr val="A5A5A5">
                <a:alpha val="30000"/>
              </a:srgbClr>
            </a:solidFill>
            <a:ln cmpd="sng">
              <a:solidFill>
                <a:srgbClr val="A5A5A5"/>
              </a:solidFill>
            </a:ln>
          </c:spPr>
          <c:cat>
            <c:strRef>
              <c:f>'Data Tables'!$C$5:$DR$5</c:f>
            </c:strRef>
          </c:cat>
          <c:val>
            <c:numRef>
              <c:f>'Data Tables'!$C$10:$DR$10</c:f>
              <c:numCache/>
            </c:numRef>
          </c:val>
        </c:ser>
        <c:ser>
          <c:idx val="3"/>
          <c:order val="3"/>
          <c:tx>
            <c:v>Pre-Sale 2 / $</c:v>
          </c:tx>
          <c:spPr>
            <a:solidFill>
              <a:srgbClr val="FFC000">
                <a:alpha val="30000"/>
              </a:srgbClr>
            </a:solidFill>
            <a:ln cmpd="sng">
              <a:solidFill>
                <a:srgbClr val="FFC000"/>
              </a:solidFill>
            </a:ln>
          </c:spPr>
          <c:cat>
            <c:strRef>
              <c:f>'Data Tables'!$C$5:$DR$5</c:f>
            </c:strRef>
          </c:cat>
          <c:val>
            <c:numRef>
              <c:f>'Data Tables'!$C$43:$DR$43</c:f>
              <c:numCache/>
            </c:numRef>
          </c:val>
        </c:ser>
        <c:ser>
          <c:idx val="4"/>
          <c:order val="4"/>
          <c:tx>
            <c:v>Public Sale / $</c:v>
          </c:tx>
          <c:spPr>
            <a:solidFill>
              <a:srgbClr val="4472C4">
                <a:alpha val="30000"/>
              </a:srgbClr>
            </a:solidFill>
            <a:ln cmpd="sng">
              <a:solidFill>
                <a:srgbClr val="4472C4"/>
              </a:solidFill>
            </a:ln>
          </c:spPr>
          <c:cat>
            <c:strRef>
              <c:f>'Data Tables'!$C$5:$DR$5</c:f>
            </c:strRef>
          </c:cat>
          <c:val>
            <c:numRef>
              <c:f>'Data Tables'!$C$47:$DR$47</c:f>
              <c:numCache/>
            </c:numRef>
          </c:val>
        </c:ser>
        <c:ser>
          <c:idx val="5"/>
          <c:order val="5"/>
          <c:tx>
            <c:v>Founders / Team</c:v>
          </c:tx>
          <c:spPr>
            <a:solidFill>
              <a:srgbClr val="70AD47">
                <a:alpha val="30000"/>
              </a:srgbClr>
            </a:solidFill>
            <a:ln cmpd="sng">
              <a:solidFill>
                <a:srgbClr val="70AD47"/>
              </a:solidFill>
            </a:ln>
          </c:spPr>
          <c:cat>
            <c:strRef>
              <c:f>'Data Tables'!$C$5:$DR$5</c:f>
            </c:strRef>
          </c:cat>
          <c:val>
            <c:numRef>
              <c:f>'Data Tables'!$C$48:$DR$48</c:f>
              <c:numCache/>
            </c:numRef>
          </c:val>
        </c:ser>
        <c:ser>
          <c:idx val="6"/>
          <c:order val="6"/>
          <c:tx>
            <c:v>Elektrik Dex</c:v>
          </c:tx>
          <c:spPr>
            <a:solidFill>
              <a:srgbClr val="5B9BD5">
                <a:alpha val="30000"/>
              </a:srgbClr>
            </a:solidFill>
            <a:ln cmpd="sng">
              <a:solidFill>
                <a:srgbClr val="5B9BD5">
                  <a:alpha val="100000"/>
                </a:srgbClr>
              </a:solidFill>
            </a:ln>
          </c:spPr>
          <c:cat>
            <c:strRef>
              <c:f>'Data Tables'!$C$5:$DR$5</c:f>
            </c:strRef>
          </c:cat>
          <c:val>
            <c:numRef>
              <c:f>'Data Tables'!$C$61:$DR$61</c:f>
              <c:numCache/>
            </c:numRef>
          </c:val>
        </c:ser>
        <c:ser>
          <c:idx val="7"/>
          <c:order val="7"/>
          <c:tx>
            <c:v>Advisors</c:v>
          </c:tx>
          <c:spPr>
            <a:solidFill>
              <a:srgbClr val="ED7D31">
                <a:alpha val="30000"/>
              </a:srgbClr>
            </a:solidFill>
            <a:ln cmpd="sng">
              <a:solidFill>
                <a:srgbClr val="ED7D31"/>
              </a:solidFill>
            </a:ln>
          </c:spPr>
          <c:cat>
            <c:strRef>
              <c:f>'Data Tables'!$C$5:$DR$5</c:f>
            </c:strRef>
          </c:cat>
          <c:val>
            <c:numRef>
              <c:f>'Data Tables'!$C$74:$DR$74</c:f>
              <c:numCache/>
            </c:numRef>
          </c:val>
        </c:ser>
        <c:ser>
          <c:idx val="8"/>
          <c:order val="8"/>
          <c:tx>
            <c:v>Strategic Partners</c:v>
          </c:tx>
          <c:spPr>
            <a:solidFill>
              <a:srgbClr val="A5A5A5">
                <a:alpha val="30000"/>
              </a:srgbClr>
            </a:solidFill>
            <a:ln cmpd="sng">
              <a:solidFill>
                <a:srgbClr val="A5A5A5"/>
              </a:solidFill>
            </a:ln>
          </c:spPr>
          <c:cat>
            <c:strRef>
              <c:f>'Data Tables'!$C$5:$DR$5</c:f>
            </c:strRef>
          </c:cat>
          <c:val>
            <c:numRef>
              <c:f>'Data Tables'!$C$87:$DR$87</c:f>
              <c:numCache/>
            </c:numRef>
          </c:val>
        </c:ser>
        <c:ser>
          <c:idx val="9"/>
          <c:order val="9"/>
          <c:tx>
            <c:v>Reserve</c:v>
          </c:tx>
          <c:spPr>
            <a:solidFill>
              <a:srgbClr val="FFC000">
                <a:alpha val="30000"/>
              </a:srgbClr>
            </a:solidFill>
            <a:ln cmpd="sng">
              <a:solidFill>
                <a:srgbClr val="FFC000"/>
              </a:solidFill>
            </a:ln>
          </c:spPr>
          <c:cat>
            <c:strRef>
              <c:f>'Data Tables'!$C$5:$DR$5</c:f>
            </c:strRef>
          </c:cat>
          <c:val>
            <c:numRef>
              <c:f>'Data Tables'!$C$98:$DR$98</c:f>
              <c:numCache/>
            </c:numRef>
          </c:val>
        </c:ser>
        <c:ser>
          <c:idx val="10"/>
          <c:order val="10"/>
          <c:tx>
            <c:v>Community</c:v>
          </c:tx>
          <c:spPr>
            <a:solidFill>
              <a:srgbClr val="4472C4">
                <a:alpha val="30000"/>
              </a:srgbClr>
            </a:solidFill>
            <a:ln cmpd="sng">
              <a:solidFill>
                <a:srgbClr val="4472C4"/>
              </a:solidFill>
            </a:ln>
          </c:spPr>
          <c:cat>
            <c:strRef>
              <c:f>'Data Tables'!$C$5:$DR$5</c:f>
            </c:strRef>
          </c:cat>
          <c:val>
            <c:numRef>
              <c:f>'Data Tables'!$C$99:$DR$99</c:f>
              <c:numCache/>
            </c:numRef>
          </c:val>
        </c:ser>
        <c:ser>
          <c:idx val="11"/>
          <c:order val="11"/>
          <c:tx>
            <c:v>Foundation</c:v>
          </c:tx>
          <c:spPr>
            <a:solidFill>
              <a:srgbClr val="70AD47">
                <a:alpha val="30000"/>
              </a:srgbClr>
            </a:solidFill>
            <a:ln cmpd="sng">
              <a:solidFill>
                <a:srgbClr val="70AD47"/>
              </a:solidFill>
            </a:ln>
          </c:spPr>
          <c:cat>
            <c:strRef>
              <c:f>'Data Tables'!$C$5:$DR$5</c:f>
            </c:strRef>
          </c:cat>
          <c:val>
            <c:numRef>
              <c:f>'Data Tables'!$C$101:$DR$101</c:f>
              <c:numCache/>
            </c:numRef>
          </c:val>
        </c:ser>
        <c:ser>
          <c:idx val="12"/>
          <c:order val="12"/>
          <c:tx>
            <c:v>Placeholder 1</c:v>
          </c:tx>
          <c:spPr>
            <a:solidFill>
              <a:srgbClr val="5B9BD5">
                <a:alpha val="30000"/>
              </a:srgbClr>
            </a:solidFill>
            <a:ln cmpd="sng">
              <a:solidFill>
                <a:srgbClr val="5B9BD5"/>
              </a:solidFill>
            </a:ln>
          </c:spPr>
          <c:cat>
            <c:strRef>
              <c:f>'Data Tables'!$C$5:$DR$5</c:f>
            </c:strRef>
          </c:cat>
          <c:val>
            <c:numRef>
              <c:f>'Data Tables'!$C$103:$DR$103</c:f>
              <c:numCache/>
            </c:numRef>
          </c:val>
        </c:ser>
        <c:ser>
          <c:idx val="13"/>
          <c:order val="13"/>
          <c:tx>
            <c:v>Placeholder 2</c:v>
          </c:tx>
          <c:spPr>
            <a:solidFill>
              <a:srgbClr val="D9D9D9">
                <a:alpha val="30000"/>
              </a:srgbClr>
            </a:solidFill>
            <a:ln cmpd="sng">
              <a:solidFill>
                <a:srgbClr val="D9D9D9">
                  <a:alpha val="100000"/>
                </a:srgbClr>
              </a:solidFill>
            </a:ln>
          </c:spPr>
          <c:cat>
            <c:strRef>
              <c:f>'Data Tables'!$C$5:$DR$5</c:f>
            </c:strRef>
          </c:cat>
          <c:val>
            <c:numRef>
              <c:f>'Data Tables'!$C$28:$DR$28</c:f>
              <c:numCache/>
            </c:numRef>
          </c:val>
        </c:ser>
        <c:ser>
          <c:idx val="14"/>
          <c:order val="14"/>
          <c:tx>
            <c:v>Liquidity Pool</c:v>
          </c:tx>
          <c:spPr>
            <a:solidFill>
              <a:srgbClr val="A5A5A5">
                <a:alpha val="30000"/>
              </a:srgbClr>
            </a:solidFill>
            <a:ln cmpd="sng">
              <a:solidFill>
                <a:srgbClr val="A5A5A5"/>
              </a:solidFill>
            </a:ln>
          </c:spPr>
          <c:cat>
            <c:strRef>
              <c:f>'Data Tables'!$C$5:$DR$5</c:f>
            </c:strRef>
          </c:cat>
          <c:val>
            <c:numRef>
              <c:f>'Data Tables'!$C$29:$DR$29</c:f>
              <c:numCache/>
            </c:numRef>
          </c:val>
        </c:ser>
        <c:axId val="673438983"/>
        <c:axId val="479546284"/>
      </c:areaChart>
      <c:catAx>
        <c:axId val="673438983"/>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out"/>
        <c:minorTickMark val="none"/>
        <c:spPr/>
        <c:txPr>
          <a:bodyPr/>
          <a:lstStyle/>
          <a:p>
            <a:pPr lvl="0">
              <a:defRPr b="0" i="0" sz="1200">
                <a:solidFill>
                  <a:schemeClr val="dk1"/>
                </a:solidFill>
                <a:latin typeface="+mn-lt"/>
              </a:defRPr>
            </a:pPr>
          </a:p>
        </c:txPr>
        <c:crossAx val="479546284"/>
      </c:catAx>
      <c:valAx>
        <c:axId val="479546284"/>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Vested / 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673438983"/>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Cumulative token unlocks</a:t>
            </a:r>
          </a:p>
        </c:rich>
      </c:tx>
      <c:overlay val="0"/>
    </c:title>
    <c:plotArea>
      <c:layout/>
      <c:lineChart>
        <c:varyColors val="0"/>
        <c:ser>
          <c:idx val="0"/>
          <c:order val="0"/>
          <c:tx>
            <c:strRef>
              <c:f>'Background Data'!$A$126</c:f>
            </c:strRef>
          </c:tx>
          <c:spPr>
            <a:ln cmpd="sng">
              <a:solidFill>
                <a:srgbClr val="5B9BD5"/>
              </a:solidFill>
            </a:ln>
          </c:spPr>
          <c:marker>
            <c:symbol val="none"/>
          </c:marker>
          <c:cat>
            <c:strRef>
              <c:f>'Background Data'!$B$113:$DQ$113</c:f>
            </c:strRef>
          </c:cat>
          <c:val>
            <c:numRef>
              <c:f>'Background Data'!$B$126:$DQ$126</c:f>
              <c:numCache/>
            </c:numRef>
          </c:val>
          <c:smooth val="0"/>
        </c:ser>
        <c:axId val="1800342761"/>
        <c:axId val="371907315"/>
      </c:lineChart>
      <c:catAx>
        <c:axId val="18003427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71907315"/>
      </c:catAx>
      <c:valAx>
        <c:axId val="3719073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Cumulative token unlocks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0342761"/>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Inflation</a:t>
            </a:r>
          </a:p>
        </c:rich>
      </c:tx>
      <c:overlay val="0"/>
    </c:title>
    <c:plotArea>
      <c:layout/>
      <c:areaChart>
        <c:grouping val="stacked"/>
        <c:ser>
          <c:idx val="0"/>
          <c:order val="0"/>
          <c:tx>
            <c:strRef>
              <c:f>'Background Data'!$A$132</c:f>
            </c:strRef>
          </c:tx>
          <c:spPr>
            <a:solidFill>
              <a:srgbClr val="5B9BD5">
                <a:alpha val="30000"/>
              </a:srgbClr>
            </a:solidFill>
            <a:ln cmpd="sng">
              <a:solidFill>
                <a:srgbClr val="5B9BD5"/>
              </a:solidFill>
            </a:ln>
          </c:spPr>
          <c:cat>
            <c:strRef>
              <c:f>'Background Data'!$B$113:$DQ$113</c:f>
            </c:strRef>
          </c:cat>
          <c:val>
            <c:numRef>
              <c:f>'Background Data'!$B$132:$DQ$132</c:f>
              <c:numCache/>
            </c:numRef>
          </c:val>
        </c:ser>
        <c:axId val="657129799"/>
        <c:axId val="1165240548"/>
      </c:areaChart>
      <c:catAx>
        <c:axId val="6571297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65240548"/>
      </c:catAx>
      <c:valAx>
        <c:axId val="11652405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Inflation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7129799"/>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of Total Supply</a:t>
            </a:r>
          </a:p>
        </c:rich>
      </c:tx>
      <c:overlay val="0"/>
    </c:title>
    <c:plotArea>
      <c:layout/>
      <c:lineChart>
        <c:varyColors val="0"/>
        <c:ser>
          <c:idx val="0"/>
          <c:order val="0"/>
          <c:tx>
            <c:strRef>
              <c:f>'Background Data'!$A$127</c:f>
            </c:strRef>
          </c:tx>
          <c:spPr>
            <a:ln cmpd="sng">
              <a:solidFill>
                <a:srgbClr val="5B9BD5"/>
              </a:solidFill>
            </a:ln>
          </c:spPr>
          <c:marker>
            <c:symbol val="none"/>
          </c:marker>
          <c:val>
            <c:numRef>
              <c:f>'Background Data'!$B$127:$DQ$127</c:f>
              <c:numCache/>
            </c:numRef>
          </c:val>
          <c:smooth val="0"/>
        </c:ser>
        <c:axId val="2118009953"/>
        <c:axId val="421552538"/>
      </c:lineChart>
      <c:catAx>
        <c:axId val="21180099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1552538"/>
      </c:catAx>
      <c:valAx>
        <c:axId val="4215525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of Total Supply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800995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10" Type="http://schemas.openxmlformats.org/officeDocument/2006/relationships/image" Target="../media/image5.png"/><Relationship Id="rId9" Type="http://schemas.openxmlformats.org/officeDocument/2006/relationships/image" Target="../media/image4.png"/><Relationship Id="rId5" Type="http://schemas.openxmlformats.org/officeDocument/2006/relationships/chart" Target="../charts/chart9.xml"/><Relationship Id="rId6" Type="http://schemas.openxmlformats.org/officeDocument/2006/relationships/chart" Target="../charts/chart10.xml"/><Relationship Id="rId7" Type="http://schemas.openxmlformats.org/officeDocument/2006/relationships/image" Target="../media/image2.png"/><Relationship Id="rId8"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 Id="rId5"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0.xml"/><Relationship Id="rId2" Type="http://schemas.openxmlformats.org/officeDocument/2006/relationships/chart" Target="../charts/chart21.xml"/><Relationship Id="rId3" Type="http://schemas.openxmlformats.org/officeDocument/2006/relationships/chart" Target="../charts/chart22.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571500</xdr:colOff>
      <xdr:row>28</xdr:row>
      <xdr:rowOff>9525</xdr:rowOff>
    </xdr:from>
    <xdr:ext cx="7658100" cy="10353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65</xdr:row>
      <xdr:rowOff>95250</xdr:rowOff>
    </xdr:from>
    <xdr:ext cx="5705475" cy="3200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171450</xdr:colOff>
      <xdr:row>8</xdr:row>
      <xdr:rowOff>152400</xdr:rowOff>
    </xdr:from>
    <xdr:ext cx="3571875" cy="25527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127</xdr:row>
      <xdr:rowOff>152400</xdr:rowOff>
    </xdr:from>
    <xdr:ext cx="7848600" cy="38957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1685925</xdr:colOff>
      <xdr:row>65</xdr:row>
      <xdr:rowOff>95250</xdr:rowOff>
    </xdr:from>
    <xdr:ext cx="9906000" cy="51149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257175</xdr:colOff>
      <xdr:row>65</xdr:row>
      <xdr:rowOff>85725</xdr:rowOff>
    </xdr:from>
    <xdr:ext cx="5048250" cy="270510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266700</xdr:colOff>
      <xdr:row>46</xdr:row>
      <xdr:rowOff>76200</xdr:rowOff>
    </xdr:from>
    <xdr:ext cx="4124325" cy="26574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552450</xdr:colOff>
      <xdr:row>59</xdr:row>
      <xdr:rowOff>171450</xdr:rowOff>
    </xdr:from>
    <xdr:ext cx="4219575" cy="27051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552450</xdr:colOff>
      <xdr:row>46</xdr:row>
      <xdr:rowOff>57150</xdr:rowOff>
    </xdr:from>
    <xdr:ext cx="4219575" cy="2705100"/>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266700</xdr:colOff>
      <xdr:row>59</xdr:row>
      <xdr:rowOff>171450</xdr:rowOff>
    </xdr:from>
    <xdr:ext cx="4124325" cy="2705100"/>
    <xdr:graphicFrame>
      <xdr:nvGraphicFramePr>
        <xdr:cNvPr id="9" name="Chart 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3</xdr:col>
      <xdr:colOff>733425</xdr:colOff>
      <xdr:row>4</xdr:row>
      <xdr:rowOff>9525</xdr:rowOff>
    </xdr:from>
    <xdr:ext cx="3571875" cy="1238250"/>
    <xdr:graphicFrame>
      <xdr:nvGraphicFramePr>
        <xdr:cNvPr id="10" name="Chart 1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13</xdr:col>
      <xdr:colOff>571500</xdr:colOff>
      <xdr:row>15</xdr:row>
      <xdr:rowOff>476250</xdr:rowOff>
    </xdr:from>
    <xdr:ext cx="5457825" cy="1495425"/>
    <xdr:sp>
      <xdr:nvSpPr>
        <xdr:cNvPr id="3" name="Shape 3"/>
        <xdr:cNvSpPr/>
      </xdr:nvSpPr>
      <xdr:spPr>
        <a:xfrm>
          <a:off x="2617088" y="3113250"/>
          <a:ext cx="5457825" cy="133350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571500</xdr:colOff>
      <xdr:row>22</xdr:row>
      <xdr:rowOff>476250</xdr:rowOff>
    </xdr:from>
    <xdr:ext cx="5457825" cy="1495425"/>
    <xdr:sp>
      <xdr:nvSpPr>
        <xdr:cNvPr id="4" name="Shape 4"/>
        <xdr:cNvSpPr/>
      </xdr:nvSpPr>
      <xdr:spPr>
        <a:xfrm>
          <a:off x="2617088" y="3037050"/>
          <a:ext cx="5457825" cy="148590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180975</xdr:colOff>
      <xdr:row>29</xdr:row>
      <xdr:rowOff>514350</xdr:rowOff>
    </xdr:from>
    <xdr:ext cx="5457825" cy="2066925"/>
    <xdr:sp>
      <xdr:nvSpPr>
        <xdr:cNvPr id="5" name="Shape 5"/>
        <xdr:cNvSpPr/>
      </xdr:nvSpPr>
      <xdr:spPr>
        <a:xfrm>
          <a:off x="2617088" y="2751300"/>
          <a:ext cx="5457825" cy="205740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390525</xdr:colOff>
      <xdr:row>22</xdr:row>
      <xdr:rowOff>238125</xdr:rowOff>
    </xdr:from>
    <xdr:ext cx="5457825" cy="2076450"/>
    <xdr:sp>
      <xdr:nvSpPr>
        <xdr:cNvPr id="6" name="Shape 6"/>
        <xdr:cNvSpPr/>
      </xdr:nvSpPr>
      <xdr:spPr>
        <a:xfrm>
          <a:off x="2621850" y="2746538"/>
          <a:ext cx="5448300" cy="2066925"/>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533400</xdr:colOff>
      <xdr:row>22</xdr:row>
      <xdr:rowOff>295275</xdr:rowOff>
    </xdr:from>
    <xdr:ext cx="5391150" cy="2066925"/>
    <xdr:grpSp>
      <xdr:nvGrpSpPr>
        <xdr:cNvPr id="2" name="Shape 2" title="Drawing"/>
        <xdr:cNvGrpSpPr/>
      </xdr:nvGrpSpPr>
      <xdr:grpSpPr>
        <a:xfrm>
          <a:off x="2621850" y="2746538"/>
          <a:ext cx="5448300" cy="2066925"/>
          <a:chOff x="2621850" y="2746538"/>
          <a:chExt cx="5448300" cy="2066925"/>
        </a:xfrm>
      </xdr:grpSpPr>
      <xdr:grpSp>
        <xdr:nvGrpSpPr>
          <xdr:cNvPr id="7" name="Shape 7"/>
          <xdr:cNvGrpSpPr/>
        </xdr:nvGrpSpPr>
        <xdr:grpSpPr>
          <a:xfrm>
            <a:off x="2621850" y="2746538"/>
            <a:ext cx="5448300" cy="2066925"/>
            <a:chOff x="7402830" y="2377440"/>
            <a:chExt cx="5596891" cy="1981200"/>
          </a:xfrm>
        </xdr:grpSpPr>
        <xdr:sp>
          <xdr:nvSpPr>
            <xdr:cNvPr id="8" name="Shape 8"/>
            <xdr:cNvSpPr/>
          </xdr:nvSpPr>
          <xdr:spPr>
            <a:xfrm>
              <a:off x="7402830" y="2377440"/>
              <a:ext cx="5596875" cy="1981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txBox="1"/>
          </xdr:nvSpPr>
          <xdr:spPr>
            <a:xfrm>
              <a:off x="10370820" y="286893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Tokens will be locked permanently into the utility. Rewards will by paid out from the payout source according to the token payout APR</a:t>
              </a:r>
              <a:r>
                <a:rPr b="0" i="0" lang="en-US" sz="1100" u="none" strike="noStrike">
                  <a:solidFill>
                    <a:schemeClr val="dk1"/>
                  </a:solidFill>
                  <a:latin typeface="Calibri"/>
                  <a:ea typeface="Calibri"/>
                  <a:cs typeface="Calibri"/>
                  <a:sym typeface="Calibri"/>
                </a:rPr>
                <a:t> and the amount of tokens locked.</a:t>
              </a:r>
              <a:endParaRPr sz="1400"/>
            </a:p>
          </xdr:txBody>
        </xdr:sp>
        <xdr:grpSp>
          <xdr:nvGrpSpPr>
            <xdr:cNvPr id="10" name="Shape 10"/>
            <xdr:cNvGrpSpPr/>
          </xdr:nvGrpSpPr>
          <xdr:grpSpPr>
            <a:xfrm>
              <a:off x="7402830" y="2377440"/>
              <a:ext cx="2945130" cy="1981200"/>
              <a:chOff x="7402830" y="2377440"/>
              <a:chExt cx="2945130" cy="1981200"/>
            </a:xfrm>
          </xdr:grpSpPr>
          <xdr:grpSp>
            <xdr:nvGrpSpPr>
              <xdr:cNvPr id="11" name="Shape 11"/>
              <xdr:cNvGrpSpPr/>
            </xdr:nvGrpSpPr>
            <xdr:grpSpPr>
              <a:xfrm>
                <a:off x="7402830" y="2377440"/>
                <a:ext cx="2651760" cy="1981200"/>
                <a:chOff x="7787640" y="2377440"/>
                <a:chExt cx="2651760" cy="1981200"/>
              </a:xfrm>
            </xdr:grpSpPr>
            <xdr:sp>
              <xdr:nvSpPr>
                <xdr:cNvPr id="12" name="Shape 12"/>
                <xdr:cNvSpPr/>
              </xdr:nvSpPr>
              <xdr:spPr>
                <a:xfrm>
                  <a:off x="7787640" y="308991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lt1"/>
                      </a:solidFill>
                      <a:latin typeface="Calibri"/>
                      <a:ea typeface="Calibri"/>
                      <a:cs typeface="Calibri"/>
                      <a:sym typeface="Calibri"/>
                    </a:rPr>
                    <a:t>Tokens</a:t>
                  </a:r>
                  <a:endParaRPr sz="1400"/>
                </a:p>
              </xdr:txBody>
            </xdr:sp>
            <xdr:sp>
              <xdr:nvSpPr>
                <xdr:cNvPr id="13" name="Shape 13"/>
                <xdr:cNvSpPr/>
              </xdr:nvSpPr>
              <xdr:spPr>
                <a:xfrm>
                  <a:off x="9601200" y="308991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p>
              </xdr:txBody>
            </xdr:sp>
            <xdr:cxnSp>
              <xdr:nvCxnSpPr>
                <xdr:cNvPr id="14" name="Shape 14"/>
                <xdr:cNvCxnSpPr/>
              </xdr:nvCxnSpPr>
              <xdr:spPr>
                <a:xfrm>
                  <a:off x="8393430" y="2887980"/>
                  <a:ext cx="1424940" cy="0"/>
                </a:xfrm>
                <a:prstGeom prst="straightConnector1">
                  <a:avLst/>
                </a:prstGeom>
                <a:noFill/>
                <a:ln cap="flat" cmpd="sng" w="38100">
                  <a:solidFill>
                    <a:schemeClr val="accent1"/>
                  </a:solidFill>
                  <a:prstDash val="solid"/>
                  <a:miter lim="800000"/>
                  <a:headEnd len="sm" w="sm" type="none"/>
                  <a:tailEnd len="med" w="med" type="triangle"/>
                </a:ln>
              </xdr:spPr>
            </xdr:cxnSp>
            <xdr:cxnSp>
              <xdr:nvCxnSpPr>
                <xdr:cNvPr id="15" name="Shape 15"/>
                <xdr:cNvCxnSpPr/>
              </xdr:nvCxnSpPr>
              <xdr:spPr>
                <a:xfrm>
                  <a:off x="8393430" y="3870960"/>
                  <a:ext cx="1424940" cy="0"/>
                </a:xfrm>
                <a:prstGeom prst="straightConnector1">
                  <a:avLst/>
                </a:prstGeom>
                <a:noFill/>
                <a:ln cap="flat" cmpd="sng" w="38100">
                  <a:solidFill>
                    <a:schemeClr val="accent1"/>
                  </a:solidFill>
                  <a:prstDash val="solid"/>
                  <a:miter lim="800000"/>
                  <a:headEnd len="med" w="med" type="triangle"/>
                  <a:tailEnd len="sm" w="sm" type="none"/>
                </a:ln>
              </xdr:spPr>
            </xdr:cxnSp>
            <xdr:sp>
              <xdr:nvSpPr>
                <xdr:cNvPr id="16" name="Shape 16"/>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locked</a:t>
                  </a:r>
                  <a:endParaRPr sz="1400"/>
                </a:p>
              </xdr:txBody>
            </xdr:sp>
            <xdr:sp>
              <xdr:nvSpPr>
                <xdr:cNvPr id="17" name="Shape 17"/>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token</a:t>
                  </a:r>
                  <a:r>
                    <a:rPr lang="en-US" sz="1100">
                      <a:solidFill>
                        <a:schemeClr val="dk1"/>
                      </a:solidFill>
                      <a:latin typeface="Calibri"/>
                      <a:ea typeface="Calibri"/>
                      <a:cs typeface="Calibri"/>
                      <a:sym typeface="Calibri"/>
                    </a:rPr>
                    <a:t> payouts (rewards)</a:t>
                  </a:r>
                  <a:endParaRPr sz="1100"/>
                </a:p>
              </xdr:txBody>
            </xdr:sp>
            <xdr:sp>
              <xdr:nvSpPr>
                <xdr:cNvPr id="18" name="Shape 18"/>
                <xdr:cNvSpPr txBox="1"/>
              </xdr:nvSpPr>
              <xdr:spPr>
                <a:xfrm>
                  <a:off x="8732520" y="237744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Locking</a:t>
                  </a:r>
                  <a:endParaRPr sz="1400"/>
                </a:p>
              </xdr:txBody>
            </xdr:sp>
            <xdr:pic>
              <xdr:nvPicPr>
                <xdr:cNvPr descr="Sperren Silhouette" id="19" name="Shape 19"/>
                <xdr:cNvPicPr preferRelativeResize="0"/>
              </xdr:nvPicPr>
              <xdr:blipFill rotWithShape="1">
                <a:blip r:embed="rId7">
                  <a:alphaModFix/>
                </a:blip>
                <a:srcRect b="0" l="0" r="0" t="0"/>
                <a:stretch/>
              </xdr:blipFill>
              <xdr:spPr>
                <a:xfrm>
                  <a:off x="9745980" y="3093720"/>
                  <a:ext cx="533400" cy="533400"/>
                </a:xfrm>
                <a:prstGeom prst="rect">
                  <a:avLst/>
                </a:prstGeom>
                <a:noFill/>
                <a:ln>
                  <a:noFill/>
                </a:ln>
              </xdr:spPr>
            </xdr:pic>
          </xdr:grpSp>
          <xdr:sp>
            <xdr:nvSpPr>
              <xdr:cNvPr id="20" name="Shape 20"/>
              <xdr:cNvSpPr/>
            </xdr:nvSpPr>
            <xdr:spPr>
              <a:xfrm>
                <a:off x="9509760" y="359664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chemeClr val="lt1"/>
                    </a:solidFill>
                    <a:latin typeface="Calibri"/>
                    <a:ea typeface="Calibri"/>
                    <a:cs typeface="Calibri"/>
                    <a:sym typeface="Calibri"/>
                  </a:rPr>
                  <a:t>Payout</a:t>
                </a:r>
                <a:r>
                  <a:rPr lang="en-US" sz="1200">
                    <a:solidFill>
                      <a:schemeClr val="lt1"/>
                    </a:solidFill>
                    <a:latin typeface="Calibri"/>
                    <a:ea typeface="Calibri"/>
                    <a:cs typeface="Calibri"/>
                    <a:sym typeface="Calibri"/>
                  </a:rPr>
                  <a:t> Source</a:t>
                </a:r>
                <a:endParaRPr sz="1200"/>
              </a:p>
            </xdr:txBody>
          </xdr:sp>
        </xdr:grpSp>
      </xdr:grpSp>
    </xdr:grpSp>
    <xdr:clientData fLocksWithSheet="0"/>
  </xdr:oneCellAnchor>
  <xdr:oneCellAnchor>
    <xdr:from>
      <xdr:col>10</xdr:col>
      <xdr:colOff>314325</xdr:colOff>
      <xdr:row>29</xdr:row>
      <xdr:rowOff>571500</xdr:rowOff>
    </xdr:from>
    <xdr:ext cx="5295900" cy="2047875"/>
    <xdr:grpSp>
      <xdr:nvGrpSpPr>
        <xdr:cNvPr id="2" name="Shape 2" title="Drawing"/>
        <xdr:cNvGrpSpPr/>
      </xdr:nvGrpSpPr>
      <xdr:grpSpPr>
        <a:xfrm>
          <a:off x="2626613" y="2756063"/>
          <a:ext cx="5438776" cy="2047875"/>
          <a:chOff x="2626613" y="2756063"/>
          <a:chExt cx="5438776" cy="2047875"/>
        </a:xfrm>
      </xdr:grpSpPr>
      <xdr:grpSp>
        <xdr:nvGrpSpPr>
          <xdr:cNvPr id="21" name="Shape 21"/>
          <xdr:cNvGrpSpPr/>
        </xdr:nvGrpSpPr>
        <xdr:grpSpPr>
          <a:xfrm>
            <a:off x="2626613" y="2756063"/>
            <a:ext cx="5438776" cy="2047875"/>
            <a:chOff x="7402830" y="4442460"/>
            <a:chExt cx="5596891" cy="1981200"/>
          </a:xfrm>
        </xdr:grpSpPr>
        <xdr:sp>
          <xdr:nvSpPr>
            <xdr:cNvPr id="8" name="Shape 8"/>
            <xdr:cNvSpPr/>
          </xdr:nvSpPr>
          <xdr:spPr>
            <a:xfrm>
              <a:off x="7402830" y="4442460"/>
              <a:ext cx="5596875" cy="1981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2" name="Shape 22"/>
            <xdr:cNvGrpSpPr/>
          </xdr:nvGrpSpPr>
          <xdr:grpSpPr>
            <a:xfrm>
              <a:off x="7402830" y="4442460"/>
              <a:ext cx="2937510" cy="1981200"/>
              <a:chOff x="7402830" y="4442460"/>
              <a:chExt cx="2937510" cy="1981200"/>
            </a:xfrm>
          </xdr:grpSpPr>
          <xdr:grpSp>
            <xdr:nvGrpSpPr>
              <xdr:cNvPr id="23" name="Shape 23"/>
              <xdr:cNvGrpSpPr/>
            </xdr:nvGrpSpPr>
            <xdr:grpSpPr>
              <a:xfrm>
                <a:off x="7402830" y="4442460"/>
                <a:ext cx="2651760" cy="1981200"/>
                <a:chOff x="7825740" y="4442460"/>
                <a:chExt cx="2651760" cy="1981200"/>
              </a:xfrm>
            </xdr:grpSpPr>
            <xdr:grpSp>
              <xdr:nvGrpSpPr>
                <xdr:cNvPr id="24" name="Shape 24"/>
                <xdr:cNvGrpSpPr/>
              </xdr:nvGrpSpPr>
              <xdr:grpSpPr>
                <a:xfrm>
                  <a:off x="7825740" y="4442460"/>
                  <a:ext cx="2651760" cy="1981200"/>
                  <a:chOff x="7787640" y="2377440"/>
                  <a:chExt cx="2651760" cy="1981200"/>
                </a:xfrm>
              </xdr:grpSpPr>
              <xdr:sp>
                <xdr:nvSpPr>
                  <xdr:cNvPr id="25" name="Shape 25"/>
                  <xdr:cNvSpPr/>
                </xdr:nvSpPr>
                <xdr:spPr>
                  <a:xfrm>
                    <a:off x="7787640" y="308991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rgbClr val="000000"/>
                        </a:solidFill>
                        <a:latin typeface="Calibri"/>
                        <a:ea typeface="Calibri"/>
                        <a:cs typeface="Calibri"/>
                        <a:sym typeface="Calibri"/>
                      </a:rPr>
                      <a:t>Tokens</a:t>
                    </a:r>
                    <a:endParaRPr sz="1400"/>
                  </a:p>
                </xdr:txBody>
              </xdr:sp>
              <xdr:sp>
                <xdr:nvSpPr>
                  <xdr:cNvPr id="26" name="Shape 26"/>
                  <xdr:cNvSpPr/>
                </xdr:nvSpPr>
                <xdr:spPr>
                  <a:xfrm>
                    <a:off x="9601200" y="308991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rgbClr val="000000"/>
                      </a:solidFill>
                    </a:endParaRPr>
                  </a:p>
                </xdr:txBody>
              </xdr:sp>
              <xdr:cxnSp>
                <xdr:nvCxnSpPr>
                  <xdr:cNvPr id="27" name="Shape 27"/>
                  <xdr:cNvCxnSpPr/>
                </xdr:nvCxnSpPr>
                <xdr:spPr>
                  <a:xfrm>
                    <a:off x="8393430" y="2887980"/>
                    <a:ext cx="1424940" cy="0"/>
                  </a:xfrm>
                  <a:prstGeom prst="straightConnector1">
                    <a:avLst/>
                  </a:prstGeom>
                  <a:noFill/>
                  <a:ln cap="flat" cmpd="sng" w="38100">
                    <a:solidFill>
                      <a:srgbClr val="FFD966"/>
                    </a:solidFill>
                    <a:prstDash val="solid"/>
                    <a:miter lim="800000"/>
                    <a:headEnd len="sm" w="sm" type="none"/>
                    <a:tailEnd len="med" w="med" type="triangle"/>
                  </a:ln>
                </xdr:spPr>
              </xdr:cxnSp>
              <xdr:cxnSp>
                <xdr:nvCxnSpPr>
                  <xdr:cNvPr id="28" name="Shape 28"/>
                  <xdr:cNvCxnSpPr/>
                </xdr:nvCxnSpPr>
                <xdr:spPr>
                  <a:xfrm>
                    <a:off x="8393430" y="3870960"/>
                    <a:ext cx="1424940" cy="0"/>
                  </a:xfrm>
                  <a:prstGeom prst="straightConnector1">
                    <a:avLst/>
                  </a:prstGeom>
                  <a:noFill/>
                  <a:ln cap="flat" cmpd="sng" w="38100">
                    <a:solidFill>
                      <a:srgbClr val="FFD966"/>
                    </a:solidFill>
                    <a:prstDash val="solid"/>
                    <a:miter lim="800000"/>
                    <a:headEnd len="med" w="med" type="triangle"/>
                    <a:tailEnd len="sm" w="sm" type="none"/>
                  </a:ln>
                </xdr:spPr>
              </xdr:cxnSp>
              <xdr:sp>
                <xdr:nvSpPr>
                  <xdr:cNvPr id="29" name="Shape 29"/>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liquidity</a:t>
                    </a:r>
                    <a:endParaRPr sz="1400"/>
                  </a:p>
                </xdr:txBody>
              </xdr:sp>
              <xdr:sp>
                <xdr:nvSpPr>
                  <xdr:cNvPr id="30" name="Shape 30"/>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token</a:t>
                    </a:r>
                    <a:r>
                      <a:rPr lang="en-US" sz="1100">
                        <a:solidFill>
                          <a:schemeClr val="dk1"/>
                        </a:solidFill>
                        <a:latin typeface="Calibri"/>
                        <a:ea typeface="Calibri"/>
                        <a:cs typeface="Calibri"/>
                        <a:sym typeface="Calibri"/>
                      </a:rPr>
                      <a:t> payouts (rewards)</a:t>
                    </a:r>
                    <a:endParaRPr sz="1100"/>
                  </a:p>
                </xdr:txBody>
              </xdr:sp>
              <xdr:sp>
                <xdr:nvSpPr>
                  <xdr:cNvPr id="31" name="Shape 31"/>
                  <xdr:cNvSpPr txBox="1"/>
                </xdr:nvSpPr>
                <xdr:spPr>
                  <a:xfrm>
                    <a:off x="8161020" y="2377440"/>
                    <a:ext cx="176022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Liquidity Mining</a:t>
                    </a:r>
                    <a:endParaRPr sz="1400"/>
                  </a:p>
                </xdr:txBody>
              </xdr:sp>
            </xdr:grpSp>
            <xdr:pic>
              <xdr:nvPicPr>
                <xdr:cNvPr descr="Wassermann mit einfarbiger Füllung" id="32" name="Shape 32"/>
                <xdr:cNvPicPr preferRelativeResize="0"/>
              </xdr:nvPicPr>
              <xdr:blipFill rotWithShape="1">
                <a:blip r:embed="rId8">
                  <a:alphaModFix/>
                </a:blip>
                <a:srcRect b="0" l="0" r="0" t="0"/>
                <a:stretch/>
              </xdr:blipFill>
              <xdr:spPr>
                <a:xfrm>
                  <a:off x="9723120" y="5090160"/>
                  <a:ext cx="670560" cy="670560"/>
                </a:xfrm>
                <a:prstGeom prst="rect">
                  <a:avLst/>
                </a:prstGeom>
                <a:noFill/>
                <a:ln>
                  <a:noFill/>
                </a:ln>
              </xdr:spPr>
            </xdr:pic>
          </xdr:grpSp>
          <xdr:sp>
            <xdr:nvSpPr>
              <xdr:cNvPr id="33" name="Shape 33"/>
              <xdr:cNvSpPr/>
            </xdr:nvSpPr>
            <xdr:spPr>
              <a:xfrm>
                <a:off x="9502140" y="566166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00000"/>
                    </a:solidFill>
                    <a:latin typeface="Calibri"/>
                    <a:ea typeface="Calibri"/>
                    <a:cs typeface="Calibri"/>
                    <a:sym typeface="Calibri"/>
                  </a:rPr>
                  <a:t>Payout Source</a:t>
                </a:r>
                <a:endParaRPr sz="1400"/>
              </a:p>
            </xdr:txBody>
          </xdr:sp>
        </xdr:grpSp>
        <xdr:sp>
          <xdr:nvSpPr>
            <xdr:cNvPr id="34" name="Shape 34"/>
            <xdr:cNvSpPr txBox="1"/>
          </xdr:nvSpPr>
          <xdr:spPr>
            <a:xfrm>
              <a:off x="10370820" y="4773727"/>
              <a:ext cx="2628900" cy="1158443"/>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Tokens will be added to the LP together with owners additional funds for the counter part token2. Rewards will by paid out from the payout source according to the token payout APR</a:t>
              </a:r>
              <a:r>
                <a:rPr lang="en-US" sz="1100">
                  <a:solidFill>
                    <a:schemeClr val="dk1"/>
                  </a:solidFill>
                  <a:latin typeface="Calibri"/>
                  <a:ea typeface="Calibri"/>
                  <a:cs typeface="Calibri"/>
                  <a:sym typeface="Calibri"/>
                </a:rPr>
                <a:t> and the amount of tokens provided for the liquidity pool.</a:t>
              </a:r>
              <a:endParaRPr sz="1100"/>
            </a:p>
          </xdr:txBody>
        </xdr:sp>
      </xdr:grpSp>
    </xdr:grpSp>
    <xdr:clientData fLocksWithSheet="0"/>
  </xdr:oneCellAnchor>
  <xdr:oneCellAnchor>
    <xdr:from>
      <xdr:col>13</xdr:col>
      <xdr:colOff>704850</xdr:colOff>
      <xdr:row>15</xdr:row>
      <xdr:rowOff>571500</xdr:rowOff>
    </xdr:from>
    <xdr:ext cx="5438775" cy="1276350"/>
    <xdr:grpSp>
      <xdr:nvGrpSpPr>
        <xdr:cNvPr id="2" name="Shape 2" title="Drawing"/>
        <xdr:cNvGrpSpPr/>
      </xdr:nvGrpSpPr>
      <xdr:grpSpPr>
        <a:xfrm>
          <a:off x="2626613" y="3156113"/>
          <a:ext cx="5438775" cy="1247775"/>
          <a:chOff x="2626613" y="3156113"/>
          <a:chExt cx="5438775" cy="1247775"/>
        </a:xfrm>
      </xdr:grpSpPr>
      <xdr:grpSp>
        <xdr:nvGrpSpPr>
          <xdr:cNvPr id="35" name="Shape 35"/>
          <xdr:cNvGrpSpPr/>
        </xdr:nvGrpSpPr>
        <xdr:grpSpPr>
          <a:xfrm>
            <a:off x="2626613" y="3156113"/>
            <a:ext cx="5438775" cy="1247775"/>
            <a:chOff x="7402830" y="6475095"/>
            <a:chExt cx="5589270" cy="1261110"/>
          </a:xfrm>
        </xdr:grpSpPr>
        <xdr:sp>
          <xdr:nvSpPr>
            <xdr:cNvPr id="8" name="Shape 8"/>
            <xdr:cNvSpPr/>
          </xdr:nvSpPr>
          <xdr:spPr>
            <a:xfrm>
              <a:off x="7402830" y="6475095"/>
              <a:ext cx="5589250" cy="1261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6" name="Shape 36"/>
            <xdr:cNvGrpSpPr/>
          </xdr:nvGrpSpPr>
          <xdr:grpSpPr>
            <a:xfrm>
              <a:off x="7402830" y="6475095"/>
              <a:ext cx="2651760" cy="1261110"/>
              <a:chOff x="7894320" y="6446520"/>
              <a:chExt cx="2651760" cy="1261110"/>
            </a:xfrm>
          </xdr:grpSpPr>
          <xdr:grpSp>
            <xdr:nvGrpSpPr>
              <xdr:cNvPr id="37" name="Shape 37"/>
              <xdr:cNvGrpSpPr/>
            </xdr:nvGrpSpPr>
            <xdr:grpSpPr>
              <a:xfrm>
                <a:off x="7894320" y="6446520"/>
                <a:ext cx="2651760" cy="1261110"/>
                <a:chOff x="7787640" y="2377440"/>
                <a:chExt cx="2651760" cy="1261110"/>
              </a:xfrm>
            </xdr:grpSpPr>
            <xdr:sp>
              <xdr:nvSpPr>
                <xdr:cNvPr id="38" name="Shape 38"/>
                <xdr:cNvSpPr/>
              </xdr:nvSpPr>
              <xdr:spPr>
                <a:xfrm>
                  <a:off x="7787640" y="3089910"/>
                  <a:ext cx="838200" cy="548640"/>
                </a:xfrm>
                <a:prstGeom prst="roundRect">
                  <a:avLst>
                    <a:gd fmla="val 16667" name="adj"/>
                  </a:avLst>
                </a:prstGeom>
                <a:solidFill>
                  <a:srgbClr val="C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lt1"/>
                      </a:solidFill>
                      <a:latin typeface="Calibri"/>
                      <a:ea typeface="Calibri"/>
                      <a:cs typeface="Calibri"/>
                      <a:sym typeface="Calibri"/>
                    </a:rPr>
                    <a:t>Tokens</a:t>
                  </a:r>
                  <a:endParaRPr sz="1400"/>
                </a:p>
              </xdr:txBody>
            </xdr:sp>
            <xdr:sp>
              <xdr:nvSpPr>
                <xdr:cNvPr id="39" name="Shape 39"/>
                <xdr:cNvSpPr/>
              </xdr:nvSpPr>
              <xdr:spPr>
                <a:xfrm>
                  <a:off x="9601200" y="3089910"/>
                  <a:ext cx="838200" cy="548640"/>
                </a:xfrm>
                <a:prstGeom prst="roundRect">
                  <a:avLst>
                    <a:gd fmla="val 16667" name="adj"/>
                  </a:avLst>
                </a:prstGeom>
                <a:solidFill>
                  <a:srgbClr val="C000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id="40" name="Shape 40"/>
                <xdr:cNvCxnSpPr/>
              </xdr:nvCxnSpPr>
              <xdr:spPr>
                <a:xfrm>
                  <a:off x="8393430" y="2887980"/>
                  <a:ext cx="1424940" cy="0"/>
                </a:xfrm>
                <a:prstGeom prst="straightConnector1">
                  <a:avLst/>
                </a:prstGeom>
                <a:noFill/>
                <a:ln cap="flat" cmpd="sng" w="38100">
                  <a:solidFill>
                    <a:srgbClr val="C00000"/>
                  </a:solidFill>
                  <a:prstDash val="solid"/>
                  <a:miter lim="800000"/>
                  <a:headEnd len="sm" w="sm" type="none"/>
                  <a:tailEnd len="med" w="med" type="triangle"/>
                </a:ln>
              </xdr:spPr>
            </xdr:cxnSp>
            <xdr:sp>
              <xdr:nvSpPr>
                <xdr:cNvPr id="41" name="Shape 41"/>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burned</a:t>
                  </a:r>
                  <a:endParaRPr sz="1400"/>
                </a:p>
              </xdr:txBody>
            </xdr:sp>
            <xdr:sp>
              <xdr:nvSpPr>
                <xdr:cNvPr id="42" name="Shape 42"/>
                <xdr:cNvSpPr txBox="1"/>
              </xdr:nvSpPr>
              <xdr:spPr>
                <a:xfrm>
                  <a:off x="8641080" y="2377440"/>
                  <a:ext cx="9448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Burning</a:t>
                  </a:r>
                  <a:endParaRPr sz="1400"/>
                </a:p>
              </xdr:txBody>
            </xdr:sp>
          </xdr:grpSp>
          <xdr:pic>
            <xdr:nvPicPr>
              <xdr:cNvPr descr="Feuer Silhouette" id="43" name="Shape 43"/>
              <xdr:cNvPicPr preferRelativeResize="0"/>
            </xdr:nvPicPr>
            <xdr:blipFill rotWithShape="1">
              <a:blip r:embed="rId9">
                <a:alphaModFix/>
              </a:blip>
              <a:srcRect b="0" l="0" r="0" t="0"/>
              <a:stretch/>
            </xdr:blipFill>
            <xdr:spPr>
              <a:xfrm>
                <a:off x="9867900" y="7178040"/>
                <a:ext cx="480060" cy="480060"/>
              </a:xfrm>
              <a:prstGeom prst="rect">
                <a:avLst/>
              </a:prstGeom>
              <a:noFill/>
              <a:ln>
                <a:noFill/>
              </a:ln>
            </xdr:spPr>
          </xdr:pic>
        </xdr:grpSp>
        <xdr:sp>
          <xdr:nvSpPr>
            <xdr:cNvPr id="44" name="Shape 44"/>
            <xdr:cNvSpPr txBox="1"/>
          </xdr:nvSpPr>
          <xdr:spPr>
            <a:xfrm>
              <a:off x="10363200" y="660654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Tokens will be burned and thereby removed from the circulating supply. No rewards will be paid out, through this utility.</a:t>
              </a:r>
              <a:endParaRPr sz="1100"/>
            </a:p>
          </xdr:txBody>
        </xdr:sp>
      </xdr:grpSp>
    </xdr:grpSp>
    <xdr:clientData fLocksWithSheet="0"/>
  </xdr:oneCellAnchor>
  <xdr:oneCellAnchor>
    <xdr:from>
      <xdr:col>13</xdr:col>
      <xdr:colOff>704850</xdr:colOff>
      <xdr:row>22</xdr:row>
      <xdr:rowOff>476250</xdr:rowOff>
    </xdr:from>
    <xdr:ext cx="5295900" cy="1409700"/>
    <xdr:grpSp>
      <xdr:nvGrpSpPr>
        <xdr:cNvPr id="2" name="Shape 2" title="Drawing"/>
        <xdr:cNvGrpSpPr/>
      </xdr:nvGrpSpPr>
      <xdr:grpSpPr>
        <a:xfrm>
          <a:off x="2626613" y="3075150"/>
          <a:ext cx="5438775" cy="1409700"/>
          <a:chOff x="2626613" y="3075150"/>
          <a:chExt cx="5438775" cy="1409700"/>
        </a:xfrm>
      </xdr:grpSpPr>
      <xdr:grpSp>
        <xdr:nvGrpSpPr>
          <xdr:cNvPr id="45" name="Shape 45"/>
          <xdr:cNvGrpSpPr/>
        </xdr:nvGrpSpPr>
        <xdr:grpSpPr>
          <a:xfrm>
            <a:off x="2626613" y="3075150"/>
            <a:ext cx="5438775" cy="1409700"/>
            <a:chOff x="7402830" y="7985760"/>
            <a:chExt cx="5589270" cy="1295400"/>
          </a:xfrm>
        </xdr:grpSpPr>
        <xdr:sp>
          <xdr:nvSpPr>
            <xdr:cNvPr id="8" name="Shape 8"/>
            <xdr:cNvSpPr/>
          </xdr:nvSpPr>
          <xdr:spPr>
            <a:xfrm>
              <a:off x="7402830" y="7985760"/>
              <a:ext cx="5589250" cy="1295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46" name="Shape 46"/>
            <xdr:cNvGrpSpPr/>
          </xdr:nvGrpSpPr>
          <xdr:grpSpPr>
            <a:xfrm>
              <a:off x="7402830" y="7985760"/>
              <a:ext cx="2651760" cy="1295400"/>
              <a:chOff x="7947660" y="7985760"/>
              <a:chExt cx="2651760" cy="1295400"/>
            </a:xfrm>
          </xdr:grpSpPr>
          <xdr:grpSp>
            <xdr:nvGrpSpPr>
              <xdr:cNvPr id="47" name="Shape 47"/>
              <xdr:cNvGrpSpPr/>
            </xdr:nvGrpSpPr>
            <xdr:grpSpPr>
              <a:xfrm>
                <a:off x="7947660" y="7985760"/>
                <a:ext cx="2651760" cy="1261110"/>
                <a:chOff x="7787640" y="2377440"/>
                <a:chExt cx="2651760" cy="1261110"/>
              </a:xfrm>
            </xdr:grpSpPr>
            <xdr:sp>
              <xdr:nvSpPr>
                <xdr:cNvPr id="48" name="Shape 48"/>
                <xdr:cNvSpPr/>
              </xdr:nvSpPr>
              <xdr:spPr>
                <a:xfrm>
                  <a:off x="7787640" y="3089910"/>
                  <a:ext cx="838200" cy="548640"/>
                </a:xfrm>
                <a:prstGeom prst="roundRect">
                  <a:avLst>
                    <a:gd fmla="val 16667" name="adj"/>
                  </a:avLst>
                </a:prstGeom>
                <a:solidFill>
                  <a:srgbClr val="00B05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lt1"/>
                      </a:solidFill>
                      <a:latin typeface="Calibri"/>
                      <a:ea typeface="Calibri"/>
                      <a:cs typeface="Calibri"/>
                      <a:sym typeface="Calibri"/>
                    </a:rPr>
                    <a:t>Tokens</a:t>
                  </a:r>
                  <a:endParaRPr sz="1400"/>
                </a:p>
              </xdr:txBody>
            </xdr:sp>
            <xdr:sp>
              <xdr:nvSpPr>
                <xdr:cNvPr id="49" name="Shape 49"/>
                <xdr:cNvSpPr/>
              </xdr:nvSpPr>
              <xdr:spPr>
                <a:xfrm>
                  <a:off x="9601200" y="3089910"/>
                  <a:ext cx="838200" cy="548640"/>
                </a:xfrm>
                <a:prstGeom prst="roundRect">
                  <a:avLst>
                    <a:gd fmla="val 16667" name="adj"/>
                  </a:avLst>
                </a:prstGeom>
                <a:solidFill>
                  <a:srgbClr val="00B05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id="50" name="Shape 50"/>
                <xdr:cNvCxnSpPr/>
              </xdr:nvCxnSpPr>
              <xdr:spPr>
                <a:xfrm>
                  <a:off x="8393430" y="2887980"/>
                  <a:ext cx="1424940" cy="0"/>
                </a:xfrm>
                <a:prstGeom prst="straightConnector1">
                  <a:avLst/>
                </a:prstGeom>
                <a:noFill/>
                <a:ln cap="flat" cmpd="sng" w="38100">
                  <a:solidFill>
                    <a:srgbClr val="00B050"/>
                  </a:solidFill>
                  <a:prstDash val="solid"/>
                  <a:miter lim="800000"/>
                  <a:headEnd len="sm" w="sm" type="none"/>
                  <a:tailEnd len="med" w="med" type="triangle"/>
                </a:ln>
              </xdr:spPr>
            </xdr:cxnSp>
            <xdr:sp>
              <xdr:nvSpPr>
                <xdr:cNvPr id="51" name="Shape 51"/>
                <xdr:cNvSpPr txBox="1"/>
              </xdr:nvSpPr>
              <xdr:spPr>
                <a:xfrm>
                  <a:off x="8671560" y="2628900"/>
                  <a:ext cx="9067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transferred</a:t>
                  </a:r>
                  <a:endParaRPr sz="1400"/>
                </a:p>
              </xdr:txBody>
            </xdr:sp>
            <xdr:sp>
              <xdr:nvSpPr>
                <xdr:cNvPr id="52" name="Shape 52"/>
                <xdr:cNvSpPr txBox="1"/>
              </xdr:nvSpPr>
              <xdr:spPr>
                <a:xfrm>
                  <a:off x="8641080" y="2377440"/>
                  <a:ext cx="9448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Transfer</a:t>
                  </a:r>
                  <a:endParaRPr sz="1400"/>
                </a:p>
              </xdr:txBody>
            </xdr:sp>
          </xdr:grpSp>
          <xdr:pic>
            <xdr:nvPicPr>
              <xdr:cNvPr descr="Topf mit Gold mit einfarbiger Füllung" id="53" name="Shape 53"/>
              <xdr:cNvPicPr preferRelativeResize="0"/>
            </xdr:nvPicPr>
            <xdr:blipFill rotWithShape="1">
              <a:blip r:embed="rId10">
                <a:alphaModFix/>
              </a:blip>
              <a:srcRect b="0" l="0" r="0" t="0"/>
              <a:stretch/>
            </xdr:blipFill>
            <xdr:spPr>
              <a:xfrm>
                <a:off x="9906000" y="8702040"/>
                <a:ext cx="579120" cy="579120"/>
              </a:xfrm>
              <a:prstGeom prst="rect">
                <a:avLst/>
              </a:prstGeom>
              <a:noFill/>
              <a:ln>
                <a:noFill/>
              </a:ln>
            </xdr:spPr>
          </xdr:pic>
        </xdr:grpSp>
        <xdr:sp>
          <xdr:nvSpPr>
            <xdr:cNvPr id="54" name="Shape 54"/>
            <xdr:cNvSpPr txBox="1"/>
          </xdr:nvSpPr>
          <xdr:spPr>
            <a:xfrm>
              <a:off x="10363200" y="813435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Tokens will be transferred to the "Transfer Destination" bucket. No rewards will be paid out through this utility.</a:t>
              </a:r>
              <a:endParaRPr sz="1100"/>
            </a:p>
          </xdr:txBody>
        </xdr:sp>
      </xdr:grpSp>
    </xdr:grpSp>
    <xdr:clientData fLocksWithSheet="0"/>
  </xdr:oneCellAnchor>
  <xdr:oneCellAnchor>
    <xdr:from>
      <xdr:col>6</xdr:col>
      <xdr:colOff>381000</xdr:colOff>
      <xdr:row>15</xdr:row>
      <xdr:rowOff>342900</xdr:rowOff>
    </xdr:from>
    <xdr:ext cx="5457825" cy="1704975"/>
    <xdr:sp>
      <xdr:nvSpPr>
        <xdr:cNvPr id="55" name="Shape 55"/>
        <xdr:cNvSpPr/>
      </xdr:nvSpPr>
      <xdr:spPr>
        <a:xfrm>
          <a:off x="2621850" y="2932275"/>
          <a:ext cx="5448300" cy="169545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581025</xdr:colOff>
      <xdr:row>15</xdr:row>
      <xdr:rowOff>361950</xdr:rowOff>
    </xdr:from>
    <xdr:ext cx="5295900" cy="1714500"/>
    <xdr:grpSp>
      <xdr:nvGrpSpPr>
        <xdr:cNvPr id="2" name="Shape 2" title="Drawing"/>
        <xdr:cNvGrpSpPr/>
      </xdr:nvGrpSpPr>
      <xdr:grpSpPr>
        <a:xfrm>
          <a:off x="2621850" y="2922750"/>
          <a:ext cx="5448300" cy="1714500"/>
          <a:chOff x="2621850" y="2922750"/>
          <a:chExt cx="5448300" cy="1714500"/>
        </a:xfrm>
      </xdr:grpSpPr>
      <xdr:grpSp>
        <xdr:nvGrpSpPr>
          <xdr:cNvPr id="56" name="Shape 56"/>
          <xdr:cNvGrpSpPr/>
        </xdr:nvGrpSpPr>
        <xdr:grpSpPr>
          <a:xfrm>
            <a:off x="2621850" y="2922750"/>
            <a:ext cx="5448300" cy="1714500"/>
            <a:chOff x="7402830" y="2680460"/>
            <a:chExt cx="5596891" cy="1678180"/>
          </a:xfrm>
        </xdr:grpSpPr>
        <xdr:sp>
          <xdr:nvSpPr>
            <xdr:cNvPr id="8" name="Shape 8"/>
            <xdr:cNvSpPr/>
          </xdr:nvSpPr>
          <xdr:spPr>
            <a:xfrm>
              <a:off x="7402830" y="2680460"/>
              <a:ext cx="5596875" cy="1678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7" name="Shape 57"/>
            <xdr:cNvSpPr txBox="1"/>
          </xdr:nvSpPr>
          <xdr:spPr>
            <a:xfrm>
              <a:off x="10370820" y="286893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Tokens are just</a:t>
              </a:r>
              <a:r>
                <a:rPr b="0" i="0" lang="en-US" sz="1100" u="none" strike="noStrike">
                  <a:solidFill>
                    <a:schemeClr val="dk1"/>
                  </a:solidFill>
                  <a:latin typeface="Calibri"/>
                  <a:ea typeface="Calibri"/>
                  <a:cs typeface="Calibri"/>
                  <a:sym typeface="Calibri"/>
                </a:rPr>
                <a:t> held in the wallet. </a:t>
              </a:r>
              <a:r>
                <a:rPr b="0" i="0" lang="en-US" sz="1100" u="none" strike="noStrike">
                  <a:solidFill>
                    <a:schemeClr val="dk1"/>
                  </a:solidFill>
                  <a:latin typeface="Calibri"/>
                  <a:ea typeface="Calibri"/>
                  <a:cs typeface="Calibri"/>
                  <a:sym typeface="Calibri"/>
                </a:rPr>
                <a:t>Rewards will by paid out from the payout source according to the token payout APR and the amount of tokens held in the</a:t>
              </a:r>
              <a:r>
                <a:rPr b="0" i="0" lang="en-US" sz="1100" u="none" strike="noStrike">
                  <a:solidFill>
                    <a:schemeClr val="dk1"/>
                  </a:solidFill>
                  <a:latin typeface="Calibri"/>
                  <a:ea typeface="Calibri"/>
                  <a:cs typeface="Calibri"/>
                  <a:sym typeface="Calibri"/>
                </a:rPr>
                <a:t> wallets</a:t>
              </a:r>
              <a:r>
                <a:rPr b="0" i="0" lang="en-US" sz="1100" u="none" strike="noStrike">
                  <a:solidFill>
                    <a:schemeClr val="dk1"/>
                  </a:solidFill>
                  <a:latin typeface="Calibri"/>
                  <a:ea typeface="Calibri"/>
                  <a:cs typeface="Calibri"/>
                  <a:sym typeface="Calibri"/>
                </a:rPr>
                <a:t>.</a:t>
              </a:r>
              <a:r>
                <a:rPr lang="en-US" sz="1100">
                  <a:solidFill>
                    <a:schemeClr val="dk1"/>
                  </a:solidFill>
                  <a:latin typeface="Calibri"/>
                  <a:ea typeface="Calibri"/>
                  <a:cs typeface="Calibri"/>
                  <a:sym typeface="Calibri"/>
                </a:rPr>
                <a:t> </a:t>
              </a:r>
              <a:endParaRPr sz="1100"/>
            </a:p>
          </xdr:txBody>
        </xdr:sp>
        <xdr:grpSp>
          <xdr:nvGrpSpPr>
            <xdr:cNvPr id="58" name="Shape 58"/>
            <xdr:cNvGrpSpPr/>
          </xdr:nvGrpSpPr>
          <xdr:grpSpPr>
            <a:xfrm>
              <a:off x="7402830" y="2680460"/>
              <a:ext cx="2945130" cy="1678180"/>
              <a:chOff x="7402830" y="2680460"/>
              <a:chExt cx="2945130" cy="1678180"/>
            </a:xfrm>
          </xdr:grpSpPr>
          <xdr:grpSp>
            <xdr:nvGrpSpPr>
              <xdr:cNvPr id="59" name="Shape 59"/>
              <xdr:cNvGrpSpPr/>
            </xdr:nvGrpSpPr>
            <xdr:grpSpPr>
              <a:xfrm>
                <a:off x="7402830" y="2680460"/>
                <a:ext cx="2061475" cy="1678180"/>
                <a:chOff x="7787640" y="2680460"/>
                <a:chExt cx="2061475" cy="1678180"/>
              </a:xfrm>
            </xdr:grpSpPr>
            <xdr:sp>
              <xdr:nvSpPr>
                <xdr:cNvPr id="60" name="Shape 60"/>
                <xdr:cNvSpPr/>
              </xdr:nvSpPr>
              <xdr:spPr>
                <a:xfrm>
                  <a:off x="7787640" y="3089910"/>
                  <a:ext cx="838200" cy="54864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rgbClr val="000000"/>
                      </a:solidFill>
                      <a:latin typeface="Calibri"/>
                      <a:ea typeface="Calibri"/>
                      <a:cs typeface="Calibri"/>
                      <a:sym typeface="Calibri"/>
                    </a:rPr>
                    <a:t>Tokens</a:t>
                  </a:r>
                  <a:endParaRPr sz="1400"/>
                </a:p>
              </xdr:txBody>
            </xdr:sp>
            <xdr:cxnSp>
              <xdr:nvCxnSpPr>
                <xdr:cNvPr id="61" name="Shape 61"/>
                <xdr:cNvCxnSpPr/>
              </xdr:nvCxnSpPr>
              <xdr:spPr>
                <a:xfrm>
                  <a:off x="8393430" y="3870960"/>
                  <a:ext cx="1424940" cy="0"/>
                </a:xfrm>
                <a:prstGeom prst="straightConnector1">
                  <a:avLst/>
                </a:prstGeom>
                <a:noFill/>
                <a:ln cap="flat" cmpd="sng" w="38100">
                  <a:solidFill>
                    <a:schemeClr val="lt1"/>
                  </a:solidFill>
                  <a:prstDash val="solid"/>
                  <a:miter lim="800000"/>
                  <a:headEnd len="med" w="med" type="triangle"/>
                  <a:tailEnd len="sm" w="sm" type="none"/>
                </a:ln>
              </xdr:spPr>
            </xdr:cxnSp>
            <xdr:sp>
              <xdr:nvSpPr>
                <xdr:cNvPr id="62" name="Shape 62"/>
                <xdr:cNvSpPr txBox="1"/>
              </xdr:nvSpPr>
              <xdr:spPr>
                <a:xfrm>
                  <a:off x="9102355" y="3238702"/>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held</a:t>
                  </a:r>
                  <a:endParaRPr sz="1400"/>
                </a:p>
              </xdr:txBody>
            </xdr:sp>
            <xdr:sp>
              <xdr:nvSpPr>
                <xdr:cNvPr id="63" name="Shape 63"/>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token</a:t>
                  </a:r>
                  <a:r>
                    <a:rPr lang="en-US" sz="1100">
                      <a:solidFill>
                        <a:schemeClr val="dk1"/>
                      </a:solidFill>
                      <a:latin typeface="Calibri"/>
                      <a:ea typeface="Calibri"/>
                      <a:cs typeface="Calibri"/>
                      <a:sym typeface="Calibri"/>
                    </a:rPr>
                    <a:t> payouts (rewards)</a:t>
                  </a:r>
                  <a:endParaRPr sz="1100"/>
                </a:p>
              </xdr:txBody>
            </xdr:sp>
            <xdr:sp>
              <xdr:nvSpPr>
                <xdr:cNvPr id="64" name="Shape 64"/>
                <xdr:cNvSpPr txBox="1"/>
              </xdr:nvSpPr>
              <xdr:spPr>
                <a:xfrm>
                  <a:off x="8732520" y="2680460"/>
                  <a:ext cx="97155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Holding</a:t>
                  </a:r>
                  <a:endParaRPr sz="1400"/>
                </a:p>
              </xdr:txBody>
            </xdr:sp>
          </xdr:grpSp>
          <xdr:sp>
            <xdr:nvSpPr>
              <xdr:cNvPr id="65" name="Shape 65"/>
              <xdr:cNvSpPr/>
            </xdr:nvSpPr>
            <xdr:spPr>
              <a:xfrm>
                <a:off x="9509760" y="3596640"/>
                <a:ext cx="838200" cy="54864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00000"/>
                    </a:solidFill>
                    <a:latin typeface="Calibri"/>
                    <a:ea typeface="Calibri"/>
                    <a:cs typeface="Calibri"/>
                    <a:sym typeface="Calibri"/>
                  </a:rPr>
                  <a:t>Payout Source</a:t>
                </a:r>
                <a:endParaRPr sz="1400"/>
              </a:p>
            </xdr:txBody>
          </xdr:sp>
        </xdr:grpSp>
      </xdr:grpSp>
    </xdr:grpSp>
    <xdr:clientData fLocksWithSheet="0"/>
  </xdr:oneCellAnchor>
  <xdr:oneCellAnchor>
    <xdr:from>
      <xdr:col>7</xdr:col>
      <xdr:colOff>647700</xdr:colOff>
      <xdr:row>17</xdr:row>
      <xdr:rowOff>47625</xdr:rowOff>
    </xdr:from>
    <xdr:ext cx="600075" cy="361950"/>
    <xdr:sp>
      <xdr:nvSpPr>
        <xdr:cNvPr id="66" name="Shape 66"/>
        <xdr:cNvSpPr/>
      </xdr:nvSpPr>
      <xdr:spPr>
        <a:xfrm>
          <a:off x="4969763" y="3613313"/>
          <a:ext cx="752475" cy="333375"/>
        </a:xfrm>
        <a:prstGeom prst="arc">
          <a:avLst>
            <a:gd fmla="val 16200000" name="adj1"/>
            <a:gd fmla="val 5858424" name="adj2"/>
          </a:avLst>
        </a:prstGeom>
        <a:noFill/>
        <a:ln cap="flat" cmpd="sng" w="38100">
          <a:solidFill>
            <a:schemeClr val="lt1"/>
          </a:solidFill>
          <a:prstDash val="solid"/>
          <a:miter lim="800000"/>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323850</xdr:colOff>
      <xdr:row>14</xdr:row>
      <xdr:rowOff>104775</xdr:rowOff>
    </xdr:from>
    <xdr:ext cx="1971675" cy="314325"/>
    <xdr:sp>
      <xdr:nvSpPr>
        <xdr:cNvPr id="67" name="Shape 67"/>
        <xdr:cNvSpPr txBox="1"/>
      </xdr:nvSpPr>
      <xdr:spPr>
        <a:xfrm>
          <a:off x="4364925" y="3627600"/>
          <a:ext cx="1962150" cy="30480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Calibri"/>
              <a:ea typeface="Calibri"/>
              <a:cs typeface="Calibri"/>
              <a:sym typeface="Calibri"/>
            </a:rPr>
            <a:t>Utility Abstractions</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714375</xdr:colOff>
      <xdr:row>19</xdr:row>
      <xdr:rowOff>38100</xdr:rowOff>
    </xdr:from>
    <xdr:ext cx="8915400" cy="3619500"/>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228600</xdr:colOff>
      <xdr:row>57</xdr:row>
      <xdr:rowOff>142875</xdr:rowOff>
    </xdr:from>
    <xdr:ext cx="9486900" cy="3981450"/>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381000</xdr:colOff>
      <xdr:row>38</xdr:row>
      <xdr:rowOff>76200</xdr:rowOff>
    </xdr:from>
    <xdr:ext cx="6267450" cy="2781300"/>
    <xdr:graphicFrame>
      <xdr:nvGraphicFramePr>
        <xdr:cNvPr id="13" name="Chart 1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276225</xdr:colOff>
      <xdr:row>38</xdr:row>
      <xdr:rowOff>76200</xdr:rowOff>
    </xdr:from>
    <xdr:ext cx="6591300" cy="2781300"/>
    <xdr:graphicFrame>
      <xdr:nvGraphicFramePr>
        <xdr:cNvPr id="14" name="Chart 1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619125</xdr:colOff>
      <xdr:row>25</xdr:row>
      <xdr:rowOff>38100</xdr:rowOff>
    </xdr:from>
    <xdr:ext cx="8010525" cy="3562350"/>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619125</xdr:colOff>
      <xdr:row>45</xdr:row>
      <xdr:rowOff>142875</xdr:rowOff>
    </xdr:from>
    <xdr:ext cx="8020050" cy="356235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609600</xdr:colOff>
      <xdr:row>66</xdr:row>
      <xdr:rowOff>19050</xdr:rowOff>
    </xdr:from>
    <xdr:ext cx="8029575" cy="3562350"/>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609600</xdr:colOff>
      <xdr:row>86</xdr:row>
      <xdr:rowOff>76200</xdr:rowOff>
    </xdr:from>
    <xdr:ext cx="8029575" cy="3590925"/>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619125</xdr:colOff>
      <xdr:row>107</xdr:row>
      <xdr:rowOff>0</xdr:rowOff>
    </xdr:from>
    <xdr:ext cx="8086725" cy="3590925"/>
    <xdr:graphicFrame>
      <xdr:nvGraphicFramePr>
        <xdr:cNvPr id="19" name="Chart 19"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164</xdr:row>
      <xdr:rowOff>95250</xdr:rowOff>
    </xdr:from>
    <xdr:ext cx="6896100" cy="4343400"/>
    <xdr:graphicFrame>
      <xdr:nvGraphicFramePr>
        <xdr:cNvPr id="20" name="Chart 2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107</xdr:col>
      <xdr:colOff>219075</xdr:colOff>
      <xdr:row>112</xdr:row>
      <xdr:rowOff>9525</xdr:rowOff>
    </xdr:from>
    <xdr:ext cx="5715000" cy="3533775"/>
    <xdr:graphicFrame>
      <xdr:nvGraphicFramePr>
        <xdr:cNvPr id="21" name="Chart 2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107</xdr:col>
      <xdr:colOff>371475</xdr:colOff>
      <xdr:row>129</xdr:row>
      <xdr:rowOff>0</xdr:rowOff>
    </xdr:from>
    <xdr:ext cx="5715000" cy="3533775"/>
    <xdr:graphicFrame>
      <xdr:nvGraphicFramePr>
        <xdr:cNvPr id="22" name="Chart 22"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140</xdr:row>
      <xdr:rowOff>19050</xdr:rowOff>
    </xdr:from>
    <xdr:ext cx="5715000" cy="3533775"/>
    <xdr:graphicFrame>
      <xdr:nvGraphicFramePr>
        <xdr:cNvPr id="23" name="Chart 23"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okenterminal.com/terminal/projects/uniswap" TargetMode="External"/><Relationship Id="rId3" Type="http://schemas.openxmlformats.org/officeDocument/2006/relationships/hyperlink" Target="https://cointelegraph.com/news/uniswap-breaks-1t-in-volume-but-has-only-been-used-by-3-9m-addresses" TargetMode="External"/><Relationship Id="rId4" Type="http://schemas.openxmlformats.org/officeDocument/2006/relationships/hyperlink" Target="https://growjo.com/company/Uniswap" TargetMode="External"/><Relationship Id="rId5" Type="http://schemas.openxmlformats.org/officeDocument/2006/relationships/hyperlink" Target="https://growjo.com/company/Uniswap" TargetMode="External"/><Relationship Id="rId6" Type="http://schemas.openxmlformats.org/officeDocument/2006/relationships/hyperlink" Target="https://etherscan.io/token/0x1f9840a85d5af5bf1d1762f925bdaddc4201f984" TargetMode="External"/><Relationship Id="rId7" Type="http://schemas.openxmlformats.org/officeDocument/2006/relationships/drawing" Target="../drawings/drawing4.xml"/><Relationship Id="rId8"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47.43"/>
    <col customWidth="1" min="3" max="3" width="15.71"/>
    <col customWidth="1" min="4" max="4" width="21.71"/>
    <col customWidth="1" min="5" max="5" width="17.29"/>
    <col customWidth="1" min="6" max="6" width="15.29"/>
    <col customWidth="1" min="7" max="7" width="13.71"/>
    <col customWidth="1" min="8" max="8" width="32.29"/>
    <col customWidth="1" min="9" max="11" width="17.71"/>
    <col customWidth="1" min="12" max="12" width="21.29"/>
    <col customWidth="1" min="13" max="26" width="8.86"/>
  </cols>
  <sheetData>
    <row r="1" ht="176.25" customHeight="1"/>
    <row r="2" ht="14.25" customHeight="1">
      <c r="B2" s="1" t="s">
        <v>0</v>
      </c>
      <c r="H2" s="2"/>
      <c r="I2" s="2"/>
      <c r="J2" s="2"/>
    </row>
    <row r="3" ht="14.25" customHeight="1">
      <c r="B3" s="3"/>
      <c r="C3" s="4"/>
    </row>
    <row r="4" ht="36.0" customHeight="1">
      <c r="B4" s="5" t="s">
        <v>1</v>
      </c>
      <c r="C4" s="4"/>
    </row>
    <row r="5" ht="14.25" customHeight="1">
      <c r="B5" s="3"/>
      <c r="C5" s="4"/>
    </row>
    <row r="6" ht="14.25" customHeight="1">
      <c r="B6" s="6" t="s">
        <v>2</v>
      </c>
      <c r="G6" s="7"/>
      <c r="H6" s="7"/>
      <c r="I6" s="7"/>
      <c r="J6" s="7"/>
    </row>
    <row r="7" ht="14.25" customHeight="1">
      <c r="G7" s="7"/>
      <c r="H7" s="7"/>
      <c r="I7" s="7"/>
      <c r="J7" s="7"/>
    </row>
    <row r="8" ht="14.25" customHeight="1">
      <c r="G8" s="7"/>
      <c r="H8" s="7"/>
      <c r="I8" s="7"/>
      <c r="J8" s="7"/>
    </row>
    <row r="9" ht="15.0" customHeight="1">
      <c r="I9" s="8"/>
      <c r="J9" s="8"/>
      <c r="K9" s="8"/>
      <c r="L9" s="8"/>
    </row>
    <row r="10" ht="14.25" customHeight="1">
      <c r="I10" s="8"/>
      <c r="J10" s="8"/>
      <c r="K10" s="8"/>
      <c r="L10" s="8"/>
    </row>
    <row r="11" ht="14.25" customHeight="1"/>
    <row r="12" ht="14.25" customHeight="1">
      <c r="B12" s="9" t="s">
        <v>3</v>
      </c>
    </row>
    <row r="13" ht="14.25" customHeight="1"/>
    <row r="14" ht="14.25" customHeight="1"/>
    <row r="15" ht="14.25" customHeight="1"/>
    <row r="16" ht="14.25" customHeight="1"/>
    <row r="17" ht="14.25" customHeight="1">
      <c r="B17" s="6" t="s">
        <v>4</v>
      </c>
    </row>
    <row r="18" ht="14.25" customHeight="1"/>
    <row r="19" ht="14.25" customHeight="1"/>
    <row r="20" ht="14.25" customHeight="1"/>
    <row r="21" ht="14.25" customHeight="1"/>
    <row r="22" ht="14.25" customHeight="1"/>
    <row r="23" ht="14.25" customHeight="1"/>
    <row r="24" ht="14.25" customHeight="1"/>
    <row r="25" ht="14.25" customHeight="1">
      <c r="B25" s="10" t="s">
        <v>5</v>
      </c>
    </row>
    <row r="26" ht="14.25" customHeight="1"/>
    <row r="27" ht="14.25" customHeight="1">
      <c r="B27" s="11" t="s">
        <v>6</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4">
    <mergeCell ref="B2:G2"/>
    <mergeCell ref="B6:F11"/>
    <mergeCell ref="B12:F16"/>
    <mergeCell ref="B17:F2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min="2" max="2" width="48.71"/>
    <col customWidth="1" min="3" max="3" width="15.71"/>
    <col customWidth="1" min="4" max="4" width="25.71"/>
    <col customWidth="1" min="5" max="5" width="24.0"/>
    <col customWidth="1" min="6" max="6" width="21.71"/>
    <col customWidth="1" min="7" max="7" width="26.71"/>
    <col customWidth="1" min="8" max="8" width="33.0"/>
    <col customWidth="1" min="9" max="9" width="26.0"/>
    <col customWidth="1" min="10" max="10" width="33.57"/>
    <col customWidth="1" min="11" max="11" width="17.71"/>
    <col customWidth="1" min="12" max="12" width="21.29"/>
    <col customWidth="1" min="13" max="13" width="23.57"/>
    <col customWidth="1" min="14" max="26" width="8.86"/>
  </cols>
  <sheetData>
    <row r="1" ht="165.75" customHeight="1"/>
    <row r="2" ht="30.75" customHeight="1">
      <c r="B2" s="12"/>
      <c r="H2" s="2"/>
      <c r="I2" s="2"/>
      <c r="J2" s="2"/>
    </row>
    <row r="3" ht="39.75" customHeight="1">
      <c r="B3" s="5" t="s">
        <v>7</v>
      </c>
      <c r="C3" s="4"/>
    </row>
    <row r="4" ht="15.75" customHeight="1">
      <c r="B4" s="13"/>
      <c r="C4" s="4"/>
    </row>
    <row r="5" ht="14.25" customHeight="1">
      <c r="B5" s="10" t="s">
        <v>8</v>
      </c>
    </row>
    <row r="6" ht="14.25" customHeight="1">
      <c r="B6" s="14" t="s">
        <v>9</v>
      </c>
      <c r="C6" s="15" t="s">
        <v>10</v>
      </c>
    </row>
    <row r="7" ht="14.25" customHeight="1"/>
    <row r="8" ht="14.25" customHeight="1">
      <c r="B8" s="16" t="s">
        <v>11</v>
      </c>
      <c r="C8" s="17"/>
    </row>
    <row r="9" ht="14.25" customHeight="1">
      <c r="B9" s="18" t="s">
        <v>12</v>
      </c>
      <c r="C9" s="19" t="s">
        <v>13</v>
      </c>
      <c r="I9" s="20"/>
    </row>
    <row r="10" ht="14.25" customHeight="1">
      <c r="B10" s="21" t="s">
        <v>14</v>
      </c>
      <c r="C10" s="22">
        <v>1.0E8</v>
      </c>
    </row>
    <row r="11" ht="14.25" customHeight="1">
      <c r="B11" s="18" t="s">
        <v>15</v>
      </c>
      <c r="C11" s="23">
        <v>45292.0</v>
      </c>
      <c r="E11" s="24"/>
    </row>
    <row r="12" ht="14.25" customHeight="1">
      <c r="B12" s="21" t="s">
        <v>16</v>
      </c>
      <c r="C12" s="25"/>
    </row>
    <row r="13" ht="14.25" customHeight="1">
      <c r="B13" s="21" t="s">
        <v>17</v>
      </c>
      <c r="C13" s="26"/>
    </row>
    <row r="14" ht="14.25" customHeight="1">
      <c r="B14" s="27" t="s">
        <v>18</v>
      </c>
      <c r="C14" s="28"/>
    </row>
    <row r="15" ht="14.25" customHeight="1"/>
    <row r="16" ht="14.25" customHeight="1">
      <c r="B16" s="29" t="s">
        <v>19</v>
      </c>
      <c r="C16" s="30"/>
      <c r="D16" s="31"/>
      <c r="E16" s="31"/>
      <c r="F16" s="30"/>
      <c r="G16" s="17"/>
    </row>
    <row r="17" ht="14.25" customHeight="1">
      <c r="B17" s="32" t="s">
        <v>20</v>
      </c>
      <c r="C17" s="33" t="s">
        <v>21</v>
      </c>
      <c r="D17" s="33" t="s">
        <v>22</v>
      </c>
      <c r="E17" s="33" t="s">
        <v>23</v>
      </c>
      <c r="F17" s="33" t="s">
        <v>24</v>
      </c>
      <c r="G17" s="34" t="s">
        <v>25</v>
      </c>
    </row>
    <row r="18" ht="14.25" customHeight="1">
      <c r="B18" s="35" t="s">
        <v>26</v>
      </c>
      <c r="C18" s="36"/>
      <c r="D18" s="37" t="str">
        <f>iferror(C18/D27*C10)</f>
        <v/>
      </c>
      <c r="E18" s="38">
        <f>100%-(D18/C10)</f>
        <v>1</v>
      </c>
      <c r="F18" s="39"/>
      <c r="G18" s="40"/>
    </row>
    <row r="19" ht="14.25" customHeight="1">
      <c r="B19" s="41" t="s">
        <v>27</v>
      </c>
      <c r="C19" s="36"/>
      <c r="D19" s="42"/>
      <c r="E19" s="43"/>
      <c r="F19" s="44"/>
      <c r="G19" s="40"/>
      <c r="M19" s="45"/>
    </row>
    <row r="20" ht="14.25" customHeight="1">
      <c r="B20" s="41" t="s">
        <v>28</v>
      </c>
      <c r="C20" s="36">
        <v>500000.0</v>
      </c>
      <c r="D20" s="46">
        <v>1.2E7</v>
      </c>
      <c r="E20" s="43">
        <v>0.5</v>
      </c>
      <c r="F20" s="44">
        <f t="shared" ref="F20:F21" si="1">min($F$22/(1+E20),D20/$C$10)</f>
        <v>0.12</v>
      </c>
      <c r="G20" s="40">
        <f t="shared" ref="G20:G21" si="2">1-(F20/$F$22)</f>
        <v>0.76</v>
      </c>
      <c r="M20" s="37"/>
    </row>
    <row r="21" ht="14.25" customHeight="1">
      <c r="B21" s="41" t="s">
        <v>29</v>
      </c>
      <c r="C21" s="36">
        <v>1500000.0</v>
      </c>
      <c r="D21" s="46">
        <v>1.6E7</v>
      </c>
      <c r="E21" s="43">
        <v>0.25</v>
      </c>
      <c r="F21" s="44">
        <f t="shared" si="1"/>
        <v>0.16</v>
      </c>
      <c r="G21" s="40">
        <f t="shared" si="2"/>
        <v>0.68</v>
      </c>
    </row>
    <row r="22" ht="14.25" customHeight="1">
      <c r="B22" s="41" t="s">
        <v>30</v>
      </c>
      <c r="C22" s="36"/>
      <c r="D22" s="47" t="str">
        <f>C13</f>
        <v/>
      </c>
      <c r="E22" s="38"/>
      <c r="F22" s="44">
        <f>Inputs!C9</f>
        <v>0.5</v>
      </c>
      <c r="G22" s="40"/>
    </row>
    <row r="23" ht="14.25" customHeight="1">
      <c r="B23" s="18" t="s">
        <v>31</v>
      </c>
      <c r="C23" s="37">
        <f>SUM(C18:C22)</f>
        <v>2000000</v>
      </c>
      <c r="D23" s="48"/>
      <c r="E23" s="48"/>
      <c r="F23" s="49"/>
      <c r="G23" s="50"/>
    </row>
    <row r="24" ht="14.25" customHeight="1">
      <c r="B24" s="51"/>
      <c r="C24" s="52"/>
      <c r="D24" s="8"/>
      <c r="E24" s="8"/>
    </row>
    <row r="25" ht="14.25" customHeight="1">
      <c r="B25" s="29" t="s">
        <v>32</v>
      </c>
      <c r="C25" s="30"/>
      <c r="D25" s="30"/>
      <c r="E25" s="53" t="s">
        <v>33</v>
      </c>
      <c r="F25" s="54"/>
      <c r="G25" s="54"/>
      <c r="H25" s="54"/>
      <c r="I25" s="54"/>
      <c r="J25" s="54"/>
      <c r="K25" s="54"/>
      <c r="L25" s="55"/>
    </row>
    <row r="26" ht="14.25" customHeight="1">
      <c r="B26" s="56" t="s">
        <v>34</v>
      </c>
      <c r="C26" s="57" t="s">
        <v>35</v>
      </c>
      <c r="D26" s="58" t="s">
        <v>36</v>
      </c>
      <c r="E26" s="59" t="s">
        <v>37</v>
      </c>
      <c r="F26" s="60" t="s">
        <v>38</v>
      </c>
      <c r="G26" s="60" t="s">
        <v>39</v>
      </c>
      <c r="H26" s="60" t="s">
        <v>40</v>
      </c>
      <c r="I26" s="60" t="s">
        <v>41</v>
      </c>
      <c r="J26" s="60" t="s">
        <v>42</v>
      </c>
      <c r="K26" s="60" t="s">
        <v>43</v>
      </c>
      <c r="L26" s="61" t="s">
        <v>44</v>
      </c>
    </row>
    <row r="27" ht="14.25" customHeight="1">
      <c r="A27" s="62" t="s">
        <v>45</v>
      </c>
      <c r="B27" s="18" t="str">
        <f t="shared" ref="B27:B31" si="3">B18</f>
        <v>Early Backers / Angels</v>
      </c>
      <c r="C27" s="63">
        <f>C14*(C32/(1-C14))</f>
        <v>0</v>
      </c>
      <c r="D27" s="37">
        <f>C27*C10</f>
        <v>0</v>
      </c>
      <c r="E27" s="64">
        <v>0.0</v>
      </c>
      <c r="F27" s="65">
        <v>0.0</v>
      </c>
      <c r="G27" s="65">
        <v>0.0</v>
      </c>
      <c r="H27" s="66">
        <f t="shared" ref="H27:H41" si="4">IF(G27&gt;0,IF(E27&lt;100,(100-E27)/G27,0),0)</f>
        <v>0</v>
      </c>
      <c r="I27" s="37">
        <f t="shared" ref="I27:I41" si="5">D27*H27/100</f>
        <v>0</v>
      </c>
      <c r="J27" s="37">
        <f t="shared" ref="J27:J41" si="6">D27*E27/100+IF(G27&gt;0,IF(F27=0,D27/G27,0),0)</f>
        <v>0</v>
      </c>
      <c r="K27" s="67">
        <f t="shared" ref="K27:K41" si="7">EDATE($C$11,F27)</f>
        <v>45292</v>
      </c>
      <c r="L27" s="68">
        <f t="shared" ref="L27:L41" si="8">EDATE(K27,G27)</f>
        <v>45292</v>
      </c>
    </row>
    <row r="28" ht="14.25" customHeight="1">
      <c r="A28" s="69"/>
      <c r="B28" s="18" t="str">
        <f t="shared" si="3"/>
        <v>Seed</v>
      </c>
      <c r="C28" s="70">
        <v>0.0</v>
      </c>
      <c r="D28" s="37">
        <f>$C$10*C28</f>
        <v>0</v>
      </c>
      <c r="E28" s="64">
        <v>0.0</v>
      </c>
      <c r="F28" s="65">
        <v>0.0</v>
      </c>
      <c r="G28" s="65">
        <v>0.0</v>
      </c>
      <c r="H28" s="66">
        <f t="shared" si="4"/>
        <v>0</v>
      </c>
      <c r="I28" s="37">
        <f t="shared" si="5"/>
        <v>0</v>
      </c>
      <c r="J28" s="37">
        <f t="shared" si="6"/>
        <v>0</v>
      </c>
      <c r="K28" s="67">
        <f t="shared" si="7"/>
        <v>45292</v>
      </c>
      <c r="L28" s="68">
        <f t="shared" si="8"/>
        <v>45292</v>
      </c>
    </row>
    <row r="29" ht="14.25" customHeight="1">
      <c r="A29" s="69"/>
      <c r="B29" s="18" t="str">
        <f t="shared" si="3"/>
        <v>Seed1</v>
      </c>
      <c r="C29" s="71">
        <f t="shared" ref="C29:C30" si="9">D29/$C$10</f>
        <v>0.04166666667</v>
      </c>
      <c r="D29" s="37">
        <f t="shared" ref="D29:D30" si="10">C20/F20</f>
        <v>4166666.667</v>
      </c>
      <c r="E29" s="64">
        <v>0.0</v>
      </c>
      <c r="F29" s="65">
        <v>6.0</v>
      </c>
      <c r="G29" s="14">
        <v>12.0</v>
      </c>
      <c r="H29" s="66">
        <f t="shared" si="4"/>
        <v>8.333333333</v>
      </c>
      <c r="I29" s="37">
        <f t="shared" si="5"/>
        <v>347222.2222</v>
      </c>
      <c r="J29" s="37">
        <f t="shared" si="6"/>
        <v>0</v>
      </c>
      <c r="K29" s="67">
        <f t="shared" si="7"/>
        <v>45474</v>
      </c>
      <c r="L29" s="68">
        <f t="shared" si="8"/>
        <v>45839</v>
      </c>
    </row>
    <row r="30" ht="14.25" customHeight="1">
      <c r="A30" s="69"/>
      <c r="B30" s="18" t="str">
        <f t="shared" si="3"/>
        <v>Seed2</v>
      </c>
      <c r="C30" s="71">
        <f t="shared" si="9"/>
        <v>0.09375</v>
      </c>
      <c r="D30" s="37">
        <f t="shared" si="10"/>
        <v>9375000</v>
      </c>
      <c r="E30" s="64">
        <v>0.0</v>
      </c>
      <c r="F30" s="65">
        <v>12.0</v>
      </c>
      <c r="G30" s="65">
        <v>18.0</v>
      </c>
      <c r="H30" s="66">
        <f t="shared" si="4"/>
        <v>5.555555556</v>
      </c>
      <c r="I30" s="37">
        <f t="shared" si="5"/>
        <v>520833.3333</v>
      </c>
      <c r="J30" s="37">
        <f t="shared" si="6"/>
        <v>0</v>
      </c>
      <c r="K30" s="67">
        <f t="shared" si="7"/>
        <v>45658</v>
      </c>
      <c r="L30" s="68">
        <f t="shared" si="8"/>
        <v>46204</v>
      </c>
    </row>
    <row r="31" ht="14.25" customHeight="1">
      <c r="A31" s="69"/>
      <c r="B31" s="18" t="str">
        <f t="shared" si="3"/>
        <v>Public Sale</v>
      </c>
      <c r="C31" s="63" t="str">
        <f>C12</f>
        <v/>
      </c>
      <c r="D31" s="37">
        <f t="shared" ref="D31:D40" si="11">$C$10*C31</f>
        <v>0</v>
      </c>
      <c r="E31" s="72">
        <v>0.0</v>
      </c>
      <c r="F31" s="65">
        <v>0.0</v>
      </c>
      <c r="G31" s="65">
        <v>0.0</v>
      </c>
      <c r="H31" s="66">
        <f t="shared" si="4"/>
        <v>0</v>
      </c>
      <c r="I31" s="37">
        <f t="shared" si="5"/>
        <v>0</v>
      </c>
      <c r="J31" s="37">
        <f t="shared" si="6"/>
        <v>0</v>
      </c>
      <c r="K31" s="67">
        <f t="shared" si="7"/>
        <v>45292</v>
      </c>
      <c r="L31" s="68">
        <f t="shared" si="8"/>
        <v>45292</v>
      </c>
    </row>
    <row r="32" ht="14.25" customHeight="1">
      <c r="A32" s="69"/>
      <c r="B32" s="18" t="s">
        <v>46</v>
      </c>
      <c r="C32" s="70">
        <v>0.2</v>
      </c>
      <c r="D32" s="37">
        <f t="shared" si="11"/>
        <v>20000000</v>
      </c>
      <c r="E32" s="64">
        <v>0.0</v>
      </c>
      <c r="F32" s="65">
        <v>18.0</v>
      </c>
      <c r="G32" s="65">
        <v>30.0</v>
      </c>
      <c r="H32" s="66">
        <f t="shared" si="4"/>
        <v>3.333333333</v>
      </c>
      <c r="I32" s="37">
        <f t="shared" si="5"/>
        <v>666666.6667</v>
      </c>
      <c r="J32" s="37">
        <f t="shared" si="6"/>
        <v>0</v>
      </c>
      <c r="K32" s="67">
        <f t="shared" si="7"/>
        <v>45839</v>
      </c>
      <c r="L32" s="68">
        <f t="shared" si="8"/>
        <v>46753</v>
      </c>
    </row>
    <row r="33" ht="14.25" customHeight="1">
      <c r="A33" s="69"/>
      <c r="B33" s="21" t="s">
        <v>47</v>
      </c>
      <c r="C33" s="73">
        <v>0.03</v>
      </c>
      <c r="D33" s="37">
        <f t="shared" si="11"/>
        <v>3000000</v>
      </c>
      <c r="E33" s="72">
        <v>0.0</v>
      </c>
      <c r="F33" s="65">
        <v>0.0</v>
      </c>
      <c r="G33" s="65">
        <v>24.0</v>
      </c>
      <c r="H33" s="66">
        <f t="shared" si="4"/>
        <v>4.166666667</v>
      </c>
      <c r="I33" s="37">
        <f t="shared" si="5"/>
        <v>125000</v>
      </c>
      <c r="J33" s="37">
        <f t="shared" si="6"/>
        <v>125000</v>
      </c>
      <c r="K33" s="67">
        <f t="shared" si="7"/>
        <v>45292</v>
      </c>
      <c r="L33" s="68">
        <f t="shared" si="8"/>
        <v>46023</v>
      </c>
    </row>
    <row r="34" ht="14.25" customHeight="1">
      <c r="A34" s="69"/>
      <c r="B34" s="18" t="s">
        <v>48</v>
      </c>
      <c r="C34" s="73">
        <v>0.03</v>
      </c>
      <c r="D34" s="37">
        <f t="shared" si="11"/>
        <v>3000000</v>
      </c>
      <c r="E34" s="72">
        <v>0.0</v>
      </c>
      <c r="F34" s="65">
        <v>12.0</v>
      </c>
      <c r="G34" s="65">
        <v>18.0</v>
      </c>
      <c r="H34" s="66">
        <f t="shared" si="4"/>
        <v>5.555555556</v>
      </c>
      <c r="I34" s="37">
        <f t="shared" si="5"/>
        <v>166666.6667</v>
      </c>
      <c r="J34" s="37">
        <f t="shared" si="6"/>
        <v>0</v>
      </c>
      <c r="K34" s="67">
        <f t="shared" si="7"/>
        <v>45658</v>
      </c>
      <c r="L34" s="68">
        <f t="shared" si="8"/>
        <v>46204</v>
      </c>
    </row>
    <row r="35" ht="14.25" customHeight="1">
      <c r="A35" s="74"/>
      <c r="B35" s="18"/>
      <c r="C35" s="75">
        <v>0.0</v>
      </c>
      <c r="D35" s="37">
        <f t="shared" si="11"/>
        <v>0</v>
      </c>
      <c r="E35" s="76">
        <v>0.0</v>
      </c>
      <c r="F35" s="77">
        <v>0.0</v>
      </c>
      <c r="G35" s="78">
        <v>0.0</v>
      </c>
      <c r="H35" s="66">
        <f t="shared" si="4"/>
        <v>0</v>
      </c>
      <c r="I35" s="79">
        <f t="shared" si="5"/>
        <v>0</v>
      </c>
      <c r="J35" s="79">
        <f t="shared" si="6"/>
        <v>0</v>
      </c>
      <c r="K35" s="67">
        <f t="shared" si="7"/>
        <v>45292</v>
      </c>
      <c r="L35" s="68">
        <f t="shared" si="8"/>
        <v>45292</v>
      </c>
    </row>
    <row r="36" ht="14.25" customHeight="1">
      <c r="A36" s="80" t="s">
        <v>49</v>
      </c>
      <c r="B36" s="81"/>
      <c r="C36" s="82">
        <v>0.0</v>
      </c>
      <c r="D36" s="37">
        <f t="shared" si="11"/>
        <v>0</v>
      </c>
      <c r="E36" s="83">
        <v>0.0</v>
      </c>
      <c r="F36" s="84">
        <v>0.0</v>
      </c>
      <c r="G36" s="84">
        <v>0.0</v>
      </c>
      <c r="H36" s="85">
        <f t="shared" si="4"/>
        <v>0</v>
      </c>
      <c r="I36" s="37">
        <f t="shared" si="5"/>
        <v>0</v>
      </c>
      <c r="J36" s="37">
        <f t="shared" si="6"/>
        <v>0</v>
      </c>
      <c r="K36" s="86">
        <f t="shared" si="7"/>
        <v>45292</v>
      </c>
      <c r="L36" s="87">
        <f t="shared" si="8"/>
        <v>45292</v>
      </c>
    </row>
    <row r="37" ht="14.25" customHeight="1">
      <c r="A37" s="69"/>
      <c r="B37" s="41" t="s">
        <v>50</v>
      </c>
      <c r="C37" s="88">
        <v>0.15</v>
      </c>
      <c r="D37" s="37">
        <f t="shared" si="11"/>
        <v>15000000</v>
      </c>
      <c r="E37" s="89">
        <v>0.0</v>
      </c>
      <c r="F37" s="14">
        <v>0.0</v>
      </c>
      <c r="G37" s="65">
        <v>48.0</v>
      </c>
      <c r="H37" s="66">
        <f t="shared" si="4"/>
        <v>2.083333333</v>
      </c>
      <c r="I37" s="37">
        <f t="shared" si="5"/>
        <v>312500</v>
      </c>
      <c r="J37" s="37">
        <f t="shared" si="6"/>
        <v>312500</v>
      </c>
      <c r="K37" s="67">
        <f t="shared" si="7"/>
        <v>45292</v>
      </c>
      <c r="L37" s="68">
        <f t="shared" si="8"/>
        <v>46753</v>
      </c>
    </row>
    <row r="38" ht="14.25" customHeight="1">
      <c r="A38" s="69"/>
      <c r="B38" s="35"/>
      <c r="C38" s="90">
        <v>0.0</v>
      </c>
      <c r="D38" s="37">
        <f t="shared" si="11"/>
        <v>0</v>
      </c>
      <c r="E38" s="89">
        <v>0.0</v>
      </c>
      <c r="F38" s="14">
        <v>0.0</v>
      </c>
      <c r="G38" s="14">
        <v>0.0</v>
      </c>
      <c r="H38" s="66">
        <f t="shared" si="4"/>
        <v>0</v>
      </c>
      <c r="I38" s="37">
        <f t="shared" si="5"/>
        <v>0</v>
      </c>
      <c r="J38" s="37">
        <f t="shared" si="6"/>
        <v>0</v>
      </c>
      <c r="K38" s="67">
        <f t="shared" si="7"/>
        <v>45292</v>
      </c>
      <c r="L38" s="68">
        <f t="shared" si="8"/>
        <v>45292</v>
      </c>
    </row>
    <row r="39" ht="14.25" customHeight="1">
      <c r="A39" s="69"/>
      <c r="B39" s="41" t="s">
        <v>51</v>
      </c>
      <c r="C39" s="88">
        <v>0.15</v>
      </c>
      <c r="D39" s="37">
        <f t="shared" si="11"/>
        <v>15000000</v>
      </c>
      <c r="E39" s="91">
        <v>25.0</v>
      </c>
      <c r="F39" s="14">
        <v>0.0</v>
      </c>
      <c r="G39" s="65">
        <v>9.0</v>
      </c>
      <c r="H39" s="66">
        <f t="shared" si="4"/>
        <v>8.333333333</v>
      </c>
      <c r="I39" s="37">
        <f t="shared" si="5"/>
        <v>1250000</v>
      </c>
      <c r="J39" s="37">
        <f t="shared" si="6"/>
        <v>5416666.667</v>
      </c>
      <c r="K39" s="67">
        <f t="shared" si="7"/>
        <v>45292</v>
      </c>
      <c r="L39" s="68">
        <f t="shared" si="8"/>
        <v>45566</v>
      </c>
    </row>
    <row r="40" ht="14.25" customHeight="1">
      <c r="A40" s="69"/>
      <c r="B40" s="92" t="s">
        <v>52</v>
      </c>
      <c r="C40" s="93">
        <f>1-SUM(C27:C39,C41)</f>
        <v>0.2845833333</v>
      </c>
      <c r="D40" s="79">
        <f t="shared" si="11"/>
        <v>28458333.33</v>
      </c>
      <c r="E40" s="94">
        <v>100.0</v>
      </c>
      <c r="F40" s="77">
        <v>0.0</v>
      </c>
      <c r="G40" s="77">
        <v>0.0</v>
      </c>
      <c r="H40" s="95">
        <f t="shared" si="4"/>
        <v>0</v>
      </c>
      <c r="I40" s="37">
        <f t="shared" si="5"/>
        <v>0</v>
      </c>
      <c r="J40" s="37">
        <f t="shared" si="6"/>
        <v>28458333.33</v>
      </c>
      <c r="K40" s="96">
        <f t="shared" si="7"/>
        <v>45292</v>
      </c>
      <c r="L40" s="97">
        <f t="shared" si="8"/>
        <v>45292</v>
      </c>
    </row>
    <row r="41" ht="14.25" customHeight="1">
      <c r="A41" s="80" t="s">
        <v>53</v>
      </c>
      <c r="B41" s="98" t="s">
        <v>54</v>
      </c>
      <c r="C41" s="99">
        <v>0.02</v>
      </c>
      <c r="D41" s="79">
        <f>C41*$C$10</f>
        <v>2000000</v>
      </c>
      <c r="E41" s="100">
        <v>100.0</v>
      </c>
      <c r="F41" s="101">
        <v>0.0</v>
      </c>
      <c r="G41" s="102">
        <v>0.0</v>
      </c>
      <c r="H41" s="95">
        <f t="shared" si="4"/>
        <v>0</v>
      </c>
      <c r="I41" s="103">
        <f t="shared" si="5"/>
        <v>0</v>
      </c>
      <c r="J41" s="103">
        <f t="shared" si="6"/>
        <v>2000000</v>
      </c>
      <c r="K41" s="96">
        <f t="shared" si="7"/>
        <v>45292</v>
      </c>
      <c r="L41" s="97">
        <f t="shared" si="8"/>
        <v>45292</v>
      </c>
    </row>
    <row r="42" ht="14.25" customHeight="1">
      <c r="A42" s="104"/>
      <c r="B42" s="32" t="s">
        <v>55</v>
      </c>
      <c r="C42" s="105">
        <f>sum(C27:C41)</f>
        <v>1</v>
      </c>
      <c r="D42" s="106">
        <f>SUM(D27:D41)</f>
        <v>100000000</v>
      </c>
      <c r="E42" s="8"/>
      <c r="F42" s="8"/>
      <c r="G42" s="8"/>
      <c r="H42" s="8"/>
      <c r="I42" s="8"/>
      <c r="J42" s="8"/>
      <c r="K42" s="8"/>
      <c r="L42" s="107"/>
    </row>
    <row r="43" ht="14.25" customHeight="1">
      <c r="A43" s="108">
        <v>100.0</v>
      </c>
      <c r="B43" s="109" t="s">
        <v>56</v>
      </c>
      <c r="C43" s="110"/>
      <c r="D43" s="111"/>
      <c r="E43" s="112" t="s">
        <v>57</v>
      </c>
      <c r="F43" s="113" t="s">
        <v>58</v>
      </c>
      <c r="G43" s="112" t="s">
        <v>59</v>
      </c>
      <c r="H43" s="113" t="s">
        <v>60</v>
      </c>
      <c r="I43" s="114" t="s">
        <v>61</v>
      </c>
      <c r="J43" s="113" t="s">
        <v>62</v>
      </c>
      <c r="K43" s="113" t="s">
        <v>63</v>
      </c>
      <c r="L43" s="107"/>
    </row>
    <row r="44" ht="14.25" customHeight="1">
      <c r="A44" s="104"/>
      <c r="B44" s="98" t="s">
        <v>64</v>
      </c>
      <c r="C44" s="115">
        <v>0.0</v>
      </c>
      <c r="D44" s="116">
        <f>C44*$C$10</f>
        <v>0</v>
      </c>
      <c r="E44" s="117">
        <v>45292.0</v>
      </c>
      <c r="F44" s="118">
        <v>0.35</v>
      </c>
      <c r="G44" s="117">
        <v>45444.0</v>
      </c>
      <c r="H44" s="118">
        <v>0.35</v>
      </c>
      <c r="I44" s="117">
        <v>45748.0</v>
      </c>
      <c r="J44" s="118">
        <v>0.3</v>
      </c>
      <c r="K44" s="118">
        <f>F44+H44+J44</f>
        <v>1</v>
      </c>
      <c r="L44" s="50"/>
    </row>
    <row r="45" ht="14.25" customHeight="1">
      <c r="B45" s="119"/>
      <c r="C45" s="37"/>
      <c r="D45" s="8"/>
      <c r="E45" s="8"/>
    </row>
    <row r="46" ht="14.25" customHeight="1">
      <c r="B46" s="120" t="s">
        <v>65</v>
      </c>
      <c r="C46" s="121"/>
      <c r="D46" s="122"/>
      <c r="E46" s="122"/>
      <c r="F46" s="123"/>
      <c r="G46" s="123"/>
      <c r="H46" s="123"/>
      <c r="I46" s="123"/>
      <c r="J46" s="123"/>
    </row>
    <row r="47">
      <c r="B47" s="124" t="s">
        <v>66</v>
      </c>
      <c r="C47" s="125"/>
      <c r="D47" s="126"/>
      <c r="E47" s="127" t="s">
        <v>67</v>
      </c>
      <c r="F47" s="128"/>
      <c r="G47" s="128"/>
      <c r="H47" s="128"/>
      <c r="I47" s="123"/>
      <c r="J47" s="123"/>
      <c r="K47" s="123"/>
    </row>
    <row r="48" ht="14.25" customHeight="1">
      <c r="B48" s="129" t="str">
        <f t="shared" ref="B48:C48" si="12">B10</f>
        <v>Total Supply of Tokens</v>
      </c>
      <c r="C48" s="130">
        <f t="shared" si="12"/>
        <v>100000000</v>
      </c>
      <c r="D48" s="126"/>
      <c r="E48" s="131"/>
      <c r="F48" s="132" t="s">
        <v>68</v>
      </c>
      <c r="G48" s="133" t="s">
        <v>69</v>
      </c>
      <c r="H48" s="134" t="s">
        <v>70</v>
      </c>
      <c r="I48" s="123"/>
      <c r="J48" s="123"/>
      <c r="K48" s="123"/>
    </row>
    <row r="49" ht="14.25" customHeight="1">
      <c r="B49" s="135" t="s">
        <v>71</v>
      </c>
      <c r="C49" s="136">
        <f>C11</f>
        <v>45292</v>
      </c>
      <c r="D49" s="126"/>
      <c r="E49" s="137" t="s">
        <v>72</v>
      </c>
      <c r="F49" s="138" t="str">
        <f t="shared" ref="F49:H49" si="13">C19</f>
        <v/>
      </c>
      <c r="G49" s="138" t="str">
        <f t="shared" si="13"/>
        <v/>
      </c>
      <c r="H49" s="139" t="str">
        <f t="shared" si="13"/>
        <v/>
      </c>
      <c r="I49" s="123"/>
      <c r="J49" s="123"/>
      <c r="K49" s="123"/>
    </row>
    <row r="50" ht="14.25" customHeight="1">
      <c r="B50" s="140" t="str">
        <f t="shared" ref="B50:C50" si="14">B12</f>
        <v>% Public Sale of Supply (up to)</v>
      </c>
      <c r="C50" s="141" t="str">
        <f t="shared" si="14"/>
        <v/>
      </c>
      <c r="D50" s="126"/>
      <c r="E50" s="137" t="s">
        <v>73</v>
      </c>
      <c r="F50" s="138">
        <f t="shared" ref="F50:H50" si="15">C20</f>
        <v>500000</v>
      </c>
      <c r="G50" s="138">
        <f t="shared" si="15"/>
        <v>12000000</v>
      </c>
      <c r="H50" s="142">
        <f t="shared" si="15"/>
        <v>0.5</v>
      </c>
      <c r="I50" s="123"/>
      <c r="J50" s="123"/>
      <c r="K50" s="123"/>
      <c r="L50" s="143"/>
    </row>
    <row r="51" ht="14.25" customHeight="1">
      <c r="B51" s="129" t="s">
        <v>74</v>
      </c>
      <c r="C51" s="144" t="s">
        <v>75</v>
      </c>
      <c r="D51" s="126"/>
      <c r="E51" s="137" t="s">
        <v>76</v>
      </c>
      <c r="F51" s="138">
        <f t="shared" ref="F51:H51" si="16">C21</f>
        <v>1500000</v>
      </c>
      <c r="G51" s="138">
        <f t="shared" si="16"/>
        <v>16000000</v>
      </c>
      <c r="H51" s="142">
        <f t="shared" si="16"/>
        <v>0.25</v>
      </c>
      <c r="I51" s="123"/>
      <c r="J51" s="123"/>
      <c r="K51" s="123"/>
      <c r="L51" s="143"/>
    </row>
    <row r="52" ht="14.25" customHeight="1">
      <c r="B52" s="145" t="s">
        <v>77</v>
      </c>
      <c r="C52" s="146">
        <f>sum(J27:J41)/C10</f>
        <v>0.363125</v>
      </c>
      <c r="D52" s="126"/>
      <c r="E52" s="147" t="s">
        <v>78</v>
      </c>
      <c r="F52" s="148">
        <f>sum(F49:F51)</f>
        <v>2000000</v>
      </c>
      <c r="G52" s="148"/>
      <c r="H52" s="149"/>
      <c r="I52" s="123"/>
      <c r="J52" s="123"/>
      <c r="K52" s="123"/>
      <c r="L52" s="143"/>
    </row>
    <row r="53" ht="14.25" customHeight="1">
      <c r="B53" s="150"/>
      <c r="C53" s="151"/>
      <c r="D53" s="126"/>
      <c r="E53" s="150"/>
      <c r="F53" s="150"/>
      <c r="G53" s="150"/>
      <c r="H53" s="150"/>
      <c r="I53" s="123"/>
      <c r="J53" s="123"/>
      <c r="K53" s="123"/>
      <c r="L53" s="143"/>
    </row>
    <row r="54" ht="14.25" customHeight="1">
      <c r="B54" s="127" t="s">
        <v>79</v>
      </c>
      <c r="C54" s="128"/>
      <c r="D54" s="128"/>
      <c r="E54" s="128"/>
      <c r="F54" s="150"/>
      <c r="G54" s="150"/>
      <c r="H54" s="150"/>
      <c r="I54" s="123"/>
      <c r="J54" s="123"/>
      <c r="K54" s="123"/>
      <c r="L54" s="143"/>
    </row>
    <row r="55" ht="14.25" customHeight="1">
      <c r="B55" s="152"/>
      <c r="C55" s="153" t="s">
        <v>80</v>
      </c>
      <c r="D55" s="153" t="s">
        <v>81</v>
      </c>
      <c r="E55" s="154" t="s">
        <v>82</v>
      </c>
      <c r="F55" s="150"/>
      <c r="G55" s="150"/>
      <c r="H55" s="150"/>
      <c r="I55" s="123"/>
      <c r="J55" s="123"/>
      <c r="K55" s="123"/>
      <c r="L55" s="143"/>
    </row>
    <row r="56" ht="14.25" customHeight="1">
      <c r="B56" s="155" t="s">
        <v>83</v>
      </c>
      <c r="C56" s="156">
        <f>C33+C27</f>
        <v>0.03</v>
      </c>
      <c r="D56" s="157" t="str">
        <f>G33&amp;" / "&amp;G27</f>
        <v>24 / 0</v>
      </c>
      <c r="E56" s="158" t="str">
        <f>F33&amp;" / "&amp;F27</f>
        <v>0 / 0</v>
      </c>
      <c r="F56" s="150"/>
      <c r="G56" s="150"/>
      <c r="H56" s="150"/>
      <c r="I56" s="123"/>
      <c r="J56" s="123"/>
      <c r="K56" s="123"/>
      <c r="L56" s="143"/>
    </row>
    <row r="57" ht="14.25" customHeight="1">
      <c r="B57" s="159" t="s">
        <v>84</v>
      </c>
      <c r="C57" s="156">
        <f>C28+C29+C30</f>
        <v>0.1354166667</v>
      </c>
      <c r="D57" s="157" t="str">
        <f>G28&amp;" / "&amp;G29&amp;" / "&amp;G30</f>
        <v>0 / 12 / 18</v>
      </c>
      <c r="E57" s="158" t="str">
        <f>F28&amp;" / "&amp;F29&amp;" / "&amp;F30</f>
        <v>0 / 6 / 12</v>
      </c>
      <c r="F57" s="150"/>
      <c r="G57" s="150"/>
      <c r="H57" s="150"/>
      <c r="I57" s="123"/>
      <c r="J57" s="123"/>
      <c r="K57" s="123"/>
      <c r="L57" s="143"/>
    </row>
    <row r="58" ht="14.25" customHeight="1">
      <c r="B58" s="159" t="str">
        <f t="shared" ref="B58:C58" si="17">B31</f>
        <v>Public Sale</v>
      </c>
      <c r="C58" s="156" t="str">
        <f t="shared" si="17"/>
        <v/>
      </c>
      <c r="D58" s="157">
        <f t="shared" ref="D58:D59" si="19">G31</f>
        <v>0</v>
      </c>
      <c r="E58" s="158">
        <f t="shared" ref="E58:E59" si="20">F31</f>
        <v>0</v>
      </c>
      <c r="F58" s="150"/>
      <c r="G58" s="150"/>
      <c r="H58" s="150"/>
      <c r="I58" s="123"/>
      <c r="J58" s="123"/>
      <c r="K58" s="123"/>
      <c r="L58" s="143"/>
    </row>
    <row r="59" ht="14.25" customHeight="1">
      <c r="B59" s="159" t="str">
        <f t="shared" ref="B59:C59" si="18">B32</f>
        <v>Founders / Team</v>
      </c>
      <c r="C59" s="156">
        <f t="shared" si="18"/>
        <v>0.2</v>
      </c>
      <c r="D59" s="157">
        <f t="shared" si="19"/>
        <v>30</v>
      </c>
      <c r="E59" s="158">
        <f t="shared" si="20"/>
        <v>18</v>
      </c>
      <c r="F59" s="150"/>
      <c r="G59" s="150"/>
      <c r="H59" s="150"/>
      <c r="I59" s="123"/>
      <c r="J59" s="123"/>
      <c r="K59" s="123"/>
      <c r="L59" s="143"/>
    </row>
    <row r="60" ht="14.25" customHeight="1">
      <c r="B60" s="159" t="str">
        <f t="shared" ref="B60:C60" si="21">B34</f>
        <v>Advisors</v>
      </c>
      <c r="C60" s="156">
        <f t="shared" si="21"/>
        <v>0.03</v>
      </c>
      <c r="D60" s="157">
        <f t="shared" ref="D60:D62" si="23">G34</f>
        <v>18</v>
      </c>
      <c r="E60" s="158">
        <f t="shared" ref="E60:E62" si="24">F34</f>
        <v>12</v>
      </c>
      <c r="F60" s="150"/>
      <c r="G60" s="150"/>
      <c r="H60" s="150"/>
      <c r="I60" s="123"/>
      <c r="J60" s="123"/>
      <c r="K60" s="123"/>
      <c r="L60" s="143"/>
    </row>
    <row r="61" ht="14.25" customHeight="1">
      <c r="B61" s="159" t="str">
        <f t="shared" ref="B61:C61" si="22">B35</f>
        <v/>
      </c>
      <c r="C61" s="156">
        <f t="shared" si="22"/>
        <v>0</v>
      </c>
      <c r="D61" s="157">
        <f t="shared" si="23"/>
        <v>0</v>
      </c>
      <c r="E61" s="158">
        <f t="shared" si="24"/>
        <v>0</v>
      </c>
      <c r="F61" s="150"/>
      <c r="G61" s="150"/>
      <c r="H61" s="150"/>
      <c r="I61" s="123"/>
      <c r="J61" s="123"/>
      <c r="K61" s="123"/>
    </row>
    <row r="62" ht="14.25" customHeight="1">
      <c r="B62" s="159" t="str">
        <f t="shared" ref="B62:C62" si="25">B36</f>
        <v/>
      </c>
      <c r="C62" s="156">
        <f t="shared" si="25"/>
        <v>0</v>
      </c>
      <c r="D62" s="157">
        <f t="shared" si="23"/>
        <v>0</v>
      </c>
      <c r="E62" s="158">
        <f t="shared" si="24"/>
        <v>0</v>
      </c>
      <c r="F62" s="150"/>
      <c r="G62" s="150"/>
      <c r="H62" s="150"/>
      <c r="I62" s="123"/>
      <c r="J62" s="123"/>
      <c r="K62" s="123"/>
    </row>
    <row r="63" ht="14.25" customHeight="1">
      <c r="B63" s="159" t="str">
        <f t="shared" ref="B63:C63" si="26">B41</f>
        <v>Liquidity Pool</v>
      </c>
      <c r="C63" s="156">
        <f t="shared" si="26"/>
        <v>0.02</v>
      </c>
      <c r="D63" s="157">
        <f>G41</f>
        <v>0</v>
      </c>
      <c r="E63" s="158">
        <f>F41</f>
        <v>0</v>
      </c>
      <c r="F63" s="150"/>
      <c r="G63" s="150"/>
      <c r="H63" s="150"/>
      <c r="I63" s="123"/>
      <c r="J63" s="123"/>
      <c r="K63" s="123"/>
      <c r="Q63" s="160"/>
    </row>
    <row r="64" ht="14.25" customHeight="1">
      <c r="B64" s="152" t="s">
        <v>85</v>
      </c>
      <c r="C64" s="161">
        <f>sum(C56:C63)</f>
        <v>0.4154166667</v>
      </c>
      <c r="D64" s="125"/>
      <c r="E64" s="162"/>
      <c r="F64" s="150"/>
      <c r="G64" s="150"/>
      <c r="H64" s="150"/>
      <c r="I64" s="123"/>
      <c r="J64" s="123"/>
      <c r="K64" s="123"/>
      <c r="Q64" s="160"/>
    </row>
    <row r="65" ht="14.25" customHeight="1">
      <c r="B65" s="163" t="s">
        <v>86</v>
      </c>
      <c r="C65" s="150"/>
      <c r="D65" s="150"/>
      <c r="E65" s="150"/>
      <c r="F65" s="150"/>
      <c r="G65" s="150"/>
      <c r="H65" s="150"/>
      <c r="I65" s="123"/>
      <c r="J65" s="123"/>
      <c r="K65" s="123"/>
    </row>
    <row r="66" ht="14.25" customHeight="1">
      <c r="I66" s="123"/>
      <c r="J66" s="123"/>
      <c r="K66" s="123"/>
    </row>
    <row r="67" ht="14.25" customHeight="1">
      <c r="I67" s="123"/>
      <c r="J67" s="123"/>
      <c r="K67" s="123"/>
    </row>
    <row r="68" ht="14.25" customHeight="1">
      <c r="I68" s="123"/>
      <c r="J68" s="123"/>
      <c r="K68" s="123"/>
    </row>
    <row r="69" ht="14.25" customHeight="1">
      <c r="I69" s="123"/>
      <c r="J69" s="123"/>
      <c r="K69" s="123"/>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c r="D85" s="8"/>
      <c r="E85" s="8"/>
      <c r="I85" s="123"/>
      <c r="J85" s="123"/>
      <c r="K85" s="123"/>
    </row>
    <row r="86" ht="14.25" customHeight="1">
      <c r="D86" s="8"/>
      <c r="E86" s="8"/>
      <c r="I86" s="123"/>
      <c r="J86" s="123"/>
      <c r="K86" s="123"/>
    </row>
    <row r="87" ht="14.25" customHeight="1">
      <c r="D87" s="8"/>
      <c r="E87" s="8"/>
    </row>
    <row r="88" ht="14.25" customHeight="1">
      <c r="D88" s="8"/>
      <c r="E88" s="8"/>
    </row>
    <row r="89" ht="14.25" customHeight="1">
      <c r="D89" s="8"/>
      <c r="E89" s="8"/>
    </row>
    <row r="90" ht="14.25" customHeight="1">
      <c r="D90" s="8"/>
      <c r="E90" s="8"/>
    </row>
    <row r="91" ht="14.25" customHeight="1">
      <c r="D91" s="8"/>
      <c r="E91" s="8"/>
    </row>
    <row r="92" ht="14.25" customHeight="1">
      <c r="D92" s="8"/>
      <c r="E92" s="8"/>
    </row>
    <row r="93" ht="14.25" customHeight="1">
      <c r="D93" s="8"/>
      <c r="E93" s="8"/>
    </row>
    <row r="94" ht="14.25" customHeight="1">
      <c r="D94" s="8"/>
      <c r="E94" s="8"/>
    </row>
    <row r="95" ht="14.25" customHeight="1">
      <c r="D95" s="8"/>
      <c r="E95" s="8"/>
    </row>
    <row r="96" ht="14.25" customHeight="1">
      <c r="B96" s="119"/>
    </row>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c r="B132" s="33"/>
      <c r="C132" s="8"/>
      <c r="D132" s="8"/>
      <c r="E132" s="8"/>
    </row>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c r="L147" s="8"/>
    </row>
    <row r="148" ht="14.25" customHeight="1">
      <c r="L148" s="8"/>
    </row>
    <row r="149" ht="14.25" customHeight="1">
      <c r="L149" s="8"/>
    </row>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sheetData>
  <mergeCells count="4">
    <mergeCell ref="B2:G2"/>
    <mergeCell ref="E25:L25"/>
    <mergeCell ref="A27:A35"/>
    <mergeCell ref="A36:A40"/>
  </mergeCells>
  <conditionalFormatting sqref="B43:C43">
    <cfRule type="containsText" dxfId="0" priority="1" operator="containsText" text="Check">
      <formula>NOT(ISERROR(SEARCH(("Check"),(B43))))</formula>
    </cfRule>
  </conditionalFormatting>
  <conditionalFormatting sqref="B43:C43">
    <cfRule type="notContainsBlanks" dxfId="1" priority="2">
      <formula>LEN(TRIM(B43))&gt;0</formula>
    </cfRule>
  </conditionalFormatting>
  <conditionalFormatting sqref="L146:M146">
    <cfRule type="containsText" dxfId="0" priority="3" operator="containsText" text="Check">
      <formula>NOT(ISERROR(SEARCH(("Check"),(L146))))</formula>
    </cfRule>
  </conditionalFormatting>
  <conditionalFormatting sqref="L146:M146">
    <cfRule type="notContainsBlanks" dxfId="1" priority="4">
      <formula>LEN(TRIM(L146))&gt;0</formula>
    </cfRule>
  </conditionalFormatting>
  <conditionalFormatting sqref="D43:H43">
    <cfRule type="cellIs" dxfId="1" priority="5" operator="equal">
      <formula>"We recommend to have at least 5 % tokens be allocated to the liquidity pool by removing allocations from the other allocation entities!"</formula>
    </cfRule>
  </conditionalFormatting>
  <dataValidations>
    <dataValidation type="list" allowBlank="1" showErrorMessage="1" sqref="C9">
      <formula1>'Background Data'!$A$3:$A$4</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10.14"/>
    <col customWidth="1" min="2" max="2" width="34.29"/>
    <col customWidth="1" min="3" max="3" width="25.14"/>
    <col customWidth="1" min="4" max="4" width="28.86"/>
    <col customWidth="1" min="5" max="5" width="38.86"/>
    <col customWidth="1" min="6" max="26" width="11.57"/>
  </cols>
  <sheetData>
    <row r="1" ht="170.25" customHeight="1"/>
    <row r="2" ht="30.0" customHeight="1">
      <c r="B2" s="164" t="s">
        <v>0</v>
      </c>
    </row>
    <row r="3" ht="33.0" customHeight="1">
      <c r="B3" s="165" t="s">
        <v>87</v>
      </c>
      <c r="C3" s="166"/>
      <c r="D3" s="2"/>
      <c r="E3" s="2"/>
      <c r="F3" s="2"/>
      <c r="G3" s="2"/>
    </row>
    <row r="4" ht="14.25" customHeight="1"/>
    <row r="5" ht="14.25" customHeight="1">
      <c r="B5" s="167" t="s">
        <v>88</v>
      </c>
      <c r="C5" s="54"/>
      <c r="D5" s="54"/>
      <c r="E5" s="30"/>
      <c r="F5" s="17"/>
    </row>
    <row r="6" ht="14.25" customHeight="1">
      <c r="B6" s="32" t="s">
        <v>89</v>
      </c>
      <c r="C6" s="33" t="s">
        <v>90</v>
      </c>
      <c r="D6" s="8"/>
      <c r="E6" s="8"/>
      <c r="F6" s="107"/>
    </row>
    <row r="7" ht="14.25" customHeight="1">
      <c r="B7" s="18" t="str">
        <f>C15</f>
        <v>Staking</v>
      </c>
      <c r="C7" s="65">
        <v>40.0</v>
      </c>
      <c r="D7" s="8"/>
      <c r="E7" s="8"/>
      <c r="F7" s="107"/>
    </row>
    <row r="8" ht="14.25" customHeight="1">
      <c r="B8" s="18" t="str">
        <f>C22</f>
        <v>Liquidity Mining</v>
      </c>
      <c r="C8" s="65">
        <v>40.0</v>
      </c>
      <c r="D8" s="8"/>
      <c r="E8" s="8"/>
      <c r="F8" s="107"/>
    </row>
    <row r="9" ht="14.25" customHeight="1">
      <c r="B9" s="18" t="str">
        <f>C29</f>
        <v>Burning</v>
      </c>
      <c r="C9" s="65">
        <v>0.0</v>
      </c>
      <c r="D9" s="8"/>
      <c r="E9" s="8"/>
      <c r="F9" s="107"/>
    </row>
    <row r="10" ht="14.25" customHeight="1">
      <c r="B10" s="18" t="str">
        <f>C33</f>
        <v>Holding</v>
      </c>
      <c r="C10" s="65">
        <v>0.0</v>
      </c>
      <c r="D10" s="8"/>
      <c r="E10" s="8"/>
      <c r="F10" s="107"/>
    </row>
    <row r="11" ht="14.25" customHeight="1">
      <c r="B11" s="18" t="str">
        <f>C40</f>
        <v>Transfer for Benefit</v>
      </c>
      <c r="C11" s="65">
        <v>20.0</v>
      </c>
      <c r="D11" s="8"/>
      <c r="E11" s="8"/>
      <c r="F11" s="107"/>
    </row>
    <row r="12" ht="14.25" customHeight="1">
      <c r="B12" s="168" t="s">
        <v>55</v>
      </c>
      <c r="C12" s="169">
        <f>SUM(C7:C11)</f>
        <v>100</v>
      </c>
      <c r="D12" s="170" t="str">
        <f>IF(C12=100,'Background Data'!A15,'Background Data'!A16)</f>
        <v>Check</v>
      </c>
      <c r="E12" s="171"/>
      <c r="F12" s="172"/>
    </row>
    <row r="13" ht="14.25" customHeight="1"/>
    <row r="14" ht="14.25" customHeight="1">
      <c r="B14" s="16" t="s">
        <v>91</v>
      </c>
      <c r="C14" s="30"/>
      <c r="D14" s="30"/>
      <c r="E14" s="30"/>
      <c r="F14" s="17"/>
    </row>
    <row r="15" ht="14.25" customHeight="1" outlineLevel="1">
      <c r="B15" s="173" t="s">
        <v>92</v>
      </c>
      <c r="C15" s="174" t="s">
        <v>93</v>
      </c>
      <c r="D15" s="17"/>
      <c r="E15" s="8"/>
      <c r="F15" s="107"/>
    </row>
    <row r="16" ht="53.25" customHeight="1" outlineLevel="1">
      <c r="B16" s="175" t="s">
        <v>94</v>
      </c>
      <c r="C16" s="176" t="s">
        <v>95</v>
      </c>
      <c r="D16" s="177"/>
      <c r="E16" s="8"/>
      <c r="F16" s="107"/>
      <c r="M16" s="178"/>
    </row>
    <row r="17" ht="14.25" customHeight="1" outlineLevel="1">
      <c r="B17" s="18" t="s">
        <v>96</v>
      </c>
      <c r="C17" s="179" t="s">
        <v>97</v>
      </c>
      <c r="D17" s="107"/>
      <c r="E17" s="8"/>
      <c r="F17" s="107"/>
    </row>
    <row r="18" ht="14.25" customHeight="1" outlineLevel="1">
      <c r="B18" s="18" t="s">
        <v>98</v>
      </c>
      <c r="C18" s="180">
        <v>8.0</v>
      </c>
      <c r="D18" s="107"/>
      <c r="E18" s="8"/>
      <c r="F18" s="107"/>
    </row>
    <row r="19" ht="14.25" customHeight="1" outlineLevel="1">
      <c r="B19" s="18" t="s">
        <v>99</v>
      </c>
      <c r="C19" s="181">
        <f>(1+C18/100/12)^12*100-100</f>
        <v>8.299950681</v>
      </c>
      <c r="D19" s="107"/>
      <c r="E19" s="8"/>
      <c r="F19" s="107"/>
    </row>
    <row r="20" ht="14.25" customHeight="1" outlineLevel="1">
      <c r="B20" s="182" t="s">
        <v>100</v>
      </c>
      <c r="C20" s="183" t="s">
        <v>52</v>
      </c>
      <c r="D20" s="50"/>
      <c r="E20" s="8"/>
      <c r="F20" s="107"/>
    </row>
    <row r="21" ht="14.25" customHeight="1" outlineLevel="1">
      <c r="B21" s="18"/>
      <c r="C21" s="8"/>
      <c r="D21" s="8"/>
      <c r="E21" s="8"/>
      <c r="F21" s="107"/>
    </row>
    <row r="22" ht="14.25" customHeight="1" outlineLevel="1">
      <c r="B22" s="173" t="s">
        <v>92</v>
      </c>
      <c r="C22" s="174" t="s">
        <v>101</v>
      </c>
      <c r="D22" s="17"/>
      <c r="E22" s="8"/>
      <c r="F22" s="107"/>
    </row>
    <row r="23" ht="55.5" customHeight="1" outlineLevel="1">
      <c r="B23" s="175" t="s">
        <v>94</v>
      </c>
      <c r="C23" s="176" t="s">
        <v>102</v>
      </c>
      <c r="D23" s="177"/>
      <c r="E23" s="8"/>
      <c r="F23" s="107"/>
    </row>
    <row r="24" ht="14.25" customHeight="1" outlineLevel="1">
      <c r="B24" s="18" t="s">
        <v>96</v>
      </c>
      <c r="C24" s="179" t="s">
        <v>103</v>
      </c>
      <c r="D24" s="107"/>
      <c r="E24" s="8"/>
      <c r="F24" s="107"/>
    </row>
    <row r="25" ht="14.25" customHeight="1" outlineLevel="1">
      <c r="B25" s="18" t="s">
        <v>98</v>
      </c>
      <c r="C25" s="180">
        <v>16.0</v>
      </c>
      <c r="D25" s="107"/>
      <c r="E25" s="8"/>
      <c r="F25" s="107"/>
    </row>
    <row r="26" ht="14.25" customHeight="1" outlineLevel="1">
      <c r="B26" s="18" t="s">
        <v>99</v>
      </c>
      <c r="C26" s="181">
        <f>(1+C25/100/12)^12*100-100</f>
        <v>17.22707983</v>
      </c>
      <c r="D26" s="107"/>
      <c r="E26" s="8"/>
      <c r="F26" s="107"/>
    </row>
    <row r="27" ht="14.25" customHeight="1" outlineLevel="1">
      <c r="B27" s="182" t="s">
        <v>100</v>
      </c>
      <c r="C27" s="183" t="s">
        <v>52</v>
      </c>
      <c r="D27" s="50"/>
      <c r="E27" s="8"/>
      <c r="F27" s="107"/>
    </row>
    <row r="28" ht="14.25" customHeight="1" outlineLevel="1">
      <c r="B28" s="18"/>
      <c r="C28" s="8"/>
      <c r="D28" s="8"/>
      <c r="E28" s="8"/>
      <c r="F28" s="107"/>
    </row>
    <row r="29" ht="14.25" customHeight="1" outlineLevel="1">
      <c r="B29" s="173" t="s">
        <v>92</v>
      </c>
      <c r="C29" s="174" t="s">
        <v>104</v>
      </c>
      <c r="D29" s="17"/>
      <c r="E29" s="8"/>
      <c r="F29" s="107"/>
    </row>
    <row r="30" ht="55.5" customHeight="1" outlineLevel="1">
      <c r="B30" s="175" t="s">
        <v>94</v>
      </c>
      <c r="C30" s="176" t="s">
        <v>105</v>
      </c>
      <c r="D30" s="177"/>
      <c r="E30" s="8"/>
      <c r="F30" s="107"/>
    </row>
    <row r="31" ht="14.25" customHeight="1" outlineLevel="1">
      <c r="B31" s="182" t="s">
        <v>96</v>
      </c>
      <c r="C31" s="184" t="s">
        <v>104</v>
      </c>
      <c r="D31" s="50"/>
      <c r="E31" s="8"/>
      <c r="F31" s="107"/>
    </row>
    <row r="32" ht="14.25" customHeight="1" outlineLevel="1">
      <c r="B32" s="18"/>
      <c r="C32" s="8"/>
      <c r="D32" s="8"/>
      <c r="E32" s="8"/>
      <c r="F32" s="107"/>
    </row>
    <row r="33" ht="14.25" customHeight="1" outlineLevel="1">
      <c r="B33" s="173" t="s">
        <v>92</v>
      </c>
      <c r="C33" s="174" t="s">
        <v>106</v>
      </c>
      <c r="D33" s="17"/>
      <c r="E33" s="8"/>
      <c r="F33" s="107"/>
    </row>
    <row r="34" ht="63.0" customHeight="1" outlineLevel="1">
      <c r="B34" s="175" t="s">
        <v>94</v>
      </c>
      <c r="C34" s="176" t="s">
        <v>107</v>
      </c>
      <c r="D34" s="177"/>
      <c r="E34" s="8"/>
      <c r="F34" s="107"/>
    </row>
    <row r="35" ht="14.25" customHeight="1" outlineLevel="1">
      <c r="B35" s="18" t="s">
        <v>96</v>
      </c>
      <c r="C35" s="179" t="s">
        <v>106</v>
      </c>
      <c r="D35" s="107"/>
      <c r="E35" s="8"/>
      <c r="F35" s="107"/>
    </row>
    <row r="36" ht="14.25" customHeight="1" outlineLevel="1">
      <c r="B36" s="18" t="s">
        <v>98</v>
      </c>
      <c r="C36" s="185">
        <v>2.0</v>
      </c>
      <c r="D36" s="107"/>
      <c r="E36" s="8"/>
      <c r="F36" s="107"/>
    </row>
    <row r="37" ht="14.25" customHeight="1" outlineLevel="1">
      <c r="B37" s="18" t="s">
        <v>99</v>
      </c>
      <c r="C37" s="181">
        <f>(1+C36/100/12)^12*100-100</f>
        <v>2.018435568</v>
      </c>
      <c r="D37" s="107"/>
      <c r="E37" s="8"/>
      <c r="F37" s="107"/>
    </row>
    <row r="38" ht="14.25" customHeight="1" outlineLevel="1">
      <c r="B38" s="182" t="s">
        <v>100</v>
      </c>
      <c r="C38" s="183" t="s">
        <v>52</v>
      </c>
      <c r="D38" s="50"/>
      <c r="E38" s="8"/>
      <c r="F38" s="107"/>
    </row>
    <row r="39" ht="14.25" customHeight="1" outlineLevel="1">
      <c r="B39" s="18"/>
      <c r="C39" s="8"/>
      <c r="D39" s="8"/>
      <c r="E39" s="8"/>
      <c r="F39" s="107"/>
    </row>
    <row r="40" ht="14.25" customHeight="1" outlineLevel="1">
      <c r="B40" s="173" t="s">
        <v>92</v>
      </c>
      <c r="C40" s="186" t="s">
        <v>108</v>
      </c>
      <c r="D40" s="17"/>
      <c r="E40" s="8"/>
      <c r="F40" s="107"/>
    </row>
    <row r="41" ht="60.0" customHeight="1" outlineLevel="1">
      <c r="B41" s="175" t="s">
        <v>94</v>
      </c>
      <c r="C41" s="187" t="s">
        <v>109</v>
      </c>
      <c r="D41" s="177"/>
      <c r="E41" s="8"/>
      <c r="F41" s="107"/>
    </row>
    <row r="42" ht="14.25" customHeight="1" outlineLevel="1">
      <c r="B42" s="18" t="s">
        <v>96</v>
      </c>
      <c r="C42" s="179" t="s">
        <v>110</v>
      </c>
      <c r="D42" s="107"/>
      <c r="E42" s="8"/>
      <c r="F42" s="107"/>
    </row>
    <row r="43" ht="14.25" customHeight="1" outlineLevel="1">
      <c r="B43" s="182" t="s">
        <v>111</v>
      </c>
      <c r="C43" s="188" t="s">
        <v>52</v>
      </c>
      <c r="D43" s="50"/>
      <c r="E43" s="8"/>
      <c r="F43" s="107"/>
    </row>
    <row r="44" ht="14.25" customHeight="1" outlineLevel="1">
      <c r="B44" s="18"/>
      <c r="C44" s="8"/>
      <c r="D44" s="8"/>
      <c r="E44" s="8"/>
      <c r="F44" s="107"/>
    </row>
    <row r="45" ht="14.25" customHeight="1" outlineLevel="1">
      <c r="B45" s="189" t="s">
        <v>112</v>
      </c>
      <c r="C45" s="190" t="str">
        <f>IF(AND(OR(C27='Background Data'!A27,C38='Background Data'!A27,C20='Background Data'!A27),'Fund Raising'!C9="Fixed"),'Background Data'!A36,'Background Data'!A35)</f>
        <v>Check</v>
      </c>
      <c r="D45" s="191"/>
      <c r="E45" s="191"/>
      <c r="F45" s="192"/>
    </row>
    <row r="46" ht="14.25" customHeight="1"/>
    <row r="47" ht="14.25" customHeight="1">
      <c r="B47" s="193" t="s">
        <v>113</v>
      </c>
      <c r="C47" s="31"/>
      <c r="D47" s="31"/>
      <c r="E47" s="31"/>
      <c r="F47" s="31"/>
      <c r="G47" s="31"/>
      <c r="H47" s="31"/>
      <c r="I47" s="31"/>
      <c r="J47" s="31"/>
      <c r="K47" s="31"/>
      <c r="L47" s="31"/>
      <c r="M47" s="31"/>
      <c r="N47" s="31"/>
      <c r="O47" s="194"/>
    </row>
    <row r="48" ht="14.25" customHeight="1">
      <c r="B48" s="195" t="s">
        <v>114</v>
      </c>
      <c r="C48" s="196" t="s">
        <v>115</v>
      </c>
      <c r="O48" s="194"/>
    </row>
    <row r="49" ht="14.25" customHeight="1">
      <c r="B49" s="195" t="s">
        <v>116</v>
      </c>
      <c r="C49" s="196">
        <v>5.0</v>
      </c>
      <c r="O49" s="194"/>
    </row>
    <row r="50" ht="14.25" customHeight="1">
      <c r="B50" s="195" t="s">
        <v>117</v>
      </c>
      <c r="C50" s="197">
        <f>C49*30</f>
        <v>150</v>
      </c>
      <c r="O50" s="194"/>
    </row>
    <row r="51" ht="14.25" customHeight="1">
      <c r="B51" s="195" t="s">
        <v>118</v>
      </c>
      <c r="C51" s="196" t="s">
        <v>115</v>
      </c>
      <c r="O51" s="194"/>
    </row>
    <row r="52" ht="14.25" customHeight="1">
      <c r="B52" s="195" t="s">
        <v>119</v>
      </c>
      <c r="C52" s="198">
        <v>0.1</v>
      </c>
      <c r="O52" s="194"/>
    </row>
    <row r="53" ht="14.25" customHeight="1">
      <c r="B53" s="199" t="s">
        <v>120</v>
      </c>
      <c r="C53" s="200"/>
      <c r="O53" s="194"/>
    </row>
    <row r="54" ht="14.25" customHeight="1">
      <c r="B54" s="195" t="s">
        <v>121</v>
      </c>
      <c r="C54" s="201">
        <v>5.0E-4</v>
      </c>
      <c r="O54" s="194"/>
    </row>
    <row r="55" ht="14.25" customHeight="1">
      <c r="B55" s="202" t="s">
        <v>122</v>
      </c>
      <c r="C55" s="196">
        <v>5.0</v>
      </c>
      <c r="O55" s="194"/>
    </row>
    <row r="56" ht="14.25" customHeight="1">
      <c r="B56" s="195" t="s">
        <v>123</v>
      </c>
      <c r="C56" s="203" t="s">
        <v>124</v>
      </c>
      <c r="O56" s="194"/>
    </row>
    <row r="57" ht="14.25" customHeight="1">
      <c r="B57" s="204" t="s">
        <v>125</v>
      </c>
      <c r="O57" s="194"/>
    </row>
    <row r="58" ht="14.25" customHeight="1">
      <c r="B58" s="202" t="s">
        <v>126</v>
      </c>
      <c r="C58" s="205" t="s">
        <v>127</v>
      </c>
      <c r="D58" s="205" t="s">
        <v>128</v>
      </c>
      <c r="O58" s="194"/>
    </row>
    <row r="59" ht="14.25" customHeight="1">
      <c r="B59" s="202">
        <v>0.001</v>
      </c>
      <c r="C59" s="200">
        <f>if(1+($C$54*(B59/100)*'Fund Raising'!$C$10)&lt;$C$55,1+($C$54*(B59/100)*'Fund Raising'!$C$10),$C$55)</f>
        <v>1.5</v>
      </c>
      <c r="D59" s="200">
        <f t="shared" ref="D59:D65" si="1">$C$50*C59</f>
        <v>225</v>
      </c>
      <c r="O59" s="194"/>
    </row>
    <row r="60" ht="14.25" customHeight="1">
      <c r="B60" s="202">
        <v>0.005</v>
      </c>
      <c r="C60" s="200">
        <f>if(1+($C$54*(B60/100)*'Fund Raising'!$C$10)&lt;$C$55,1+($C$54*(B60/100)*'Fund Raising'!$C$10),$C$55)</f>
        <v>3.5</v>
      </c>
      <c r="D60" s="200">
        <f t="shared" si="1"/>
        <v>525</v>
      </c>
      <c r="O60" s="194"/>
    </row>
    <row r="61" ht="14.25" customHeight="1">
      <c r="B61" s="202">
        <v>0.01</v>
      </c>
      <c r="C61" s="206">
        <f>if(1+($C$54*(B61/100)*'Fund Raising'!$C$10)&lt;$C$55,1+($C$54*(B61/100)*'Fund Raising'!$C$10),$C$55)</f>
        <v>5</v>
      </c>
      <c r="D61" s="200">
        <f t="shared" si="1"/>
        <v>750</v>
      </c>
      <c r="O61" s="194"/>
    </row>
    <row r="62" ht="14.25" customHeight="1">
      <c r="B62" s="202">
        <v>0.05</v>
      </c>
      <c r="C62" s="206">
        <f>if(1+($C$54*(B62/100)*'Fund Raising'!$C$10)&lt;$C$55,1+($C$54*(B62/100)*'Fund Raising'!$C$10),$C$55)</f>
        <v>5</v>
      </c>
      <c r="D62" s="200">
        <f t="shared" si="1"/>
        <v>750</v>
      </c>
      <c r="O62" s="194"/>
    </row>
    <row r="63" ht="14.25" customHeight="1">
      <c r="B63" s="202">
        <v>0.1</v>
      </c>
      <c r="C63" s="206">
        <f>if(1+($C$54*(B63/100)*'Fund Raising'!$C$10)&lt;$C$55,1+($C$54*(B63/100)*'Fund Raising'!$C$10),$C$55)</f>
        <v>5</v>
      </c>
      <c r="D63" s="200">
        <f t="shared" si="1"/>
        <v>750</v>
      </c>
      <c r="O63" s="194"/>
    </row>
    <row r="64" ht="14.25" customHeight="1">
      <c r="B64" s="202">
        <v>0.5</v>
      </c>
      <c r="C64" s="206">
        <f>if(1+($C$54*(B64/100)*'Fund Raising'!$C$10)&lt;$C$55,1+($C$54*(B64/100)*'Fund Raising'!$C$10),$C$55)</f>
        <v>5</v>
      </c>
      <c r="D64" s="200">
        <f t="shared" si="1"/>
        <v>750</v>
      </c>
      <c r="O64" s="194"/>
    </row>
    <row r="65" ht="14.25" customHeight="1">
      <c r="B65" s="202">
        <v>1.0</v>
      </c>
      <c r="C65" s="206">
        <f>if(1+($C$54*(B65/100)*'Fund Raising'!$C$10)&lt;$C$55,1+($C$54*(B65/100)*'Fund Raising'!$C$10),$C$55)</f>
        <v>5</v>
      </c>
      <c r="D65" s="200">
        <f t="shared" si="1"/>
        <v>750</v>
      </c>
      <c r="O65" s="194"/>
    </row>
    <row r="66" ht="14.25" customHeight="1">
      <c r="B66" s="194"/>
      <c r="O66" s="194"/>
    </row>
    <row r="67" ht="14.25" customHeight="1">
      <c r="B67" s="207"/>
      <c r="O67" s="194"/>
    </row>
    <row r="68" ht="14.25" customHeight="1">
      <c r="B68" s="194"/>
      <c r="O68" s="194"/>
    </row>
    <row r="69" ht="14.25" customHeight="1">
      <c r="B69" s="194"/>
      <c r="O69" s="194"/>
    </row>
    <row r="70" ht="14.25" customHeight="1">
      <c r="B70" s="194"/>
      <c r="C70" s="37"/>
      <c r="O70" s="194"/>
    </row>
    <row r="71" ht="14.25" customHeight="1">
      <c r="B71" s="194"/>
      <c r="O71" s="194"/>
    </row>
    <row r="72" ht="14.25" customHeight="1">
      <c r="B72" s="194"/>
      <c r="O72" s="194"/>
    </row>
    <row r="73" ht="14.25" customHeight="1">
      <c r="B73" s="208"/>
      <c r="O73" s="194"/>
    </row>
    <row r="74" ht="14.25" customHeight="1">
      <c r="B74" s="194"/>
      <c r="C74" s="33"/>
      <c r="O74" s="194"/>
    </row>
    <row r="75" ht="14.25" customHeight="1">
      <c r="B75" s="207"/>
      <c r="C75" s="33"/>
      <c r="O75" s="194"/>
    </row>
    <row r="76" ht="14.25" customHeight="1">
      <c r="B76" s="194"/>
      <c r="C76" s="8"/>
      <c r="O76" s="194"/>
    </row>
    <row r="77" ht="14.25" customHeight="1">
      <c r="B77" s="194"/>
      <c r="C77" s="8"/>
      <c r="O77" s="194"/>
    </row>
    <row r="78" ht="14.25" customHeight="1">
      <c r="B78" s="194"/>
      <c r="C78" s="8"/>
      <c r="O78" s="194"/>
    </row>
    <row r="79" ht="14.25" customHeight="1">
      <c r="B79" s="194"/>
      <c r="C79" s="8"/>
      <c r="O79" s="194"/>
    </row>
    <row r="80" ht="14.25" customHeight="1">
      <c r="B80" s="194"/>
      <c r="C80" s="8"/>
      <c r="O80" s="194"/>
    </row>
    <row r="81" ht="14.25" customHeight="1">
      <c r="B81" s="194"/>
      <c r="C81" s="8"/>
      <c r="O81" s="194"/>
    </row>
    <row r="82" ht="14.25" customHeight="1">
      <c r="B82" s="209"/>
      <c r="C82" s="49"/>
      <c r="D82" s="48"/>
      <c r="E82" s="48"/>
      <c r="F82" s="48"/>
      <c r="G82" s="48"/>
      <c r="H82" s="48"/>
      <c r="I82" s="48"/>
      <c r="J82" s="48"/>
      <c r="K82" s="48"/>
      <c r="L82" s="48"/>
      <c r="M82" s="48"/>
      <c r="N82" s="48"/>
      <c r="O82" s="194"/>
    </row>
    <row r="83" ht="14.25" customHeight="1">
      <c r="C83" s="8"/>
    </row>
    <row r="84" ht="14.25" customHeight="1">
      <c r="C84" s="8"/>
    </row>
    <row r="85" ht="14.25" customHeight="1">
      <c r="C85" s="8"/>
    </row>
    <row r="86" ht="14.25" customHeight="1">
      <c r="C86" s="8"/>
    </row>
    <row r="87" ht="14.25" customHeight="1">
      <c r="C87" s="8"/>
    </row>
    <row r="88" ht="14.25" customHeight="1">
      <c r="B88" s="210"/>
      <c r="C88" s="8"/>
    </row>
    <row r="89" ht="14.25" customHeight="1"/>
    <row r="90" ht="14.25" customHeight="1">
      <c r="C90" s="33"/>
    </row>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11">
    <mergeCell ref="C34:D34"/>
    <mergeCell ref="C41:D41"/>
    <mergeCell ref="C45:F45"/>
    <mergeCell ref="B57:D57"/>
    <mergeCell ref="B2:G2"/>
    <mergeCell ref="B3:C3"/>
    <mergeCell ref="B5:D5"/>
    <mergeCell ref="D12:F12"/>
    <mergeCell ref="C16:D16"/>
    <mergeCell ref="C23:D23"/>
    <mergeCell ref="C30:D30"/>
  </mergeCells>
  <conditionalFormatting sqref="C68:C73 C76:C88">
    <cfRule type="containsText" dxfId="0" priority="1" operator="containsText" text="Check">
      <formula>NOT(ISERROR(SEARCH(("Check"),(C68))))</formula>
    </cfRule>
  </conditionalFormatting>
  <conditionalFormatting sqref="C68:C73 C76:C88">
    <cfRule type="notContainsBlanks" dxfId="1" priority="2">
      <formula>LEN(TRIM(C68))&gt;0</formula>
    </cfRule>
  </conditionalFormatting>
  <conditionalFormatting sqref="C90">
    <cfRule type="containsText" dxfId="0" priority="3" operator="containsText" text="All previous checks passed!">
      <formula>NOT(ISERROR(SEARCH(("All previous checks passed!"),(C90))))</formula>
    </cfRule>
  </conditionalFormatting>
  <conditionalFormatting sqref="C90">
    <cfRule type="notContainsBlanks" dxfId="1" priority="4">
      <formula>LEN(TRIM(C90))&gt;0</formula>
    </cfRule>
  </conditionalFormatting>
  <conditionalFormatting sqref="D12:F12">
    <cfRule type="containsText" dxfId="0" priority="5" operator="containsText" text="Check">
      <formula>NOT(ISERROR(SEARCH(("Check"),(D12))))</formula>
    </cfRule>
  </conditionalFormatting>
  <conditionalFormatting sqref="D12:F12">
    <cfRule type="notContainsBlanks" dxfId="1" priority="6">
      <formula>LEN(TRIM(D12))&gt;0</formula>
    </cfRule>
  </conditionalFormatting>
  <conditionalFormatting sqref="C45:F45">
    <cfRule type="containsText" dxfId="0" priority="7" operator="containsText" text="Check">
      <formula>NOT(ISERROR(SEARCH(("Check"),(C45))))</formula>
    </cfRule>
  </conditionalFormatting>
  <conditionalFormatting sqref="C45:F45">
    <cfRule type="notContainsBlanks" dxfId="1" priority="8">
      <formula>LEN(TRIM(C45))&gt;0</formula>
    </cfRule>
  </conditionalFormatting>
  <dataValidations>
    <dataValidation type="list" allowBlank="1" showErrorMessage="1" sqref="C20 C27 C38 C56">
      <formula1>'Background Data'!$A$26:$A$32</formula1>
    </dataValidation>
    <dataValidation type="list" allowBlank="1" showErrorMessage="1" sqref="C43">
      <formula1>'Background Data'!$A$28:$A$32</formula1>
    </dataValidation>
    <dataValidation type="list" allowBlank="1" sqref="C48 C51">
      <formula1>"Yes,No"</formula1>
    </dataValidation>
  </dataValidations>
  <printOptions/>
  <pageMargins bottom="0.787401575" footer="0.0" header="0.0" left="0.7" right="0.7"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8.86"/>
    <col customWidth="1" min="2" max="2" width="48.71"/>
    <col customWidth="1" min="3" max="3" width="15.71"/>
    <col customWidth="1" min="4" max="4" width="25.71"/>
    <col customWidth="1" min="5" max="5" width="24.0"/>
    <col customWidth="1" min="6" max="6" width="21.71"/>
    <col customWidth="1" min="7" max="7" width="26.71"/>
    <col customWidth="1" min="8" max="8" width="33.0"/>
    <col customWidth="1" min="9" max="9" width="26.0"/>
    <col customWidth="1" min="10" max="10" width="33.57"/>
    <col customWidth="1" min="11" max="11" width="17.71"/>
    <col customWidth="1" min="12" max="12" width="21.29"/>
    <col customWidth="1" min="13" max="13" width="23.57"/>
    <col customWidth="1" min="14" max="26" width="8.86"/>
  </cols>
  <sheetData>
    <row r="1" ht="167.25" customHeight="1"/>
    <row r="2" ht="28.5" customHeight="1">
      <c r="B2" s="12" t="s">
        <v>0</v>
      </c>
      <c r="H2" s="2"/>
      <c r="I2" s="2"/>
      <c r="J2" s="2"/>
    </row>
    <row r="3" ht="34.5" customHeight="1">
      <c r="B3" s="5" t="s">
        <v>129</v>
      </c>
      <c r="C3" s="4"/>
    </row>
    <row r="4" ht="14.25" customHeight="1">
      <c r="B4" s="4"/>
      <c r="C4" s="4"/>
    </row>
    <row r="5" ht="14.25" customHeight="1">
      <c r="B5" s="10" t="s">
        <v>8</v>
      </c>
    </row>
    <row r="6" ht="14.25" customHeight="1">
      <c r="B6" s="14" t="s">
        <v>9</v>
      </c>
      <c r="C6" s="15" t="s">
        <v>10</v>
      </c>
    </row>
    <row r="7" ht="14.25" customHeight="1">
      <c r="F7" s="210">
        <v>1.0E8</v>
      </c>
    </row>
    <row r="8" ht="14.25" customHeight="1" outlineLevel="1">
      <c r="B8" s="29" t="s">
        <v>130</v>
      </c>
      <c r="C8" s="211"/>
      <c r="D8" s="8"/>
      <c r="E8" s="8"/>
      <c r="I8" s="123"/>
      <c r="J8" s="123"/>
      <c r="K8" s="123"/>
    </row>
    <row r="9" ht="14.25" customHeight="1" outlineLevel="1">
      <c r="B9" s="18" t="s">
        <v>131</v>
      </c>
      <c r="C9" s="212">
        <v>0.5</v>
      </c>
      <c r="D9" s="213" t="s">
        <v>132</v>
      </c>
      <c r="E9" s="8"/>
      <c r="I9" s="123"/>
      <c r="J9" s="123"/>
      <c r="K9" s="123"/>
    </row>
    <row r="10" ht="14.25" customHeight="1" outlineLevel="1">
      <c r="B10" s="21" t="s">
        <v>133</v>
      </c>
      <c r="C10" s="214">
        <f>C9*('Fund Raising'!D41)</f>
        <v>1000000</v>
      </c>
      <c r="D10" s="8"/>
      <c r="E10" s="8"/>
    </row>
    <row r="11" ht="14.25" customHeight="1" outlineLevel="1">
      <c r="B11" s="21" t="s">
        <v>134</v>
      </c>
      <c r="C11" s="40">
        <f>C10/'Fund Raising'!C23</f>
        <v>0.5</v>
      </c>
      <c r="D11" s="8"/>
      <c r="E11" s="8"/>
    </row>
    <row r="12" ht="14.25" customHeight="1" outlineLevel="1">
      <c r="B12" s="18" t="s">
        <v>135</v>
      </c>
      <c r="C12" s="214">
        <f>C9*(SUM('Fund Raising'!J27:J41))</f>
        <v>18156250</v>
      </c>
      <c r="D12" s="8"/>
      <c r="E12" s="8"/>
    </row>
    <row r="13" ht="14.25" customHeight="1" outlineLevel="1">
      <c r="B13" s="18" t="s">
        <v>136</v>
      </c>
      <c r="C13" s="214">
        <f>C9*'Fund Raising'!C10</f>
        <v>50000000</v>
      </c>
      <c r="D13" s="8"/>
      <c r="E13" s="215"/>
    </row>
    <row r="14" ht="14.25" customHeight="1" outlineLevel="1">
      <c r="B14" s="18" t="s">
        <v>137</v>
      </c>
      <c r="C14" s="216">
        <v>0.5</v>
      </c>
      <c r="D14" s="8"/>
      <c r="E14" s="8"/>
    </row>
    <row r="15" ht="14.25" customHeight="1" outlineLevel="1">
      <c r="B15" s="18" t="s">
        <v>138</v>
      </c>
      <c r="C15" s="217" t="s">
        <v>139</v>
      </c>
      <c r="D15" s="8"/>
      <c r="E15" s="8"/>
    </row>
    <row r="16" ht="14.25" customHeight="1" outlineLevel="1">
      <c r="B16" s="18" t="s">
        <v>140</v>
      </c>
      <c r="C16" s="218">
        <v>1.0</v>
      </c>
      <c r="D16" s="8"/>
      <c r="E16" s="8"/>
    </row>
    <row r="17" ht="14.25" customHeight="1" outlineLevel="1">
      <c r="B17" s="18" t="s">
        <v>141</v>
      </c>
      <c r="C17" s="214">
        <f>C10/C16</f>
        <v>1000000</v>
      </c>
      <c r="D17" s="8"/>
      <c r="E17" s="8"/>
    </row>
    <row r="18" ht="14.25" customHeight="1" outlineLevel="1">
      <c r="B18" s="182" t="s">
        <v>142</v>
      </c>
      <c r="C18" s="219">
        <f>1-C14</f>
        <v>0.5</v>
      </c>
      <c r="D18" s="8"/>
      <c r="E18" s="8"/>
    </row>
    <row r="19" ht="14.25" customHeight="1" outlineLevel="1">
      <c r="B19" s="119"/>
    </row>
    <row r="20" ht="14.25" customHeight="1" outlineLevel="1">
      <c r="B20" s="29" t="s">
        <v>143</v>
      </c>
      <c r="C20" s="31"/>
      <c r="D20" s="220" t="s">
        <v>144</v>
      </c>
      <c r="E20" s="31"/>
      <c r="F20" s="31"/>
      <c r="G20" s="31"/>
      <c r="H20" s="31"/>
      <c r="I20" s="221"/>
    </row>
    <row r="21" ht="14.25" customHeight="1" outlineLevel="1">
      <c r="B21" s="222" t="s">
        <v>145</v>
      </c>
      <c r="C21" s="8"/>
      <c r="I21" s="223"/>
    </row>
    <row r="22" ht="14.25" customHeight="1" outlineLevel="1">
      <c r="B22" s="21" t="s">
        <v>146</v>
      </c>
      <c r="C22" s="224">
        <v>500.0</v>
      </c>
      <c r="D22" s="210" t="s">
        <v>147</v>
      </c>
      <c r="I22" s="223"/>
    </row>
    <row r="23" ht="14.25" customHeight="1" outlineLevel="1">
      <c r="B23" s="21" t="s">
        <v>148</v>
      </c>
      <c r="C23" s="224">
        <v>83000.0</v>
      </c>
      <c r="D23" s="225" t="s">
        <v>149</v>
      </c>
      <c r="I23" s="223"/>
    </row>
    <row r="24" ht="14.25" customHeight="1" outlineLevel="1">
      <c r="B24" s="21" t="s">
        <v>150</v>
      </c>
      <c r="C24" s="224">
        <v>2.0</v>
      </c>
      <c r="D24" s="225" t="s">
        <v>151</v>
      </c>
      <c r="I24" s="223"/>
    </row>
    <row r="25" ht="14.25" customHeight="1" outlineLevel="1">
      <c r="B25" s="21" t="s">
        <v>152</v>
      </c>
      <c r="C25" s="226">
        <f>20000000/C23/12</f>
        <v>20.08032129</v>
      </c>
      <c r="D25" s="225" t="s">
        <v>153</v>
      </c>
      <c r="I25" s="223"/>
    </row>
    <row r="26" ht="14.25" customHeight="1" outlineLevel="1">
      <c r="B26" s="21" t="s">
        <v>154</v>
      </c>
      <c r="C26" s="224">
        <f>roundup(20000000/4000000/12)</f>
        <v>1</v>
      </c>
      <c r="D26" s="225" t="s">
        <v>153</v>
      </c>
      <c r="I26" s="223"/>
      <c r="K26" s="227"/>
    </row>
    <row r="27" ht="14.25" customHeight="1" outlineLevel="1">
      <c r="B27" s="222" t="s">
        <v>155</v>
      </c>
      <c r="C27" s="213"/>
      <c r="I27" s="223"/>
    </row>
    <row r="28" ht="14.25" customHeight="1" outlineLevel="1">
      <c r="B28" s="21" t="s">
        <v>156</v>
      </c>
      <c r="C28" s="224">
        <v>2000.0</v>
      </c>
      <c r="D28" s="210" t="s">
        <v>147</v>
      </c>
      <c r="I28" s="223"/>
    </row>
    <row r="29" ht="14.25" customHeight="1" outlineLevel="1">
      <c r="B29" s="21" t="s">
        <v>157</v>
      </c>
      <c r="C29" s="224">
        <v>370346.0</v>
      </c>
      <c r="D29" s="225" t="s">
        <v>158</v>
      </c>
      <c r="I29" s="223"/>
    </row>
    <row r="30" ht="14.25" customHeight="1" outlineLevel="1">
      <c r="B30" s="21" t="s">
        <v>159</v>
      </c>
      <c r="C30" s="224">
        <v>2.0</v>
      </c>
      <c r="D30" s="210" t="s">
        <v>160</v>
      </c>
      <c r="I30" s="223"/>
    </row>
    <row r="31" ht="14.25" customHeight="1" outlineLevel="1">
      <c r="B31" s="21" t="s">
        <v>161</v>
      </c>
      <c r="C31" s="224">
        <v>200.0</v>
      </c>
      <c r="D31" s="210" t="s">
        <v>147</v>
      </c>
      <c r="I31" s="223"/>
    </row>
    <row r="32" ht="14.25" customHeight="1" outlineLevel="1">
      <c r="B32" s="21" t="s">
        <v>162</v>
      </c>
      <c r="C32" s="224">
        <v>20.0</v>
      </c>
      <c r="D32" s="210" t="s">
        <v>147</v>
      </c>
      <c r="I32" s="223"/>
    </row>
    <row r="33" ht="14.25" customHeight="1" outlineLevel="1">
      <c r="B33" s="222" t="s">
        <v>163</v>
      </c>
      <c r="C33" s="213"/>
      <c r="D33" s="228"/>
      <c r="G33" s="229"/>
      <c r="H33" s="33"/>
      <c r="I33" s="230"/>
    </row>
    <row r="34" ht="14.25" customHeight="1" outlineLevel="1">
      <c r="B34" s="21" t="s">
        <v>164</v>
      </c>
      <c r="C34" s="224">
        <v>30.0</v>
      </c>
      <c r="D34" s="228"/>
      <c r="G34" s="229"/>
      <c r="H34" s="33"/>
      <c r="I34" s="230"/>
    </row>
    <row r="35" ht="14.25" customHeight="1" outlineLevel="1">
      <c r="B35" s="21" t="s">
        <v>165</v>
      </c>
      <c r="C35" s="224">
        <v>40.0</v>
      </c>
      <c r="D35" s="228"/>
      <c r="G35" s="229"/>
      <c r="H35" s="33"/>
      <c r="I35" s="230"/>
    </row>
    <row r="36" ht="14.25" customHeight="1" outlineLevel="1">
      <c r="B36" s="21" t="s">
        <v>166</v>
      </c>
      <c r="C36" s="213">
        <f>100-C34-C35</f>
        <v>30</v>
      </c>
      <c r="D36" s="228"/>
      <c r="G36" s="229"/>
      <c r="H36" s="33"/>
      <c r="I36" s="230"/>
    </row>
    <row r="37" ht="14.25" customHeight="1" outlineLevel="1">
      <c r="B37" s="21" t="s">
        <v>167</v>
      </c>
      <c r="C37" s="224">
        <v>3.0</v>
      </c>
      <c r="D37" s="228"/>
      <c r="G37" s="229"/>
      <c r="H37" s="33"/>
      <c r="I37" s="230"/>
    </row>
    <row r="38" ht="14.25" customHeight="1" outlineLevel="1">
      <c r="B38" s="21" t="s">
        <v>168</v>
      </c>
      <c r="C38" s="213" t="str">
        <f>if(sum(C34:C36)=100,"Check","Sum of all user token allocations must be 100!")</f>
        <v>Check</v>
      </c>
      <c r="D38" s="228"/>
      <c r="G38" s="229"/>
      <c r="H38" s="33"/>
      <c r="I38" s="230"/>
    </row>
    <row r="39" ht="14.25" customHeight="1" outlineLevel="1">
      <c r="B39" s="194"/>
      <c r="D39" s="228"/>
      <c r="G39" s="229"/>
      <c r="H39" s="33"/>
      <c r="I39" s="230"/>
    </row>
    <row r="40" ht="14.25" customHeight="1" outlineLevel="1">
      <c r="B40" s="194"/>
      <c r="D40" s="228"/>
      <c r="G40" s="229"/>
      <c r="H40" s="33"/>
      <c r="I40" s="230"/>
    </row>
    <row r="41" ht="14.25" customHeight="1" outlineLevel="1">
      <c r="B41" s="194"/>
      <c r="D41" s="228"/>
      <c r="G41" s="229"/>
      <c r="H41" s="33"/>
      <c r="I41" s="230"/>
    </row>
    <row r="42" ht="14.25" customHeight="1" outlineLevel="1">
      <c r="B42" s="18"/>
      <c r="C42" s="231"/>
      <c r="D42" s="232"/>
      <c r="F42" s="37"/>
      <c r="G42" s="37"/>
      <c r="H42" s="233"/>
      <c r="I42" s="234"/>
    </row>
    <row r="43" ht="14.25" customHeight="1" outlineLevel="1">
      <c r="B43" s="18"/>
      <c r="C43" s="231"/>
      <c r="D43" s="232"/>
      <c r="F43" s="37"/>
      <c r="G43" s="37"/>
      <c r="H43" s="233"/>
      <c r="I43" s="234"/>
    </row>
    <row r="44" ht="14.25" customHeight="1" outlineLevel="1">
      <c r="B44" s="18"/>
      <c r="C44" s="231"/>
      <c r="D44" s="232"/>
      <c r="F44" s="37"/>
      <c r="G44" s="37"/>
      <c r="H44" s="233"/>
      <c r="I44" s="234"/>
    </row>
    <row r="45" ht="14.25" customHeight="1" outlineLevel="1">
      <c r="B45" s="18"/>
      <c r="C45" s="231"/>
      <c r="D45" s="232"/>
      <c r="F45" s="37"/>
      <c r="G45" s="37"/>
      <c r="H45" s="233"/>
      <c r="I45" s="234"/>
    </row>
    <row r="46" ht="14.25" customHeight="1" outlineLevel="1">
      <c r="B46" s="18"/>
      <c r="C46" s="231"/>
      <c r="D46" s="232"/>
      <c r="F46" s="37"/>
      <c r="G46" s="37"/>
      <c r="H46" s="233"/>
      <c r="I46" s="234"/>
    </row>
    <row r="47" ht="14.25" customHeight="1" outlineLevel="1">
      <c r="B47" s="18"/>
      <c r="C47" s="231"/>
      <c r="D47" s="232"/>
      <c r="F47" s="37"/>
      <c r="G47" s="37"/>
      <c r="H47" s="233"/>
      <c r="I47" s="234"/>
    </row>
    <row r="48" ht="14.25" customHeight="1" outlineLevel="1">
      <c r="B48" s="18"/>
      <c r="C48" s="231"/>
      <c r="D48" s="232"/>
      <c r="F48" s="37"/>
      <c r="G48" s="37"/>
      <c r="H48" s="233"/>
      <c r="I48" s="234"/>
    </row>
    <row r="49" ht="14.25" customHeight="1" outlineLevel="1">
      <c r="B49" s="18"/>
      <c r="C49" s="231"/>
      <c r="D49" s="232"/>
      <c r="F49" s="37"/>
      <c r="G49" s="37"/>
      <c r="H49" s="233"/>
      <c r="I49" s="234"/>
    </row>
    <row r="50" ht="14.25" customHeight="1" outlineLevel="1">
      <c r="B50" s="18"/>
      <c r="C50" s="231"/>
      <c r="D50" s="232"/>
      <c r="F50" s="37"/>
      <c r="G50" s="37"/>
      <c r="H50" s="233"/>
      <c r="I50" s="234"/>
    </row>
    <row r="51" ht="14.25" customHeight="1" outlineLevel="1">
      <c r="B51" s="18"/>
      <c r="C51" s="231"/>
      <c r="D51" s="232"/>
      <c r="F51" s="37"/>
      <c r="G51" s="37"/>
      <c r="H51" s="233"/>
      <c r="I51" s="234"/>
    </row>
    <row r="52" ht="14.25" customHeight="1" outlineLevel="1">
      <c r="B52" s="18"/>
      <c r="C52" s="231"/>
      <c r="D52" s="232"/>
      <c r="F52" s="37"/>
      <c r="G52" s="37"/>
      <c r="H52" s="233"/>
      <c r="I52" s="234"/>
    </row>
    <row r="53" ht="14.25" customHeight="1">
      <c r="B53" s="18"/>
      <c r="C53" s="231"/>
      <c r="D53" s="232"/>
      <c r="F53" s="37"/>
      <c r="G53" s="37"/>
      <c r="H53" s="233"/>
      <c r="I53" s="234"/>
    </row>
    <row r="54" ht="14.25" customHeight="1">
      <c r="B54" s="18"/>
      <c r="C54" s="231"/>
      <c r="D54" s="235"/>
      <c r="F54" s="37"/>
      <c r="G54" s="37"/>
      <c r="H54" s="236"/>
      <c r="I54" s="237"/>
    </row>
    <row r="55" ht="14.25" customHeight="1" outlineLevel="1">
      <c r="B55" s="238"/>
      <c r="C55" s="30"/>
      <c r="D55" s="30"/>
      <c r="E55" s="30"/>
      <c r="F55" s="31"/>
      <c r="G55" s="31"/>
      <c r="H55" s="31"/>
    </row>
    <row r="56" ht="14.25" customHeight="1" outlineLevel="1">
      <c r="B56" s="29" t="s">
        <v>169</v>
      </c>
      <c r="C56" s="17"/>
      <c r="D56" s="8"/>
      <c r="E56" s="8"/>
    </row>
    <row r="57" ht="14.25" customHeight="1" outlineLevel="1">
      <c r="B57" s="222" t="s">
        <v>170</v>
      </c>
      <c r="C57" s="107"/>
      <c r="D57" s="8"/>
      <c r="E57" s="8"/>
    </row>
    <row r="58" ht="14.25" customHeight="1" outlineLevel="1">
      <c r="B58" s="18" t="s">
        <v>171</v>
      </c>
      <c r="C58" s="239">
        <f>AVERAGE('Data Tables'!C100:DR100)</f>
        <v>78678.03602</v>
      </c>
      <c r="D58" s="8"/>
      <c r="E58" s="8"/>
    </row>
    <row r="59" ht="14.25" customHeight="1" outlineLevel="1">
      <c r="B59" s="18" t="s">
        <v>172</v>
      </c>
      <c r="C59" s="240"/>
      <c r="D59" s="8"/>
      <c r="E59" s="8"/>
    </row>
    <row r="60" ht="14.25" customHeight="1" outlineLevel="1">
      <c r="B60" s="18" t="s">
        <v>173</v>
      </c>
      <c r="C60" s="240"/>
      <c r="D60" s="8"/>
      <c r="E60" s="8"/>
    </row>
    <row r="61" ht="14.25" customHeight="1" outlineLevel="1">
      <c r="B61" s="18" t="s">
        <v>174</v>
      </c>
      <c r="C61" s="240"/>
      <c r="D61" s="8"/>
      <c r="E61" s="8"/>
    </row>
    <row r="62" ht="14.25" customHeight="1" outlineLevel="1">
      <c r="B62" s="18" t="s">
        <v>175</v>
      </c>
      <c r="C62" s="214">
        <f>SUM(C58:C61)</f>
        <v>78678.03602</v>
      </c>
      <c r="D62" s="8"/>
      <c r="E62" s="8"/>
    </row>
    <row r="63" ht="14.25" customHeight="1" outlineLevel="1">
      <c r="B63" s="222" t="s">
        <v>176</v>
      </c>
      <c r="C63" s="107"/>
      <c r="D63" s="8"/>
      <c r="E63" s="8"/>
    </row>
    <row r="64" ht="14.25" customHeight="1" outlineLevel="1">
      <c r="B64" s="18" t="s">
        <v>177</v>
      </c>
      <c r="C64" s="240">
        <v>0.0</v>
      </c>
      <c r="D64" s="8"/>
      <c r="E64" s="8"/>
    </row>
    <row r="65" ht="14.25" customHeight="1" outlineLevel="1">
      <c r="B65" s="18" t="s">
        <v>178</v>
      </c>
      <c r="C65" s="240">
        <v>0.0</v>
      </c>
      <c r="D65" s="8"/>
      <c r="E65" s="8"/>
    </row>
    <row r="66" ht="14.25" customHeight="1" outlineLevel="1">
      <c r="B66" s="18" t="s">
        <v>179</v>
      </c>
      <c r="C66" s="240">
        <v>150000.0</v>
      </c>
      <c r="D66" s="213"/>
      <c r="E66" s="8"/>
    </row>
    <row r="67" ht="14.25" customHeight="1" outlineLevel="1">
      <c r="B67" s="18" t="s">
        <v>180</v>
      </c>
      <c r="C67" s="240">
        <v>0.0</v>
      </c>
      <c r="D67" s="8"/>
      <c r="E67" s="8"/>
    </row>
    <row r="68" ht="14.25" customHeight="1" outlineLevel="1">
      <c r="B68" s="18" t="s">
        <v>181</v>
      </c>
      <c r="C68" s="240">
        <v>0.0</v>
      </c>
      <c r="D68" s="8"/>
      <c r="E68" s="8"/>
    </row>
    <row r="69" ht="14.25" customHeight="1">
      <c r="B69" s="241" t="s">
        <v>182</v>
      </c>
      <c r="C69" s="242"/>
      <c r="D69" s="8"/>
      <c r="E69" s="8"/>
    </row>
    <row r="70" ht="14.25" customHeight="1">
      <c r="B70" s="241" t="s">
        <v>183</v>
      </c>
      <c r="C70" s="243">
        <v>0.0</v>
      </c>
      <c r="D70" s="8"/>
      <c r="E70" s="8"/>
      <c r="L70" s="8"/>
    </row>
    <row r="71" ht="14.25" customHeight="1">
      <c r="B71" s="18" t="s">
        <v>184</v>
      </c>
      <c r="C71" s="240">
        <v>0.0</v>
      </c>
      <c r="D71" s="8"/>
      <c r="E71" s="8"/>
      <c r="L71" s="8"/>
    </row>
    <row r="72" ht="14.25" customHeight="1">
      <c r="B72" s="18" t="s">
        <v>185</v>
      </c>
      <c r="C72" s="244"/>
      <c r="D72" s="8"/>
      <c r="E72" s="8"/>
      <c r="L72" s="8"/>
    </row>
    <row r="73" ht="14.25" customHeight="1">
      <c r="B73" s="241" t="s">
        <v>186</v>
      </c>
      <c r="C73" s="245"/>
      <c r="D73" s="8"/>
      <c r="E73" s="8"/>
    </row>
    <row r="74" ht="14.25" customHeight="1">
      <c r="B74" s="246" t="s">
        <v>187</v>
      </c>
      <c r="C74" s="247"/>
      <c r="D74" s="8"/>
      <c r="E74" s="8"/>
    </row>
    <row r="75" ht="14.25" customHeight="1">
      <c r="B75" s="248" t="s">
        <v>188</v>
      </c>
      <c r="C75" s="243"/>
      <c r="D75" s="8"/>
      <c r="E75" s="8"/>
    </row>
    <row r="76" ht="14.25" customHeight="1">
      <c r="B76" s="241" t="s">
        <v>189</v>
      </c>
      <c r="C76" s="247"/>
      <c r="D76" s="8"/>
      <c r="E76" s="8"/>
    </row>
    <row r="77" ht="14.25" customHeight="1">
      <c r="B77" s="241" t="s">
        <v>190</v>
      </c>
      <c r="C77" s="245"/>
      <c r="D77" s="8"/>
      <c r="E77" s="8"/>
    </row>
    <row r="78" ht="14.25" customHeight="1">
      <c r="B78" s="241" t="s">
        <v>191</v>
      </c>
      <c r="C78" s="244"/>
      <c r="D78" s="8"/>
      <c r="E78" s="8"/>
    </row>
    <row r="79" ht="14.25" customHeight="1">
      <c r="B79" s="18" t="s">
        <v>192</v>
      </c>
      <c r="C79" s="214">
        <f>SUM(C66:C73)</f>
        <v>150000</v>
      </c>
      <c r="D79" s="8"/>
      <c r="E79" s="8"/>
    </row>
    <row r="80" ht="14.25" customHeight="1">
      <c r="B80" s="32" t="s">
        <v>193</v>
      </c>
      <c r="C80" s="107"/>
      <c r="D80" s="8"/>
      <c r="E80" s="8"/>
    </row>
    <row r="81" ht="14.25" customHeight="1">
      <c r="B81" s="18" t="s">
        <v>194</v>
      </c>
      <c r="C81" s="214">
        <f>'Fund Raising'!C23-Inputs!C10-C64-C65-C66-C67-C68+C59+C60+C61</f>
        <v>850000</v>
      </c>
      <c r="D81" s="8"/>
      <c r="E81" s="8"/>
    </row>
    <row r="82" ht="14.25" customHeight="1">
      <c r="B82" s="18" t="s">
        <v>195</v>
      </c>
      <c r="C82" s="214">
        <f>C62-C79</f>
        <v>-71321.96398</v>
      </c>
      <c r="D82" s="8"/>
      <c r="E82" s="8"/>
    </row>
    <row r="83" ht="14.25" customHeight="1">
      <c r="B83" s="18" t="s">
        <v>196</v>
      </c>
      <c r="C83" s="249">
        <f>IF(C82&lt;0,C81/(C82*(-1)),"infinite")</f>
        <v>11.91778735</v>
      </c>
      <c r="D83" s="250" t="s">
        <v>197</v>
      </c>
      <c r="E83" s="8" t="str">
        <f>IF('Background Data'!B88=" ",'Background Data'!$A$80,'Background Data'!A88)</f>
        <v>Financial cash balance runs below $0 on 01.09.24!</v>
      </c>
    </row>
    <row r="84" ht="14.25" customHeight="1">
      <c r="B84" s="182" t="s">
        <v>198</v>
      </c>
      <c r="C84" s="251">
        <f>if(C83="infinite","infinite", C83/12)</f>
        <v>0.9931489458</v>
      </c>
      <c r="D84" s="8"/>
      <c r="E84" s="8"/>
    </row>
    <row r="85" ht="14.25" customHeight="1"/>
    <row r="86" ht="14.25" customHeight="1">
      <c r="B86" s="29" t="s">
        <v>199</v>
      </c>
      <c r="C86" s="30"/>
      <c r="D86" s="30"/>
      <c r="E86" s="30"/>
      <c r="F86" s="30"/>
      <c r="G86" s="30"/>
      <c r="H86" s="17"/>
    </row>
    <row r="87" ht="14.25" customHeight="1">
      <c r="B87" s="32"/>
      <c r="C87" s="8"/>
      <c r="D87" s="8"/>
      <c r="E87" s="228" t="s">
        <v>200</v>
      </c>
      <c r="G87" s="252"/>
      <c r="H87" s="107"/>
    </row>
    <row r="88" ht="14.25" customHeight="1">
      <c r="B88" s="56" t="s">
        <v>201</v>
      </c>
      <c r="C88" s="253" t="s">
        <v>202</v>
      </c>
      <c r="D88" s="57" t="s">
        <v>203</v>
      </c>
      <c r="E88" s="57" t="s">
        <v>204</v>
      </c>
      <c r="F88" s="57" t="s">
        <v>205</v>
      </c>
      <c r="G88" s="58" t="s">
        <v>206</v>
      </c>
      <c r="H88" s="254" t="s">
        <v>207</v>
      </c>
    </row>
    <row r="89" ht="14.25" customHeight="1">
      <c r="B89" s="18" t="s">
        <v>208</v>
      </c>
      <c r="C89" s="231">
        <v>45292.0</v>
      </c>
      <c r="D89" s="231">
        <v>45323.0</v>
      </c>
      <c r="E89" s="255">
        <f>Inputs!$C$36</f>
        <v>30</v>
      </c>
      <c r="F89" s="256">
        <f>Inputs!$C$34</f>
        <v>30</v>
      </c>
      <c r="G89" s="257">
        <f>Inputs!$C$35</f>
        <v>40</v>
      </c>
      <c r="H89" s="258">
        <f>Inputs!$C$37</f>
        <v>3</v>
      </c>
    </row>
    <row r="90" ht="14.25" customHeight="1">
      <c r="B90" s="18" t="s">
        <v>209</v>
      </c>
      <c r="C90" s="231">
        <v>45323.0</v>
      </c>
      <c r="D90" s="259">
        <v>45383.0</v>
      </c>
      <c r="E90" s="255">
        <f>Inputs!$C$36</f>
        <v>30</v>
      </c>
      <c r="F90" s="256">
        <f>Inputs!$C$34</f>
        <v>30</v>
      </c>
      <c r="G90" s="257">
        <f>Inputs!$C$35</f>
        <v>40</v>
      </c>
      <c r="H90" s="258">
        <f>Inputs!$C$37</f>
        <v>3</v>
      </c>
      <c r="I90" s="37"/>
      <c r="J90" s="8"/>
    </row>
    <row r="91" ht="14.25" customHeight="1">
      <c r="B91" s="18" t="s">
        <v>210</v>
      </c>
      <c r="C91" s="231">
        <v>45383.0</v>
      </c>
      <c r="D91" s="259">
        <v>45658.0</v>
      </c>
      <c r="E91" s="255">
        <f>Inputs!$C$36</f>
        <v>30</v>
      </c>
      <c r="F91" s="256">
        <f>Inputs!$C$34</f>
        <v>30</v>
      </c>
      <c r="G91" s="257">
        <f>Inputs!$C$35</f>
        <v>40</v>
      </c>
      <c r="H91" s="258">
        <f>Inputs!$C$37</f>
        <v>3</v>
      </c>
      <c r="I91" s="37"/>
      <c r="J91" s="8"/>
    </row>
    <row r="92" ht="14.25" customHeight="1">
      <c r="B92" s="18" t="s">
        <v>211</v>
      </c>
      <c r="C92" s="231">
        <v>45658.0</v>
      </c>
      <c r="D92" s="259">
        <v>46023.0</v>
      </c>
      <c r="E92" s="255">
        <f>Inputs!$C$36</f>
        <v>30</v>
      </c>
      <c r="F92" s="256">
        <f>Inputs!$C$34</f>
        <v>30</v>
      </c>
      <c r="G92" s="257">
        <f>Inputs!$C$35</f>
        <v>40</v>
      </c>
      <c r="H92" s="258">
        <f>Inputs!$C$37</f>
        <v>3</v>
      </c>
      <c r="I92" s="37"/>
      <c r="J92" s="8"/>
    </row>
    <row r="93" ht="14.25" customHeight="1">
      <c r="B93" s="18" t="s">
        <v>212</v>
      </c>
      <c r="C93" s="231">
        <v>46023.0</v>
      </c>
      <c r="D93" s="259">
        <v>46388.0</v>
      </c>
      <c r="E93" s="255">
        <f>Inputs!$C$36</f>
        <v>30</v>
      </c>
      <c r="F93" s="256">
        <f>Inputs!$C$34</f>
        <v>30</v>
      </c>
      <c r="G93" s="257">
        <f>Inputs!$C$35</f>
        <v>40</v>
      </c>
      <c r="H93" s="258">
        <f>Inputs!$C$37</f>
        <v>3</v>
      </c>
      <c r="I93" s="37"/>
      <c r="J93" s="8"/>
    </row>
    <row r="94" ht="14.25" customHeight="1">
      <c r="B94" s="18" t="s">
        <v>213</v>
      </c>
      <c r="C94" s="231">
        <v>46388.0</v>
      </c>
      <c r="D94" s="259">
        <v>46753.0</v>
      </c>
      <c r="E94" s="255">
        <f>Inputs!$C$36</f>
        <v>30</v>
      </c>
      <c r="F94" s="256">
        <f>Inputs!$C$34</f>
        <v>30</v>
      </c>
      <c r="G94" s="257">
        <f>Inputs!$C$35</f>
        <v>40</v>
      </c>
      <c r="H94" s="258">
        <f>Inputs!$C$37</f>
        <v>3</v>
      </c>
      <c r="I94" s="37"/>
      <c r="J94" s="8"/>
    </row>
    <row r="95" ht="14.25" customHeight="1">
      <c r="B95" s="18" t="s">
        <v>214</v>
      </c>
      <c r="C95" s="231">
        <v>46753.0</v>
      </c>
      <c r="D95" s="259">
        <v>47119.0</v>
      </c>
      <c r="E95" s="255">
        <f>Inputs!$C$36</f>
        <v>30</v>
      </c>
      <c r="F95" s="256">
        <f>Inputs!$C$34</f>
        <v>30</v>
      </c>
      <c r="G95" s="257">
        <f>Inputs!$C$35</f>
        <v>40</v>
      </c>
      <c r="H95" s="258">
        <f>Inputs!$C$37</f>
        <v>3</v>
      </c>
      <c r="I95" s="37"/>
      <c r="J95" s="8"/>
    </row>
    <row r="96" ht="14.25" customHeight="1">
      <c r="B96" s="18" t="s">
        <v>215</v>
      </c>
      <c r="C96" s="231">
        <v>47119.0</v>
      </c>
      <c r="D96" s="259">
        <v>47484.0</v>
      </c>
      <c r="E96" s="255">
        <f>Inputs!$C$36</f>
        <v>30</v>
      </c>
      <c r="F96" s="256">
        <f>Inputs!$C$34</f>
        <v>30</v>
      </c>
      <c r="G96" s="257">
        <f>Inputs!$C$35</f>
        <v>40</v>
      </c>
      <c r="H96" s="258">
        <f>Inputs!$C$37</f>
        <v>3</v>
      </c>
      <c r="I96" s="37"/>
      <c r="J96" s="8"/>
    </row>
    <row r="97" ht="14.25" customHeight="1">
      <c r="B97" s="18" t="s">
        <v>216</v>
      </c>
      <c r="C97" s="231">
        <v>47484.0</v>
      </c>
      <c r="D97" s="259">
        <v>47849.0</v>
      </c>
      <c r="E97" s="255">
        <f>Inputs!$C$36</f>
        <v>30</v>
      </c>
      <c r="F97" s="256">
        <f>Inputs!$C$34</f>
        <v>30</v>
      </c>
      <c r="G97" s="257">
        <f>Inputs!$C$35</f>
        <v>40</v>
      </c>
      <c r="H97" s="258">
        <f>Inputs!$C$37</f>
        <v>3</v>
      </c>
      <c r="I97" s="37"/>
      <c r="J97" s="8"/>
    </row>
    <row r="98" ht="14.25" customHeight="1">
      <c r="B98" s="18" t="s">
        <v>217</v>
      </c>
      <c r="C98" s="231">
        <v>47849.0</v>
      </c>
      <c r="D98" s="259">
        <v>48214.0</v>
      </c>
      <c r="E98" s="255">
        <f>Inputs!$C$36</f>
        <v>30</v>
      </c>
      <c r="F98" s="256">
        <f>Inputs!$C$34</f>
        <v>30</v>
      </c>
      <c r="G98" s="257">
        <f>Inputs!$C$35</f>
        <v>40</v>
      </c>
      <c r="H98" s="258">
        <f>Inputs!$C$37</f>
        <v>3</v>
      </c>
      <c r="I98" s="37"/>
      <c r="J98" s="8"/>
    </row>
    <row r="99" ht="14.25" customHeight="1">
      <c r="B99" s="18" t="s">
        <v>218</v>
      </c>
      <c r="C99" s="231">
        <v>48214.0</v>
      </c>
      <c r="D99" s="259">
        <v>48580.0</v>
      </c>
      <c r="E99" s="255">
        <f>Inputs!$C$36</f>
        <v>30</v>
      </c>
      <c r="F99" s="256">
        <f>Inputs!$C$34</f>
        <v>30</v>
      </c>
      <c r="G99" s="257">
        <f>Inputs!$C$35</f>
        <v>40</v>
      </c>
      <c r="H99" s="258">
        <f>Inputs!$C$37</f>
        <v>3</v>
      </c>
      <c r="I99" s="37"/>
      <c r="J99" s="8"/>
    </row>
    <row r="100" ht="14.25" customHeight="1">
      <c r="B100" s="182" t="s">
        <v>219</v>
      </c>
      <c r="C100" s="260">
        <v>48580.0</v>
      </c>
      <c r="D100" s="261">
        <v>48945.0</v>
      </c>
      <c r="E100" s="262">
        <f>Inputs!$C$36</f>
        <v>30</v>
      </c>
      <c r="F100" s="263">
        <f>Inputs!$C$34</f>
        <v>30</v>
      </c>
      <c r="G100" s="264">
        <f>Inputs!$C$35</f>
        <v>40</v>
      </c>
      <c r="H100" s="265">
        <f>Inputs!$C$37</f>
        <v>3</v>
      </c>
      <c r="I100" s="37"/>
      <c r="J100" s="8"/>
    </row>
    <row r="101" ht="14.25" customHeight="1">
      <c r="F101" s="33" t="s">
        <v>220</v>
      </c>
      <c r="G101" s="266" t="str">
        <f>IF(MIN(E89:G100)&lt;0,'Background Data'!A12,'Background Data'!A11)</f>
        <v>Check</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4">
    <mergeCell ref="B2:G2"/>
    <mergeCell ref="E83:G83"/>
    <mergeCell ref="E87:G87"/>
    <mergeCell ref="G101:K101"/>
  </mergeCells>
  <conditionalFormatting sqref="C38">
    <cfRule type="cellIs" dxfId="0" priority="1" operator="equal">
      <formula>"Check"</formula>
    </cfRule>
  </conditionalFormatting>
  <conditionalFormatting sqref="C38">
    <cfRule type="cellIs" dxfId="2" priority="2" operator="equal">
      <formula>"Sum of all user token allocations must be 100!"</formula>
    </cfRule>
  </conditionalFormatting>
  <conditionalFormatting sqref="E83">
    <cfRule type="containsText" dxfId="0" priority="3" operator="containsText" text="Check">
      <formula>NOT(ISERROR(SEARCH(("Check"),(E83))))</formula>
    </cfRule>
  </conditionalFormatting>
  <conditionalFormatting sqref="E83">
    <cfRule type="notContainsBlanks" dxfId="1" priority="4">
      <formula>LEN(TRIM(E83))&gt;0</formula>
    </cfRule>
  </conditionalFormatting>
  <conditionalFormatting sqref="G101:K101">
    <cfRule type="containsText" dxfId="0" priority="5" operator="containsText" text="Check">
      <formula>NOT(ISERROR(SEARCH(("Check"),(G101))))</formula>
    </cfRule>
  </conditionalFormatting>
  <conditionalFormatting sqref="G101:K101">
    <cfRule type="notContainsBlanks" dxfId="1" priority="6">
      <formula>LEN(TRIM(G101))&gt;0</formula>
    </cfRule>
  </conditionalFormatting>
  <conditionalFormatting sqref="L69:M69">
    <cfRule type="containsText" dxfId="0" priority="7" operator="containsText" text="Check">
      <formula>NOT(ISERROR(SEARCH(("Check"),(L69))))</formula>
    </cfRule>
  </conditionalFormatting>
  <conditionalFormatting sqref="L69:M69">
    <cfRule type="notContainsBlanks" dxfId="1" priority="8">
      <formula>LEN(TRIM(L69))&gt;0</formula>
    </cfRule>
  </conditionalFormatting>
  <dataValidations>
    <dataValidation type="list" allowBlank="1" sqref="C69">
      <formula1>'Background Data'!$A$95:$A$96</formula1>
    </dataValidation>
    <dataValidation type="list" allowBlank="1" showErrorMessage="1" sqref="C72 C78">
      <formula1>'Fund Raising'!$B$36:$B$40</formula1>
    </dataValidation>
  </dataValidations>
  <hyperlinks>
    <hyperlink r:id="rId2" ref="D23"/>
    <hyperlink r:id="rId3" ref="D24"/>
    <hyperlink r:id="rId4" ref="D25"/>
    <hyperlink r:id="rId5" ref="D26"/>
    <hyperlink r:id="rId6" ref="D29"/>
  </hyperlinks>
  <printOptions/>
  <pageMargins bottom="0.75" footer="0.0" header="0.0" left="0.7" right="0.7" top="0.75"/>
  <pageSetup paperSize="9" orientation="portrait"/>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21.71"/>
    <col customWidth="1" min="5" max="21" width="11.57"/>
  </cols>
  <sheetData>
    <row r="1" ht="22.5" customHeight="1"/>
    <row r="2" ht="30.0" customHeight="1"/>
    <row r="3" ht="30.7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c r="B56" s="210" t="s">
        <v>221</v>
      </c>
      <c r="D56" s="267" t="str">
        <f>"ΔP / max(P"&amp;CHAR(7522)&amp;") * 100 %"</f>
        <v>ΔP / max(Pᵢ) * 100 %</v>
      </c>
    </row>
    <row r="57" ht="14.25" customHeight="1">
      <c r="B57" s="268" t="str">
        <f>"ΔP"</f>
        <v>ΔP</v>
      </c>
      <c r="D57" s="210" t="s">
        <v>222</v>
      </c>
    </row>
    <row r="58" ht="14.25" customHeight="1">
      <c r="B58" s="268" t="str">
        <f>"max(P"&amp;CHAR(7522)&amp;")"</f>
        <v>max(Pᵢ)</v>
      </c>
      <c r="D58" s="210" t="s">
        <v>223</v>
      </c>
    </row>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outlineLevelRow="2"/>
  <cols>
    <col customWidth="1" min="1" max="1" width="11.57"/>
    <col customWidth="1" min="2" max="2" width="37.57"/>
    <col customWidth="1" min="3" max="3" width="11.43"/>
    <col customWidth="1" min="4" max="4" width="16.86"/>
    <col customWidth="1" min="5" max="122" width="11.71"/>
    <col customWidth="1" min="123" max="132" width="11.57"/>
  </cols>
  <sheetData>
    <row r="1" ht="14.25" customHeight="1"/>
    <row r="2" ht="14.25" customHeight="1">
      <c r="B2" s="2" t="s">
        <v>224</v>
      </c>
    </row>
    <row r="3" ht="14.25" customHeight="1"/>
    <row r="4" ht="14.25" customHeight="1">
      <c r="B4" s="10" t="s">
        <v>225</v>
      </c>
    </row>
    <row r="5" ht="14.25" customHeight="1">
      <c r="B5" s="60" t="s">
        <v>226</v>
      </c>
      <c r="C5" s="269">
        <f>'Fund Raising'!C11</f>
        <v>45292</v>
      </c>
      <c r="D5" s="269">
        <f t="shared" ref="D5:DS5" si="1">EDATE(C5,1)</f>
        <v>45323</v>
      </c>
      <c r="E5" s="269">
        <f t="shared" si="1"/>
        <v>45352</v>
      </c>
      <c r="F5" s="269">
        <f t="shared" si="1"/>
        <v>45383</v>
      </c>
      <c r="G5" s="269">
        <f t="shared" si="1"/>
        <v>45413</v>
      </c>
      <c r="H5" s="269">
        <f t="shared" si="1"/>
        <v>45444</v>
      </c>
      <c r="I5" s="269">
        <f t="shared" si="1"/>
        <v>45474</v>
      </c>
      <c r="J5" s="269">
        <f t="shared" si="1"/>
        <v>45505</v>
      </c>
      <c r="K5" s="269">
        <f t="shared" si="1"/>
        <v>45536</v>
      </c>
      <c r="L5" s="269">
        <f t="shared" si="1"/>
        <v>45566</v>
      </c>
      <c r="M5" s="269">
        <f t="shared" si="1"/>
        <v>45597</v>
      </c>
      <c r="N5" s="269">
        <f t="shared" si="1"/>
        <v>45627</v>
      </c>
      <c r="O5" s="269">
        <f t="shared" si="1"/>
        <v>45658</v>
      </c>
      <c r="P5" s="269">
        <f t="shared" si="1"/>
        <v>45689</v>
      </c>
      <c r="Q5" s="269">
        <f t="shared" si="1"/>
        <v>45717</v>
      </c>
      <c r="R5" s="269">
        <f t="shared" si="1"/>
        <v>45748</v>
      </c>
      <c r="S5" s="269">
        <f t="shared" si="1"/>
        <v>45778</v>
      </c>
      <c r="T5" s="269">
        <f t="shared" si="1"/>
        <v>45809</v>
      </c>
      <c r="U5" s="269">
        <f t="shared" si="1"/>
        <v>45839</v>
      </c>
      <c r="V5" s="269">
        <f t="shared" si="1"/>
        <v>45870</v>
      </c>
      <c r="W5" s="269">
        <f t="shared" si="1"/>
        <v>45901</v>
      </c>
      <c r="X5" s="269">
        <f t="shared" si="1"/>
        <v>45931</v>
      </c>
      <c r="Y5" s="269">
        <f t="shared" si="1"/>
        <v>45962</v>
      </c>
      <c r="Z5" s="269">
        <f t="shared" si="1"/>
        <v>45992</v>
      </c>
      <c r="AA5" s="269">
        <f t="shared" si="1"/>
        <v>46023</v>
      </c>
      <c r="AB5" s="269">
        <f t="shared" si="1"/>
        <v>46054</v>
      </c>
      <c r="AC5" s="269">
        <f t="shared" si="1"/>
        <v>46082</v>
      </c>
      <c r="AD5" s="269">
        <f t="shared" si="1"/>
        <v>46113</v>
      </c>
      <c r="AE5" s="269">
        <f t="shared" si="1"/>
        <v>46143</v>
      </c>
      <c r="AF5" s="269">
        <f t="shared" si="1"/>
        <v>46174</v>
      </c>
      <c r="AG5" s="269">
        <f t="shared" si="1"/>
        <v>46204</v>
      </c>
      <c r="AH5" s="269">
        <f t="shared" si="1"/>
        <v>46235</v>
      </c>
      <c r="AI5" s="269">
        <f t="shared" si="1"/>
        <v>46266</v>
      </c>
      <c r="AJ5" s="269">
        <f t="shared" si="1"/>
        <v>46296</v>
      </c>
      <c r="AK5" s="269">
        <f t="shared" si="1"/>
        <v>46327</v>
      </c>
      <c r="AL5" s="269">
        <f t="shared" si="1"/>
        <v>46357</v>
      </c>
      <c r="AM5" s="269">
        <f t="shared" si="1"/>
        <v>46388</v>
      </c>
      <c r="AN5" s="269">
        <f t="shared" si="1"/>
        <v>46419</v>
      </c>
      <c r="AO5" s="269">
        <f t="shared" si="1"/>
        <v>46447</v>
      </c>
      <c r="AP5" s="269">
        <f t="shared" si="1"/>
        <v>46478</v>
      </c>
      <c r="AQ5" s="269">
        <f t="shared" si="1"/>
        <v>46508</v>
      </c>
      <c r="AR5" s="269">
        <f t="shared" si="1"/>
        <v>46539</v>
      </c>
      <c r="AS5" s="269">
        <f t="shared" si="1"/>
        <v>46569</v>
      </c>
      <c r="AT5" s="269">
        <f t="shared" si="1"/>
        <v>46600</v>
      </c>
      <c r="AU5" s="269">
        <f t="shared" si="1"/>
        <v>46631</v>
      </c>
      <c r="AV5" s="269">
        <f t="shared" si="1"/>
        <v>46661</v>
      </c>
      <c r="AW5" s="269">
        <f t="shared" si="1"/>
        <v>46692</v>
      </c>
      <c r="AX5" s="269">
        <f t="shared" si="1"/>
        <v>46722</v>
      </c>
      <c r="AY5" s="269">
        <f t="shared" si="1"/>
        <v>46753</v>
      </c>
      <c r="AZ5" s="269">
        <f t="shared" si="1"/>
        <v>46784</v>
      </c>
      <c r="BA5" s="269">
        <f t="shared" si="1"/>
        <v>46813</v>
      </c>
      <c r="BB5" s="269">
        <f t="shared" si="1"/>
        <v>46844</v>
      </c>
      <c r="BC5" s="269">
        <f t="shared" si="1"/>
        <v>46874</v>
      </c>
      <c r="BD5" s="269">
        <f t="shared" si="1"/>
        <v>46905</v>
      </c>
      <c r="BE5" s="269">
        <f t="shared" si="1"/>
        <v>46935</v>
      </c>
      <c r="BF5" s="269">
        <f t="shared" si="1"/>
        <v>46966</v>
      </c>
      <c r="BG5" s="269">
        <f t="shared" si="1"/>
        <v>46997</v>
      </c>
      <c r="BH5" s="269">
        <f t="shared" si="1"/>
        <v>47027</v>
      </c>
      <c r="BI5" s="269">
        <f t="shared" si="1"/>
        <v>47058</v>
      </c>
      <c r="BJ5" s="269">
        <f t="shared" si="1"/>
        <v>47088</v>
      </c>
      <c r="BK5" s="269">
        <f t="shared" si="1"/>
        <v>47119</v>
      </c>
      <c r="BL5" s="269">
        <f t="shared" si="1"/>
        <v>47150</v>
      </c>
      <c r="BM5" s="269">
        <f t="shared" si="1"/>
        <v>47178</v>
      </c>
      <c r="BN5" s="269">
        <f t="shared" si="1"/>
        <v>47209</v>
      </c>
      <c r="BO5" s="269">
        <f t="shared" si="1"/>
        <v>47239</v>
      </c>
      <c r="BP5" s="269">
        <f t="shared" si="1"/>
        <v>47270</v>
      </c>
      <c r="BQ5" s="269">
        <f t="shared" si="1"/>
        <v>47300</v>
      </c>
      <c r="BR5" s="269">
        <f t="shared" si="1"/>
        <v>47331</v>
      </c>
      <c r="BS5" s="269">
        <f t="shared" si="1"/>
        <v>47362</v>
      </c>
      <c r="BT5" s="269">
        <f t="shared" si="1"/>
        <v>47392</v>
      </c>
      <c r="BU5" s="269">
        <f t="shared" si="1"/>
        <v>47423</v>
      </c>
      <c r="BV5" s="269">
        <f t="shared" si="1"/>
        <v>47453</v>
      </c>
      <c r="BW5" s="269">
        <f t="shared" si="1"/>
        <v>47484</v>
      </c>
      <c r="BX5" s="269">
        <f t="shared" si="1"/>
        <v>47515</v>
      </c>
      <c r="BY5" s="269">
        <f t="shared" si="1"/>
        <v>47543</v>
      </c>
      <c r="BZ5" s="269">
        <f t="shared" si="1"/>
        <v>47574</v>
      </c>
      <c r="CA5" s="269">
        <f t="shared" si="1"/>
        <v>47604</v>
      </c>
      <c r="CB5" s="269">
        <f t="shared" si="1"/>
        <v>47635</v>
      </c>
      <c r="CC5" s="269">
        <f t="shared" si="1"/>
        <v>47665</v>
      </c>
      <c r="CD5" s="269">
        <f t="shared" si="1"/>
        <v>47696</v>
      </c>
      <c r="CE5" s="269">
        <f t="shared" si="1"/>
        <v>47727</v>
      </c>
      <c r="CF5" s="269">
        <f t="shared" si="1"/>
        <v>47757</v>
      </c>
      <c r="CG5" s="269">
        <f t="shared" si="1"/>
        <v>47788</v>
      </c>
      <c r="CH5" s="269">
        <f t="shared" si="1"/>
        <v>47818</v>
      </c>
      <c r="CI5" s="269">
        <f t="shared" si="1"/>
        <v>47849</v>
      </c>
      <c r="CJ5" s="269">
        <f t="shared" si="1"/>
        <v>47880</v>
      </c>
      <c r="CK5" s="269">
        <f t="shared" si="1"/>
        <v>47908</v>
      </c>
      <c r="CL5" s="269">
        <f t="shared" si="1"/>
        <v>47939</v>
      </c>
      <c r="CM5" s="269">
        <f t="shared" si="1"/>
        <v>47969</v>
      </c>
      <c r="CN5" s="269">
        <f t="shared" si="1"/>
        <v>48000</v>
      </c>
      <c r="CO5" s="269">
        <f t="shared" si="1"/>
        <v>48030</v>
      </c>
      <c r="CP5" s="269">
        <f t="shared" si="1"/>
        <v>48061</v>
      </c>
      <c r="CQ5" s="269">
        <f t="shared" si="1"/>
        <v>48092</v>
      </c>
      <c r="CR5" s="269">
        <f t="shared" si="1"/>
        <v>48122</v>
      </c>
      <c r="CS5" s="269">
        <f t="shared" si="1"/>
        <v>48153</v>
      </c>
      <c r="CT5" s="269">
        <f t="shared" si="1"/>
        <v>48183</v>
      </c>
      <c r="CU5" s="269">
        <f t="shared" si="1"/>
        <v>48214</v>
      </c>
      <c r="CV5" s="269">
        <f t="shared" si="1"/>
        <v>48245</v>
      </c>
      <c r="CW5" s="269">
        <f t="shared" si="1"/>
        <v>48274</v>
      </c>
      <c r="CX5" s="269">
        <f t="shared" si="1"/>
        <v>48305</v>
      </c>
      <c r="CY5" s="269">
        <f t="shared" si="1"/>
        <v>48335</v>
      </c>
      <c r="CZ5" s="269">
        <f t="shared" si="1"/>
        <v>48366</v>
      </c>
      <c r="DA5" s="269">
        <f t="shared" si="1"/>
        <v>48396</v>
      </c>
      <c r="DB5" s="269">
        <f t="shared" si="1"/>
        <v>48427</v>
      </c>
      <c r="DC5" s="269">
        <f t="shared" si="1"/>
        <v>48458</v>
      </c>
      <c r="DD5" s="269">
        <f t="shared" si="1"/>
        <v>48488</v>
      </c>
      <c r="DE5" s="269">
        <f t="shared" si="1"/>
        <v>48519</v>
      </c>
      <c r="DF5" s="269">
        <f t="shared" si="1"/>
        <v>48549</v>
      </c>
      <c r="DG5" s="269">
        <f t="shared" si="1"/>
        <v>48580</v>
      </c>
      <c r="DH5" s="269">
        <f t="shared" si="1"/>
        <v>48611</v>
      </c>
      <c r="DI5" s="269">
        <f t="shared" si="1"/>
        <v>48639</v>
      </c>
      <c r="DJ5" s="269">
        <f t="shared" si="1"/>
        <v>48670</v>
      </c>
      <c r="DK5" s="269">
        <f t="shared" si="1"/>
        <v>48700</v>
      </c>
      <c r="DL5" s="269">
        <f t="shared" si="1"/>
        <v>48731</v>
      </c>
      <c r="DM5" s="269">
        <f t="shared" si="1"/>
        <v>48761</v>
      </c>
      <c r="DN5" s="269">
        <f t="shared" si="1"/>
        <v>48792</v>
      </c>
      <c r="DO5" s="269">
        <f t="shared" si="1"/>
        <v>48823</v>
      </c>
      <c r="DP5" s="269">
        <f t="shared" si="1"/>
        <v>48853</v>
      </c>
      <c r="DQ5" s="269">
        <f t="shared" si="1"/>
        <v>48884</v>
      </c>
      <c r="DR5" s="269">
        <f t="shared" si="1"/>
        <v>48914</v>
      </c>
      <c r="DS5" s="269">
        <f t="shared" si="1"/>
        <v>48945</v>
      </c>
      <c r="DT5" s="67"/>
      <c r="DU5" s="67"/>
      <c r="DV5" s="67"/>
      <c r="DW5" s="67"/>
      <c r="DX5" s="67"/>
      <c r="DY5" s="67"/>
      <c r="DZ5" s="67"/>
      <c r="EA5" s="67"/>
      <c r="EB5" s="67"/>
    </row>
    <row r="6" ht="14.25" customHeight="1">
      <c r="B6" s="270" t="s">
        <v>227</v>
      </c>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1"/>
      <c r="AH6" s="271"/>
      <c r="AI6" s="271"/>
      <c r="AJ6" s="271"/>
      <c r="AK6" s="271"/>
      <c r="AL6" s="271"/>
      <c r="AM6" s="271"/>
      <c r="AN6" s="271"/>
      <c r="AO6" s="271"/>
      <c r="AP6" s="271"/>
      <c r="AQ6" s="271"/>
      <c r="AR6" s="271"/>
      <c r="AS6" s="271"/>
      <c r="AT6" s="271"/>
      <c r="AU6" s="271"/>
      <c r="AV6" s="271"/>
      <c r="AW6" s="271"/>
      <c r="AX6" s="271"/>
      <c r="AY6" s="271"/>
      <c r="AZ6" s="271"/>
      <c r="BA6" s="271"/>
      <c r="BB6" s="271"/>
      <c r="BC6" s="271"/>
      <c r="BD6" s="271"/>
      <c r="BE6" s="271"/>
      <c r="BF6" s="271"/>
      <c r="BG6" s="271"/>
      <c r="BH6" s="271"/>
      <c r="BI6" s="271"/>
      <c r="BJ6" s="271"/>
      <c r="BK6" s="271"/>
      <c r="BL6" s="271"/>
      <c r="BM6" s="271"/>
      <c r="BN6" s="271"/>
      <c r="BO6" s="271"/>
      <c r="BP6" s="271"/>
      <c r="BQ6" s="271"/>
      <c r="BR6" s="271"/>
      <c r="BS6" s="271"/>
      <c r="BT6" s="271"/>
      <c r="BU6" s="271"/>
      <c r="BV6" s="271"/>
      <c r="BW6" s="271"/>
      <c r="BX6" s="271"/>
      <c r="BY6" s="271"/>
      <c r="BZ6" s="271"/>
      <c r="CA6" s="271"/>
      <c r="CB6" s="271"/>
      <c r="CC6" s="271"/>
      <c r="CD6" s="271"/>
      <c r="CE6" s="271"/>
      <c r="CF6" s="271"/>
      <c r="CG6" s="271"/>
      <c r="CH6" s="271"/>
      <c r="CI6" s="271"/>
      <c r="CJ6" s="271"/>
      <c r="CK6" s="271"/>
      <c r="CL6" s="271"/>
      <c r="CM6" s="271"/>
      <c r="CN6" s="271"/>
      <c r="CO6" s="271"/>
      <c r="CP6" s="271"/>
      <c r="CQ6" s="271"/>
      <c r="CR6" s="271"/>
      <c r="CS6" s="271"/>
      <c r="CT6" s="271"/>
      <c r="CU6" s="271"/>
      <c r="CV6" s="271"/>
      <c r="CW6" s="271"/>
      <c r="CX6" s="271"/>
      <c r="CY6" s="271"/>
      <c r="CZ6" s="271"/>
      <c r="DA6" s="271"/>
      <c r="DB6" s="271"/>
      <c r="DC6" s="271"/>
      <c r="DD6" s="271"/>
      <c r="DE6" s="271"/>
      <c r="DF6" s="271"/>
      <c r="DG6" s="271"/>
      <c r="DH6" s="271"/>
      <c r="DI6" s="271"/>
      <c r="DJ6" s="271"/>
      <c r="DK6" s="271"/>
      <c r="DL6" s="271"/>
      <c r="DM6" s="271"/>
      <c r="DN6" s="271"/>
      <c r="DO6" s="271"/>
      <c r="DP6" s="271"/>
      <c r="DQ6" s="271"/>
      <c r="DR6" s="271"/>
    </row>
    <row r="7" ht="14.25" customHeight="1">
      <c r="B7" s="210" t="s">
        <v>228</v>
      </c>
      <c r="C7" s="143">
        <f>((1/(1+exp(-Inputs!$C$24*0.002*(C185-1825/Inputs!$C$24))))*Inputs!$C$23+Inputs!$C$22)-((1/(1+exp(-Inputs!$C$24*0.002*(0-1825/Inputs!$C$24))))*Inputs!$C$23)-(Inputs!$C$22*(C185/$DR$185))+((Inputs!$C$23-(((1/(1+exp(-Inputs!$C$24*0.002*(C185-1825/Inputs!$C$24))))*Inputs!$C$23+Inputs!$C$22)-((1/(1+exp(-Inputs!$C$24*0.002*(0-1825/Inputs!$C$24))))*Inputs!$C$23)-(Inputs!$C$22*(C185/$DR$185))))*(C185/$DR$185))</f>
        <v>1463.259041</v>
      </c>
      <c r="D7" s="143">
        <f>((1/(1+exp(-Inputs!$C$24*0.002*(D185-1825/Inputs!$C$24))))*Inputs!$C$23+Inputs!$C$22)-((1/(1+exp(-Inputs!$C$24*0.002*(0-1825/Inputs!$C$24))))*Inputs!$C$23)-(Inputs!$C$22*(D185/$DR$185))+((Inputs!$C$23-(((1/(1+exp(-Inputs!$C$24*0.002*(D185-1825/Inputs!$C$24))))*Inputs!$C$23+Inputs!$C$22)-((1/(1+exp(-Inputs!$C$24*0.002*(0-1825/Inputs!$C$24))))*Inputs!$C$23)-(Inputs!$C$22*(D185/$DR$185))))*(D185/$DR$185))</f>
        <v>2389.995718</v>
      </c>
      <c r="E7" s="143">
        <f>((1/(1+exp(-Inputs!$C$24*0.002*(E185-1825/Inputs!$C$24))))*Inputs!$C$23+Inputs!$C$22)-((1/(1+exp(-Inputs!$C$24*0.002*(0-1825/Inputs!$C$24))))*Inputs!$C$23)-(Inputs!$C$22*(E185/$DR$185))+((Inputs!$C$23-(((1/(1+exp(-Inputs!$C$24*0.002*(E185-1825/Inputs!$C$24))))*Inputs!$C$23+Inputs!$C$22)-((1/(1+exp(-Inputs!$C$24*0.002*(0-1825/Inputs!$C$24))))*Inputs!$C$23)-(Inputs!$C$22*(E185/$DR$185))))*(E185/$DR$185))</f>
        <v>3410.764133</v>
      </c>
      <c r="F7" s="143">
        <f>((1/(1+exp(-Inputs!$C$24*0.002*(F185-1825/Inputs!$C$24))))*Inputs!$C$23+Inputs!$C$22)-((1/(1+exp(-Inputs!$C$24*0.002*(0-1825/Inputs!$C$24))))*Inputs!$C$23)-(Inputs!$C$22*(F185/$DR$185))+((Inputs!$C$23-(((1/(1+exp(-Inputs!$C$24*0.002*(F185-1825/Inputs!$C$24))))*Inputs!$C$23+Inputs!$C$22)-((1/(1+exp(-Inputs!$C$24*0.002*(0-1825/Inputs!$C$24))))*Inputs!$C$23)-(Inputs!$C$22*(F185/$DR$185))))*(F185/$DR$185))</f>
        <v>4431.086012</v>
      </c>
      <c r="G7" s="143">
        <f>((1/(1+exp(-Inputs!$C$24*0.002*(G185-1825/Inputs!$C$24))))*Inputs!$C$23+Inputs!$C$22)-((1/(1+exp(-Inputs!$C$24*0.002*(0-1825/Inputs!$C$24))))*Inputs!$C$23)-(Inputs!$C$22*(G185/$DR$185))+((Inputs!$C$23-(((1/(1+exp(-Inputs!$C$24*0.002*(G185-1825/Inputs!$C$24))))*Inputs!$C$23+Inputs!$C$22)-((1/(1+exp(-Inputs!$C$24*0.002*(0-1825/Inputs!$C$24))))*Inputs!$C$23)-(Inputs!$C$22*(G185/$DR$185))))*(G185/$DR$185))</f>
        <v>5522.191855</v>
      </c>
      <c r="H7" s="143">
        <f>((1/(1+exp(-Inputs!$C$24*0.002*(H185-1825/Inputs!$C$24))))*Inputs!$C$23+Inputs!$C$22)-((1/(1+exp(-Inputs!$C$24*0.002*(0-1825/Inputs!$C$24))))*Inputs!$C$23)-(Inputs!$C$22*(H185/$DR$185))+((Inputs!$C$23-(((1/(1+exp(-Inputs!$C$24*0.002*(H185-1825/Inputs!$C$24))))*Inputs!$C$23+Inputs!$C$22)-((1/(1+exp(-Inputs!$C$24*0.002*(0-1825/Inputs!$C$24))))*Inputs!$C$23)-(Inputs!$C$22*(H185/$DR$185))))*(H185/$DR$185))</f>
        <v>6616.942998</v>
      </c>
      <c r="I7" s="143">
        <f>((1/(1+exp(-Inputs!$C$24*0.002*(I185-1825/Inputs!$C$24))))*Inputs!$C$23+Inputs!$C$22)-((1/(1+exp(-Inputs!$C$24*0.002*(0-1825/Inputs!$C$24))))*Inputs!$C$23)-(Inputs!$C$22*(I185/$DR$185))+((Inputs!$C$23-(((1/(1+exp(-Inputs!$C$24*0.002*(I185-1825/Inputs!$C$24))))*Inputs!$C$23+Inputs!$C$22)-((1/(1+exp(-Inputs!$C$24*0.002*(0-1825/Inputs!$C$24))))*Inputs!$C$23)-(Inputs!$C$22*(I185/$DR$185))))*(I185/$DR$185))</f>
        <v>7791.897171</v>
      </c>
      <c r="J7" s="143">
        <f>((1/(1+exp(-Inputs!$C$24*0.002*(J185-1825/Inputs!$C$24))))*Inputs!$C$23+Inputs!$C$22)-((1/(1+exp(-Inputs!$C$24*0.002*(0-1825/Inputs!$C$24))))*Inputs!$C$23)-(Inputs!$C$22*(J185/$DR$185))+((Inputs!$C$23-(((1/(1+exp(-Inputs!$C$24*0.002*(J185-1825/Inputs!$C$24))))*Inputs!$C$23+Inputs!$C$22)-((1/(1+exp(-Inputs!$C$24*0.002*(0-1825/Inputs!$C$24))))*Inputs!$C$23)-(Inputs!$C$22*(J185/$DR$185))))*(J185/$DR$185))</f>
        <v>9015.061686</v>
      </c>
      <c r="K7" s="143">
        <f>((1/(1+exp(-Inputs!$C$24*0.002*(K185-1825/Inputs!$C$24))))*Inputs!$C$23+Inputs!$C$22)-((1/(1+exp(-Inputs!$C$24*0.002*(0-1825/Inputs!$C$24))))*Inputs!$C$23)-(Inputs!$C$22*(K185/$DR$185))+((Inputs!$C$23-(((1/(1+exp(-Inputs!$C$24*0.002*(K185-1825/Inputs!$C$24))))*Inputs!$C$23+Inputs!$C$22)-((1/(1+exp(-Inputs!$C$24*0.002*(0-1825/Inputs!$C$24))))*Inputs!$C$23)-(Inputs!$C$22*(K185/$DR$185))))*(K185/$DR$185))</f>
        <v>10248.37672</v>
      </c>
      <c r="L7" s="143">
        <f>((1/(1+exp(-Inputs!$C$24*0.002*(L185-1825/Inputs!$C$24))))*Inputs!$C$23+Inputs!$C$22)-((1/(1+exp(-Inputs!$C$24*0.002*(0-1825/Inputs!$C$24))))*Inputs!$C$23)-(Inputs!$C$22*(L185/$DR$185))+((Inputs!$C$23-(((1/(1+exp(-Inputs!$C$24*0.002*(L185-1825/Inputs!$C$24))))*Inputs!$C$23+Inputs!$C$22)-((1/(1+exp(-Inputs!$C$24*0.002*(0-1825/Inputs!$C$24))))*Inputs!$C$23)-(Inputs!$C$22*(L185/$DR$185))))*(L185/$DR$185))</f>
        <v>11577.94626</v>
      </c>
      <c r="M7" s="143">
        <f>((1/(1+exp(-Inputs!$C$24*0.002*(M185-1825/Inputs!$C$24))))*Inputs!$C$23+Inputs!$C$22)-((1/(1+exp(-Inputs!$C$24*0.002*(0-1825/Inputs!$C$24))))*Inputs!$C$23)-(Inputs!$C$22*(M185/$DR$185))+((Inputs!$C$23-(((1/(1+exp(-Inputs!$C$24*0.002*(M185-1825/Inputs!$C$24))))*Inputs!$C$23+Inputs!$C$22)-((1/(1+exp(-Inputs!$C$24*0.002*(0-1825/Inputs!$C$24))))*Inputs!$C$23)-(Inputs!$C$22*(M185/$DR$185))))*(M185/$DR$185))</f>
        <v>12921.69544</v>
      </c>
      <c r="N7" s="143">
        <f>((1/(1+exp(-Inputs!$C$24*0.002*(N185-1825/Inputs!$C$24))))*Inputs!$C$23+Inputs!$C$22)-((1/(1+exp(-Inputs!$C$24*0.002*(0-1825/Inputs!$C$24))))*Inputs!$C$23)-(Inputs!$C$22*(N185/$DR$185))+((Inputs!$C$23-(((1/(1+exp(-Inputs!$C$24*0.002*(N185-1825/Inputs!$C$24))))*Inputs!$C$23+Inputs!$C$22)-((1/(1+exp(-Inputs!$C$24*0.002*(0-1825/Inputs!$C$24))))*Inputs!$C$23)-(Inputs!$C$22*(N185/$DR$185))))*(N185/$DR$185))</f>
        <v>14372.97804</v>
      </c>
      <c r="O7" s="143">
        <f>((1/(1+exp(-Inputs!$C$24*0.002*(O185-1825/Inputs!$C$24))))*Inputs!$C$23+Inputs!$C$22)-((1/(1+exp(-Inputs!$C$24*0.002*(0-1825/Inputs!$C$24))))*Inputs!$C$23)-(Inputs!$C$22*(O185/$DR$185))+((Inputs!$C$23-(((1/(1+exp(-Inputs!$C$24*0.002*(O185-1825/Inputs!$C$24))))*Inputs!$C$23+Inputs!$C$22)-((1/(1+exp(-Inputs!$C$24*0.002*(0-1825/Inputs!$C$24))))*Inputs!$C$23)-(Inputs!$C$22*(O185/$DR$185))))*(O185/$DR$185))</f>
        <v>15891.65561</v>
      </c>
      <c r="P7" s="143">
        <f>((1/(1+exp(-Inputs!$C$24*0.002*(P185-1825/Inputs!$C$24))))*Inputs!$C$23+Inputs!$C$22)-((1/(1+exp(-Inputs!$C$24*0.002*(0-1825/Inputs!$C$24))))*Inputs!$C$23)-(Inputs!$C$22*(P185/$DR$185))+((Inputs!$C$23-(((1/(1+exp(-Inputs!$C$24*0.002*(P185-1825/Inputs!$C$24))))*Inputs!$C$23+Inputs!$C$22)-((1/(1+exp(-Inputs!$C$24*0.002*(0-1825/Inputs!$C$24))))*Inputs!$C$23)-(Inputs!$C$22*(P185/$DR$185))))*(P185/$DR$185))</f>
        <v>17324.06723</v>
      </c>
      <c r="Q7" s="143">
        <f>((1/(1+exp(-Inputs!$C$24*0.002*(Q185-1825/Inputs!$C$24))))*Inputs!$C$23+Inputs!$C$22)-((1/(1+exp(-Inputs!$C$24*0.002*(0-1825/Inputs!$C$24))))*Inputs!$C$23)-(Inputs!$C$22*(Q185/$DR$185))+((Inputs!$C$23-(((1/(1+exp(-Inputs!$C$24*0.002*(Q185-1825/Inputs!$C$24))))*Inputs!$C$23+Inputs!$C$22)-((1/(1+exp(-Inputs!$C$24*0.002*(0-1825/Inputs!$C$24))))*Inputs!$C$23)-(Inputs!$C$22*(Q185/$DR$185))))*(Q185/$DR$185))</f>
        <v>18979.79561</v>
      </c>
      <c r="R7" s="143">
        <f>((1/(1+exp(-Inputs!$C$24*0.002*(R185-1825/Inputs!$C$24))))*Inputs!$C$23+Inputs!$C$22)-((1/(1+exp(-Inputs!$C$24*0.002*(0-1825/Inputs!$C$24))))*Inputs!$C$23)-(Inputs!$C$22*(R185/$DR$185))+((Inputs!$C$23-(((1/(1+exp(-Inputs!$C$24*0.002*(R185-1825/Inputs!$C$24))))*Inputs!$C$23+Inputs!$C$22)-((1/(1+exp(-Inputs!$C$24*0.002*(0-1825/Inputs!$C$24))))*Inputs!$C$23)-(Inputs!$C$22*(R185/$DR$185))))*(R185/$DR$185))</f>
        <v>20654.03319</v>
      </c>
      <c r="S7" s="143">
        <f>((1/(1+exp(-Inputs!$C$24*0.002*(S185-1825/Inputs!$C$24))))*Inputs!$C$23+Inputs!$C$22)-((1/(1+exp(-Inputs!$C$24*0.002*(0-1825/Inputs!$C$24))))*Inputs!$C$23)-(Inputs!$C$22*(S185/$DR$185))+((Inputs!$C$23-(((1/(1+exp(-Inputs!$C$24*0.002*(S185-1825/Inputs!$C$24))))*Inputs!$C$23+Inputs!$C$22)-((1/(1+exp(-Inputs!$C$24*0.002*(0-1825/Inputs!$C$24))))*Inputs!$C$23)-(Inputs!$C$22*(S185/$DR$185))))*(S185/$DR$185))</f>
        <v>22459.79275</v>
      </c>
      <c r="T7" s="143">
        <f>((1/(1+exp(-Inputs!$C$24*0.002*(T185-1825/Inputs!$C$24))))*Inputs!$C$23+Inputs!$C$22)-((1/(1+exp(-Inputs!$C$24*0.002*(0-1825/Inputs!$C$24))))*Inputs!$C$23)-(Inputs!$C$22*(T185/$DR$185))+((Inputs!$C$23-(((1/(1+exp(-Inputs!$C$24*0.002*(T185-1825/Inputs!$C$24))))*Inputs!$C$23+Inputs!$C$22)-((1/(1+exp(-Inputs!$C$24*0.002*(0-1825/Inputs!$C$24))))*Inputs!$C$23)-(Inputs!$C$22*(T185/$DR$185))))*(T185/$DR$185))</f>
        <v>24280.9809</v>
      </c>
      <c r="U7" s="143">
        <f>((1/(1+exp(-Inputs!$C$24*0.002*(U185-1825/Inputs!$C$24))))*Inputs!$C$23+Inputs!$C$22)-((1/(1+exp(-Inputs!$C$24*0.002*(0-1825/Inputs!$C$24))))*Inputs!$C$23)-(Inputs!$C$22*(U185/$DR$185))+((Inputs!$C$23-(((1/(1+exp(-Inputs!$C$24*0.002*(U185-1825/Inputs!$C$24))))*Inputs!$C$23+Inputs!$C$22)-((1/(1+exp(-Inputs!$C$24*0.002*(0-1825/Inputs!$C$24))))*Inputs!$C$23)-(Inputs!$C$22*(U185/$DR$185))))*(U185/$DR$185))</f>
        <v>26238.27957</v>
      </c>
      <c r="V7" s="143">
        <f>((1/(1+exp(-Inputs!$C$24*0.002*(V185-1825/Inputs!$C$24))))*Inputs!$C$23+Inputs!$C$22)-((1/(1+exp(-Inputs!$C$24*0.002*(0-1825/Inputs!$C$24))))*Inputs!$C$23)-(Inputs!$C$22*(V185/$DR$185))+((Inputs!$C$23-(((1/(1+exp(-Inputs!$C$24*0.002*(V185-1825/Inputs!$C$24))))*Inputs!$C$23+Inputs!$C$22)-((1/(1+exp(-Inputs!$C$24*0.002*(0-1825/Inputs!$C$24))))*Inputs!$C$23)-(Inputs!$C$22*(V185/$DR$185))))*(V185/$DR$185))</f>
        <v>28270.11049</v>
      </c>
      <c r="W7" s="143">
        <f>((1/(1+exp(-Inputs!$C$24*0.002*(W185-1825/Inputs!$C$24))))*Inputs!$C$23+Inputs!$C$22)-((1/(1+exp(-Inputs!$C$24*0.002*(0-1825/Inputs!$C$24))))*Inputs!$C$23)-(Inputs!$C$22*(W185/$DR$185))+((Inputs!$C$23-(((1/(1+exp(-Inputs!$C$24*0.002*(W185-1825/Inputs!$C$24))))*Inputs!$C$23+Inputs!$C$22)-((1/(1+exp(-Inputs!$C$24*0.002*(0-1825/Inputs!$C$24))))*Inputs!$C$23)-(Inputs!$C$22*(W185/$DR$185))))*(W185/$DR$185))</f>
        <v>30303.91438</v>
      </c>
      <c r="X7" s="143">
        <f>((1/(1+exp(-Inputs!$C$24*0.002*(X185-1825/Inputs!$C$24))))*Inputs!$C$23+Inputs!$C$22)-((1/(1+exp(-Inputs!$C$24*0.002*(0-1825/Inputs!$C$24))))*Inputs!$C$23)-(Inputs!$C$22*(X185/$DR$185))+((Inputs!$C$23-(((1/(1+exp(-Inputs!$C$24*0.002*(X185-1825/Inputs!$C$24))))*Inputs!$C$23+Inputs!$C$22)-((1/(1+exp(-Inputs!$C$24*0.002*(0-1825/Inputs!$C$24))))*Inputs!$C$23)-(Inputs!$C$22*(X185/$DR$185))))*(X185/$DR$185))</f>
        <v>32470.08833</v>
      </c>
      <c r="Y7" s="143">
        <f>((1/(1+exp(-Inputs!$C$24*0.002*(Y185-1825/Inputs!$C$24))))*Inputs!$C$23+Inputs!$C$22)-((1/(1+exp(-Inputs!$C$24*0.002*(0-1825/Inputs!$C$24))))*Inputs!$C$23)-(Inputs!$C$22*(Y185/$DR$185))+((Inputs!$C$23-(((1/(1+exp(-Inputs!$C$24*0.002*(Y185-1825/Inputs!$C$24))))*Inputs!$C$23+Inputs!$C$22)-((1/(1+exp(-Inputs!$C$24*0.002*(0-1825/Inputs!$C$24))))*Inputs!$C$23)-(Inputs!$C$22*(Y185/$DR$185))))*(Y185/$DR$185))</f>
        <v>34622.29452</v>
      </c>
      <c r="Z7" s="143">
        <f>((1/(1+exp(-Inputs!$C$24*0.002*(Z185-1825/Inputs!$C$24))))*Inputs!$C$23+Inputs!$C$22)-((1/(1+exp(-Inputs!$C$24*0.002*(0-1825/Inputs!$C$24))))*Inputs!$C$23)-(Inputs!$C$22*(Z185/$DR$185))+((Inputs!$C$23-(((1/(1+exp(-Inputs!$C$24*0.002*(Z185-1825/Inputs!$C$24))))*Inputs!$C$23+Inputs!$C$22)-((1/(1+exp(-Inputs!$C$24*0.002*(0-1825/Inputs!$C$24))))*Inputs!$C$23)-(Inputs!$C$22*(Z185/$DR$185))))*(Z185/$DR$185))</f>
        <v>36895.43077</v>
      </c>
      <c r="AA7" s="143">
        <f>((1/(1+exp(-Inputs!$C$24*0.002*(AA185-1825/Inputs!$C$24))))*Inputs!$C$23+Inputs!$C$22)-((1/(1+exp(-Inputs!$C$24*0.002*(0-1825/Inputs!$C$24))))*Inputs!$C$23)-(Inputs!$C$22*(AA185/$DR$185))+((Inputs!$C$23-(((1/(1+exp(-Inputs!$C$24*0.002*(AA185-1825/Inputs!$C$24))))*Inputs!$C$23+Inputs!$C$22)-((1/(1+exp(-Inputs!$C$24*0.002*(0-1825/Inputs!$C$24))))*Inputs!$C$23)-(Inputs!$C$22*(AA185/$DR$185))))*(AA185/$DR$185))</f>
        <v>39208.15391</v>
      </c>
      <c r="AB7" s="143">
        <f>((1/(1+exp(-Inputs!$C$24*0.002*(AB185-1825/Inputs!$C$24))))*Inputs!$C$23+Inputs!$C$22)-((1/(1+exp(-Inputs!$C$24*0.002*(0-1825/Inputs!$C$24))))*Inputs!$C$23)-(Inputs!$C$22*(AB185/$DR$185))+((Inputs!$C$23-(((1/(1+exp(-Inputs!$C$24*0.002*(AB185-1825/Inputs!$C$24))))*Inputs!$C$23+Inputs!$C$22)-((1/(1+exp(-Inputs!$C$24*0.002*(0-1825/Inputs!$C$24))))*Inputs!$C$23)-(Inputs!$C$22*(AB185/$DR$185))))*(AB185/$DR$185))</f>
        <v>41321.06942</v>
      </c>
      <c r="AC7" s="143">
        <f>((1/(1+exp(-Inputs!$C$24*0.002*(AC185-1825/Inputs!$C$24))))*Inputs!$C$23+Inputs!$C$22)-((1/(1+exp(-Inputs!$C$24*0.002*(0-1825/Inputs!$C$24))))*Inputs!$C$23)-(Inputs!$C$22*(AC185/$DR$185))+((Inputs!$C$23-(((1/(1+exp(-Inputs!$C$24*0.002*(AC185-1825/Inputs!$C$24))))*Inputs!$C$23+Inputs!$C$22)-((1/(1+exp(-Inputs!$C$24*0.002*(0-1825/Inputs!$C$24))))*Inputs!$C$23)-(Inputs!$C$22*(AC185/$DR$185))))*(AC185/$DR$185))</f>
        <v>43674.6365</v>
      </c>
      <c r="AD7" s="143">
        <f>((1/(1+exp(-Inputs!$C$24*0.002*(AD185-1825/Inputs!$C$24))))*Inputs!$C$23+Inputs!$C$22)-((1/(1+exp(-Inputs!$C$24*0.002*(0-1825/Inputs!$C$24))))*Inputs!$C$23)-(Inputs!$C$22*(AD185/$DR$185))+((Inputs!$C$23-(((1/(1+exp(-Inputs!$C$24*0.002*(AD185-1825/Inputs!$C$24))))*Inputs!$C$23+Inputs!$C$22)-((1/(1+exp(-Inputs!$C$24*0.002*(0-1825/Inputs!$C$24))))*Inputs!$C$23)-(Inputs!$C$22*(AD185/$DR$185))))*(AD185/$DR$185))</f>
        <v>45953.45878</v>
      </c>
      <c r="AE7" s="143">
        <f>((1/(1+exp(-Inputs!$C$24*0.002*(AE185-1825/Inputs!$C$24))))*Inputs!$C$23+Inputs!$C$22)-((1/(1+exp(-Inputs!$C$24*0.002*(0-1825/Inputs!$C$24))))*Inputs!$C$23)-(Inputs!$C$22*(AE185/$DR$185))+((Inputs!$C$23-(((1/(1+exp(-Inputs!$C$24*0.002*(AE185-1825/Inputs!$C$24))))*Inputs!$C$23+Inputs!$C$22)-((1/(1+exp(-Inputs!$C$24*0.002*(0-1825/Inputs!$C$24))))*Inputs!$C$23)-(Inputs!$C$22*(AE185/$DR$185))))*(AE185/$DR$185))</f>
        <v>48294.83554</v>
      </c>
      <c r="AF7" s="143">
        <f>((1/(1+exp(-Inputs!$C$24*0.002*(AF185-1825/Inputs!$C$24))))*Inputs!$C$23+Inputs!$C$22)-((1/(1+exp(-Inputs!$C$24*0.002*(0-1825/Inputs!$C$24))))*Inputs!$C$23)-(Inputs!$C$22*(AF185/$DR$185))+((Inputs!$C$23-(((1/(1+exp(-Inputs!$C$24*0.002*(AF185-1825/Inputs!$C$24))))*Inputs!$C$23+Inputs!$C$22)-((1/(1+exp(-Inputs!$C$24*0.002*(0-1825/Inputs!$C$24))))*Inputs!$C$23)-(Inputs!$C$22*(AF185/$DR$185))))*(AF185/$DR$185))</f>
        <v>50533.48659</v>
      </c>
      <c r="AG7" s="143">
        <f>((1/(1+exp(-Inputs!$C$24*0.002*(AG185-1825/Inputs!$C$24))))*Inputs!$C$23+Inputs!$C$22)-((1/(1+exp(-Inputs!$C$24*0.002*(0-1825/Inputs!$C$24))))*Inputs!$C$23)-(Inputs!$C$22*(AG185/$DR$185))+((Inputs!$C$23-(((1/(1+exp(-Inputs!$C$24*0.002*(AG185-1825/Inputs!$C$24))))*Inputs!$C$23+Inputs!$C$22)-((1/(1+exp(-Inputs!$C$24*0.002*(0-1825/Inputs!$C$24))))*Inputs!$C$23)-(Inputs!$C$22*(AG185/$DR$185))))*(AG185/$DR$185))</f>
        <v>52803.99629</v>
      </c>
      <c r="AH7" s="143">
        <f>((1/(1+exp(-Inputs!$C$24*0.002*(AH185-1825/Inputs!$C$24))))*Inputs!$C$23+Inputs!$C$22)-((1/(1+exp(-Inputs!$C$24*0.002*(0-1825/Inputs!$C$24))))*Inputs!$C$23)-(Inputs!$C$22*(AH185/$DR$185))+((Inputs!$C$23-(((1/(1+exp(-Inputs!$C$24*0.002*(AH185-1825/Inputs!$C$24))))*Inputs!$C$23+Inputs!$C$22)-((1/(1+exp(-Inputs!$C$24*0.002*(0-1825/Inputs!$C$24))))*Inputs!$C$23)-(Inputs!$C$22*(AH185/$DR$185))))*(AH185/$DR$185))</f>
        <v>55016.7951</v>
      </c>
      <c r="AI7" s="143">
        <f>((1/(1+exp(-Inputs!$C$24*0.002*(AI185-1825/Inputs!$C$24))))*Inputs!$C$23+Inputs!$C$22)-((1/(1+exp(-Inputs!$C$24*0.002*(0-1825/Inputs!$C$24))))*Inputs!$C$23)-(Inputs!$C$22*(AI185/$DR$185))+((Inputs!$C$23-(((1/(1+exp(-Inputs!$C$24*0.002*(AI185-1825/Inputs!$C$24))))*Inputs!$C$23+Inputs!$C$22)-((1/(1+exp(-Inputs!$C$24*0.002*(0-1825/Inputs!$C$24))))*Inputs!$C$23)-(Inputs!$C$22*(AI185/$DR$185))))*(AI185/$DR$185))</f>
        <v>57090.71141</v>
      </c>
      <c r="AJ7" s="143">
        <f>((1/(1+exp(-Inputs!$C$24*0.002*(AJ185-1825/Inputs!$C$24))))*Inputs!$C$23+Inputs!$C$22)-((1/(1+exp(-Inputs!$C$24*0.002*(0-1825/Inputs!$C$24))))*Inputs!$C$23)-(Inputs!$C$22*(AJ185/$DR$185))+((Inputs!$C$23-(((1/(1+exp(-Inputs!$C$24*0.002*(AJ185-1825/Inputs!$C$24))))*Inputs!$C$23+Inputs!$C$22)-((1/(1+exp(-Inputs!$C$24*0.002*(0-1825/Inputs!$C$24))))*Inputs!$C$23)-(Inputs!$C$22*(AJ185/$DR$185))))*(AJ185/$DR$185))</f>
        <v>59152.44603</v>
      </c>
      <c r="AK7" s="143">
        <f>((1/(1+exp(-Inputs!$C$24*0.002*(AK185-1825/Inputs!$C$24))))*Inputs!$C$23+Inputs!$C$22)-((1/(1+exp(-Inputs!$C$24*0.002*(0-1825/Inputs!$C$24))))*Inputs!$C$23)-(Inputs!$C$22*(AK185/$DR$185))+((Inputs!$C$23-(((1/(1+exp(-Inputs!$C$24*0.002*(AK185-1825/Inputs!$C$24))))*Inputs!$C$23+Inputs!$C$22)-((1/(1+exp(-Inputs!$C$24*0.002*(0-1825/Inputs!$C$24))))*Inputs!$C$23)-(Inputs!$C$22*(AK185/$DR$185))))*(AK185/$DR$185))</f>
        <v>61059.52799</v>
      </c>
      <c r="AL7" s="143">
        <f>((1/(1+exp(-Inputs!$C$24*0.002*(AL185-1825/Inputs!$C$24))))*Inputs!$C$23+Inputs!$C$22)-((1/(1+exp(-Inputs!$C$24*0.002*(0-1825/Inputs!$C$24))))*Inputs!$C$23)-(Inputs!$C$22*(AL185/$DR$185))+((Inputs!$C$23-(((1/(1+exp(-Inputs!$C$24*0.002*(AL185-1825/Inputs!$C$24))))*Inputs!$C$23+Inputs!$C$22)-((1/(1+exp(-Inputs!$C$24*0.002*(0-1825/Inputs!$C$24))))*Inputs!$C$23)-(Inputs!$C$22*(AL185/$DR$185))))*(AL185/$DR$185))</f>
        <v>62931.09444</v>
      </c>
      <c r="AM7" s="143">
        <f>((1/(1+exp(-Inputs!$C$24*0.002*(AM185-1825/Inputs!$C$24))))*Inputs!$C$23+Inputs!$C$22)-((1/(1+exp(-Inputs!$C$24*0.002*(0-1825/Inputs!$C$24))))*Inputs!$C$23)-(Inputs!$C$22*(AM185/$DR$185))+((Inputs!$C$23-(((1/(1+exp(-Inputs!$C$24*0.002*(AM185-1825/Inputs!$C$24))))*Inputs!$C$23+Inputs!$C$22)-((1/(1+exp(-Inputs!$C$24*0.002*(0-1825/Inputs!$C$24))))*Inputs!$C$23)-(Inputs!$C$22*(AM185/$DR$185))))*(AM185/$DR$185))</f>
        <v>64695.84679</v>
      </c>
      <c r="AN7" s="143">
        <f>((1/(1+exp(-Inputs!$C$24*0.002*(AN185-1825/Inputs!$C$24))))*Inputs!$C$23+Inputs!$C$22)-((1/(1+exp(-Inputs!$C$24*0.002*(0-1825/Inputs!$C$24))))*Inputs!$C$23)-(Inputs!$C$22*(AN185/$DR$185))+((Inputs!$C$23-(((1/(1+exp(-Inputs!$C$24*0.002*(AN185-1825/Inputs!$C$24))))*Inputs!$C$23+Inputs!$C$22)-((1/(1+exp(-Inputs!$C$24*0.002*(0-1825/Inputs!$C$24))))*Inputs!$C$23)-(Inputs!$C$22*(AN185/$DR$185))))*(AN185/$DR$185))</f>
        <v>66194.54923</v>
      </c>
      <c r="AO7" s="143">
        <f>((1/(1+exp(-Inputs!$C$24*0.002*(AO185-1825/Inputs!$C$24))))*Inputs!$C$23+Inputs!$C$22)-((1/(1+exp(-Inputs!$C$24*0.002*(0-1825/Inputs!$C$24))))*Inputs!$C$23)-(Inputs!$C$22*(AO185/$DR$185))+((Inputs!$C$23-(((1/(1+exp(-Inputs!$C$24*0.002*(AO185-1825/Inputs!$C$24))))*Inputs!$C$23+Inputs!$C$22)-((1/(1+exp(-Inputs!$C$24*0.002*(0-1825/Inputs!$C$24))))*Inputs!$C$23)-(Inputs!$C$22*(AO185/$DR$185))))*(AO185/$DR$185))</f>
        <v>67746.3302</v>
      </c>
      <c r="AP7" s="143">
        <f>((1/(1+exp(-Inputs!$C$24*0.002*(AP185-1825/Inputs!$C$24))))*Inputs!$C$23+Inputs!$C$22)-((1/(1+exp(-Inputs!$C$24*0.002*(0-1825/Inputs!$C$24))))*Inputs!$C$23)-(Inputs!$C$22*(AP185/$DR$185))+((Inputs!$C$23-(((1/(1+exp(-Inputs!$C$24*0.002*(AP185-1825/Inputs!$C$24))))*Inputs!$C$23+Inputs!$C$22)-((1/(1+exp(-Inputs!$C$24*0.002*(0-1825/Inputs!$C$24))))*Inputs!$C$23)-(Inputs!$C$22*(AP185/$DR$185))))*(AP185/$DR$185))</f>
        <v>69140.14784</v>
      </c>
      <c r="AQ7" s="143">
        <f>((1/(1+exp(-Inputs!$C$24*0.002*(AQ185-1825/Inputs!$C$24))))*Inputs!$C$23+Inputs!$C$22)-((1/(1+exp(-Inputs!$C$24*0.002*(0-1825/Inputs!$C$24))))*Inputs!$C$23)-(Inputs!$C$22*(AQ185/$DR$185))+((Inputs!$C$23-(((1/(1+exp(-Inputs!$C$24*0.002*(AQ185-1825/Inputs!$C$24))))*Inputs!$C$23+Inputs!$C$22)-((1/(1+exp(-Inputs!$C$24*0.002*(0-1825/Inputs!$C$24))))*Inputs!$C$23)-(Inputs!$C$22*(AQ185/$DR$185))))*(AQ185/$DR$185))</f>
        <v>70470.13063</v>
      </c>
      <c r="AR7" s="143">
        <f>((1/(1+exp(-Inputs!$C$24*0.002*(AR185-1825/Inputs!$C$24))))*Inputs!$C$23+Inputs!$C$22)-((1/(1+exp(-Inputs!$C$24*0.002*(0-1825/Inputs!$C$24))))*Inputs!$C$23)-(Inputs!$C$22*(AR185/$DR$185))+((Inputs!$C$23-(((1/(1+exp(-Inputs!$C$24*0.002*(AR185-1825/Inputs!$C$24))))*Inputs!$C$23+Inputs!$C$22)-((1/(1+exp(-Inputs!$C$24*0.002*(0-1825/Inputs!$C$24))))*Inputs!$C$23)-(Inputs!$C$22*(AR185/$DR$185))))*(AR185/$DR$185))</f>
        <v>71652.96074</v>
      </c>
      <c r="AS7" s="143">
        <f>((1/(1+exp(-Inputs!$C$24*0.002*(AS185-1825/Inputs!$C$24))))*Inputs!$C$23+Inputs!$C$22)-((1/(1+exp(-Inputs!$C$24*0.002*(0-1825/Inputs!$C$24))))*Inputs!$C$23)-(Inputs!$C$22*(AS185/$DR$185))+((Inputs!$C$23-(((1/(1+exp(-Inputs!$C$24*0.002*(AS185-1825/Inputs!$C$24))))*Inputs!$C$23+Inputs!$C$22)-((1/(1+exp(-Inputs!$C$24*0.002*(0-1825/Inputs!$C$24))))*Inputs!$C$23)-(Inputs!$C$22*(AS185/$DR$185))))*(AS185/$DR$185))</f>
        <v>72771.24472</v>
      </c>
      <c r="AT7" s="143">
        <f>((1/(1+exp(-Inputs!$C$24*0.002*(AT185-1825/Inputs!$C$24))))*Inputs!$C$23+Inputs!$C$22)-((1/(1+exp(-Inputs!$C$24*0.002*(0-1825/Inputs!$C$24))))*Inputs!$C$23)-(Inputs!$C$22*(AT185/$DR$185))+((Inputs!$C$23-(((1/(1+exp(-Inputs!$C$24*0.002*(AT185-1825/Inputs!$C$24))))*Inputs!$C$23+Inputs!$C$22)-((1/(1+exp(-Inputs!$C$24*0.002*(0-1825/Inputs!$C$24))))*Inputs!$C$23)-(Inputs!$C$22*(AT185/$DR$185))))*(AT185/$DR$185))</f>
        <v>73788.59597</v>
      </c>
      <c r="AU7" s="143">
        <f>((1/(1+exp(-Inputs!$C$24*0.002*(AU185-1825/Inputs!$C$24))))*Inputs!$C$23+Inputs!$C$22)-((1/(1+exp(-Inputs!$C$24*0.002*(0-1825/Inputs!$C$24))))*Inputs!$C$23)-(Inputs!$C$22*(AU185/$DR$185))+((Inputs!$C$23-(((1/(1+exp(-Inputs!$C$24*0.002*(AU185-1825/Inputs!$C$24))))*Inputs!$C$23+Inputs!$C$22)-((1/(1+exp(-Inputs!$C$24*0.002*(0-1825/Inputs!$C$24))))*Inputs!$C$23)-(Inputs!$C$22*(AU185/$DR$185))))*(AU185/$DR$185))</f>
        <v>74682.20146</v>
      </c>
      <c r="AV7" s="143">
        <f>((1/(1+exp(-Inputs!$C$24*0.002*(AV185-1825/Inputs!$C$24))))*Inputs!$C$23+Inputs!$C$22)-((1/(1+exp(-Inputs!$C$24*0.002*(0-1825/Inputs!$C$24))))*Inputs!$C$23)-(Inputs!$C$22*(AV185/$DR$185))+((Inputs!$C$23-(((1/(1+exp(-Inputs!$C$24*0.002*(AV185-1825/Inputs!$C$24))))*Inputs!$C$23+Inputs!$C$22)-((1/(1+exp(-Inputs!$C$24*0.002*(0-1825/Inputs!$C$24))))*Inputs!$C$23)-(Inputs!$C$22*(AV185/$DR$185))))*(AV185/$DR$185))</f>
        <v>75517.44568</v>
      </c>
      <c r="AW7" s="143">
        <f>((1/(1+exp(-Inputs!$C$24*0.002*(AW185-1825/Inputs!$C$24))))*Inputs!$C$23+Inputs!$C$22)-((1/(1+exp(-Inputs!$C$24*0.002*(0-1825/Inputs!$C$24))))*Inputs!$C$23)-(Inputs!$C$22*(AW185/$DR$185))+((Inputs!$C$23-(((1/(1+exp(-Inputs!$C$24*0.002*(AW185-1825/Inputs!$C$24))))*Inputs!$C$23+Inputs!$C$22)-((1/(1+exp(-Inputs!$C$24*0.002*(0-1825/Inputs!$C$24))))*Inputs!$C$23)-(Inputs!$C$22*(AW185/$DR$185))))*(AW185/$DR$185))</f>
        <v>76246.26183</v>
      </c>
      <c r="AX7" s="143">
        <f>((1/(1+exp(-Inputs!$C$24*0.002*(AX185-1825/Inputs!$C$24))))*Inputs!$C$23+Inputs!$C$22)-((1/(1+exp(-Inputs!$C$24*0.002*(0-1825/Inputs!$C$24))))*Inputs!$C$23)-(Inputs!$C$22*(AX185/$DR$185))+((Inputs!$C$23-(((1/(1+exp(-Inputs!$C$24*0.002*(AX185-1825/Inputs!$C$24))))*Inputs!$C$23+Inputs!$C$22)-((1/(1+exp(-Inputs!$C$24*0.002*(0-1825/Inputs!$C$24))))*Inputs!$C$23)-(Inputs!$C$22*(AX185/$DR$185))))*(AX185/$DR$185))</f>
        <v>76923.42216</v>
      </c>
      <c r="AY7" s="143">
        <f>((1/(1+exp(-Inputs!$C$24*0.002*(AY185-1825/Inputs!$C$24))))*Inputs!$C$23+Inputs!$C$22)-((1/(1+exp(-Inputs!$C$24*0.002*(0-1825/Inputs!$C$24))))*Inputs!$C$23)-(Inputs!$C$22*(AY185/$DR$185))+((Inputs!$C$23-(((1/(1+exp(-Inputs!$C$24*0.002*(AY185-1825/Inputs!$C$24))))*Inputs!$C$23+Inputs!$C$22)-((1/(1+exp(-Inputs!$C$24*0.002*(0-1825/Inputs!$C$24))))*Inputs!$C$23)-(Inputs!$C$22*(AY185/$DR$185))))*(AY185/$DR$185))</f>
        <v>77529.64076</v>
      </c>
      <c r="AZ7" s="143">
        <f>((1/(1+exp(-Inputs!$C$24*0.002*(AZ185-1825/Inputs!$C$24))))*Inputs!$C$23+Inputs!$C$22)-((1/(1+exp(-Inputs!$C$24*0.002*(0-1825/Inputs!$C$24))))*Inputs!$C$23)-(Inputs!$C$22*(AZ185/$DR$185))+((Inputs!$C$23-(((1/(1+exp(-Inputs!$C$24*0.002*(AZ185-1825/Inputs!$C$24))))*Inputs!$C$23+Inputs!$C$22)-((1/(1+exp(-Inputs!$C$24*0.002*(0-1825/Inputs!$C$24))))*Inputs!$C$23)-(Inputs!$C$22*(AZ185/$DR$185))))*(AZ185/$DR$185))</f>
        <v>78037.99681</v>
      </c>
      <c r="BA7" s="143">
        <f>((1/(1+exp(-Inputs!$C$24*0.002*(BA185-1825/Inputs!$C$24))))*Inputs!$C$23+Inputs!$C$22)-((1/(1+exp(-Inputs!$C$24*0.002*(0-1825/Inputs!$C$24))))*Inputs!$C$23)-(Inputs!$C$22*(BA185/$DR$185))+((Inputs!$C$23-(((1/(1+exp(-Inputs!$C$24*0.002*(BA185-1825/Inputs!$C$24))))*Inputs!$C$23+Inputs!$C$22)-((1/(1+exp(-Inputs!$C$24*0.002*(0-1825/Inputs!$C$24))))*Inputs!$C$23)-(Inputs!$C$22*(BA185/$DR$185))))*(BA185/$DR$185))</f>
        <v>78524.24023</v>
      </c>
      <c r="BB7" s="143">
        <f>((1/(1+exp(-Inputs!$C$24*0.002*(BB185-1825/Inputs!$C$24))))*Inputs!$C$23+Inputs!$C$22)-((1/(1+exp(-Inputs!$C$24*0.002*(0-1825/Inputs!$C$24))))*Inputs!$C$23)-(Inputs!$C$22*(BB185/$DR$185))+((Inputs!$C$23-(((1/(1+exp(-Inputs!$C$24*0.002*(BB185-1825/Inputs!$C$24))))*Inputs!$C$23+Inputs!$C$22)-((1/(1+exp(-Inputs!$C$24*0.002*(0-1825/Inputs!$C$24))))*Inputs!$C$23)-(Inputs!$C$22*(BB185/$DR$185))))*(BB185/$DR$185))</f>
        <v>78943.76143</v>
      </c>
      <c r="BC7" s="143">
        <f>((1/(1+exp(-Inputs!$C$24*0.002*(BC185-1825/Inputs!$C$24))))*Inputs!$C$23+Inputs!$C$22)-((1/(1+exp(-Inputs!$C$24*0.002*(0-1825/Inputs!$C$24))))*Inputs!$C$23)-(Inputs!$C$22*(BC185/$DR$185))+((Inputs!$C$23-(((1/(1+exp(-Inputs!$C$24*0.002*(BC185-1825/Inputs!$C$24))))*Inputs!$C$23+Inputs!$C$22)-((1/(1+exp(-Inputs!$C$24*0.002*(0-1825/Inputs!$C$24))))*Inputs!$C$23)-(Inputs!$C$22*(BC185/$DR$185))))*(BC185/$DR$185))</f>
        <v>79329.71106</v>
      </c>
      <c r="BD7" s="143">
        <f>((1/(1+exp(-Inputs!$C$24*0.002*(BD185-1825/Inputs!$C$24))))*Inputs!$C$23+Inputs!$C$22)-((1/(1+exp(-Inputs!$C$24*0.002*(0-1825/Inputs!$C$24))))*Inputs!$C$23)-(Inputs!$C$22*(BD185/$DR$185))+((Inputs!$C$23-(((1/(1+exp(-Inputs!$C$24*0.002*(BD185-1825/Inputs!$C$24))))*Inputs!$C$23+Inputs!$C$22)-((1/(1+exp(-Inputs!$C$24*0.002*(0-1825/Inputs!$C$24))))*Inputs!$C$23)-(Inputs!$C$22*(BD185/$DR$185))))*(BD185/$DR$185))</f>
        <v>79661.81406</v>
      </c>
      <c r="BE7" s="143">
        <f>((1/(1+exp(-Inputs!$C$24*0.002*(BE185-1825/Inputs!$C$24))))*Inputs!$C$23+Inputs!$C$22)-((1/(1+exp(-Inputs!$C$24*0.002*(0-1825/Inputs!$C$24))))*Inputs!$C$23)-(Inputs!$C$22*(BE185/$DR$185))+((Inputs!$C$23-(((1/(1+exp(-Inputs!$C$24*0.002*(BE185-1825/Inputs!$C$24))))*Inputs!$C$23+Inputs!$C$22)-((1/(1+exp(-Inputs!$C$24*0.002*(0-1825/Inputs!$C$24))))*Inputs!$C$23)-(Inputs!$C$22*(BE185/$DR$185))))*(BE185/$DR$185))</f>
        <v>79966.67954</v>
      </c>
      <c r="BF7" s="143">
        <f>((1/(1+exp(-Inputs!$C$24*0.002*(BF185-1825/Inputs!$C$24))))*Inputs!$C$23+Inputs!$C$22)-((1/(1+exp(-Inputs!$C$24*0.002*(0-1825/Inputs!$C$24))))*Inputs!$C$23)-(Inputs!$C$22*(BF185/$DR$185))+((Inputs!$C$23-(((1/(1+exp(-Inputs!$C$24*0.002*(BF185-1825/Inputs!$C$24))))*Inputs!$C$23+Inputs!$C$22)-((1/(1+exp(-Inputs!$C$24*0.002*(0-1825/Inputs!$C$24))))*Inputs!$C$23)-(Inputs!$C$22*(BF185/$DR$185))))*(BF185/$DR$185))</f>
        <v>80236.77897</v>
      </c>
      <c r="BG7" s="143">
        <f>((1/(1+exp(-Inputs!$C$24*0.002*(BG185-1825/Inputs!$C$24))))*Inputs!$C$23+Inputs!$C$22)-((1/(1+exp(-Inputs!$C$24*0.002*(0-1825/Inputs!$C$24))))*Inputs!$C$23)-(Inputs!$C$22*(BG185/$DR$185))+((Inputs!$C$23-(((1/(1+exp(-Inputs!$C$24*0.002*(BG185-1825/Inputs!$C$24))))*Inputs!$C$23+Inputs!$C$22)-((1/(1+exp(-Inputs!$C$24*0.002*(0-1825/Inputs!$C$24))))*Inputs!$C$23)-(Inputs!$C$22*(BG185/$DR$185))))*(BG185/$DR$185))</f>
        <v>80468.68859</v>
      </c>
      <c r="BH7" s="143">
        <f>((1/(1+exp(-Inputs!$C$24*0.002*(BH185-1825/Inputs!$C$24))))*Inputs!$C$23+Inputs!$C$22)-((1/(1+exp(-Inputs!$C$24*0.002*(0-1825/Inputs!$C$24))))*Inputs!$C$23)-(Inputs!$C$22*(BH185/$DR$185))+((Inputs!$C$23-(((1/(1+exp(-Inputs!$C$24*0.002*(BH185-1825/Inputs!$C$24))))*Inputs!$C$23+Inputs!$C$22)-((1/(1+exp(-Inputs!$C$24*0.002*(0-1825/Inputs!$C$24))))*Inputs!$C$23)-(Inputs!$C$22*(BH185/$DR$185))))*(BH185/$DR$185))</f>
        <v>80681.2688</v>
      </c>
      <c r="BI7" s="143">
        <f>((1/(1+exp(-Inputs!$C$24*0.002*(BI185-1825/Inputs!$C$24))))*Inputs!$C$23+Inputs!$C$22)-((1/(1+exp(-Inputs!$C$24*0.002*(0-1825/Inputs!$C$24))))*Inputs!$C$23)-(Inputs!$C$22*(BI185/$DR$185))+((Inputs!$C$23-(((1/(1+exp(-Inputs!$C$24*0.002*(BI185-1825/Inputs!$C$24))))*Inputs!$C$23+Inputs!$C$22)-((1/(1+exp(-Inputs!$C$24*0.002*(0-1825/Inputs!$C$24))))*Inputs!$C$23)-(Inputs!$C$22*(BI185/$DR$185))))*(BI185/$DR$185))</f>
        <v>80863.74712</v>
      </c>
      <c r="BJ7" s="143">
        <f>((1/(1+exp(-Inputs!$C$24*0.002*(BJ185-1825/Inputs!$C$24))))*Inputs!$C$23+Inputs!$C$22)-((1/(1+exp(-Inputs!$C$24*0.002*(0-1825/Inputs!$C$24))))*Inputs!$C$23)-(Inputs!$C$22*(BJ185/$DR$185))+((Inputs!$C$23-(((1/(1+exp(-Inputs!$C$24*0.002*(BJ185-1825/Inputs!$C$24))))*Inputs!$C$23+Inputs!$C$22)-((1/(1+exp(-Inputs!$C$24*0.002*(0-1825/Inputs!$C$24))))*Inputs!$C$23)-(Inputs!$C$22*(BJ185/$DR$185))))*(BJ185/$DR$185))</f>
        <v>81031.0569</v>
      </c>
      <c r="BK7" s="143">
        <f>((1/(1+exp(-Inputs!$C$24*0.002*(BK185-1825/Inputs!$C$24))))*Inputs!$C$23+Inputs!$C$22)-((1/(1+exp(-Inputs!$C$24*0.002*(0-1825/Inputs!$C$24))))*Inputs!$C$23)-(Inputs!$C$22*(BK185/$DR$185))+((Inputs!$C$23-(((1/(1+exp(-Inputs!$C$24*0.002*(BK185-1825/Inputs!$C$24))))*Inputs!$C$23+Inputs!$C$22)-((1/(1+exp(-Inputs!$C$24*0.002*(0-1825/Inputs!$C$24))))*Inputs!$C$23)-(Inputs!$C$22*(BK185/$DR$185))))*(BK185/$DR$185))</f>
        <v>81179.2895</v>
      </c>
      <c r="BL7" s="143">
        <f>((1/(1+exp(-Inputs!$C$24*0.002*(BL185-1825/Inputs!$C$24))))*Inputs!$C$23+Inputs!$C$22)-((1/(1+exp(-Inputs!$C$24*0.002*(0-1825/Inputs!$C$24))))*Inputs!$C$23)-(Inputs!$C$22*(BL185/$DR$185))+((Inputs!$C$23-(((1/(1+exp(-Inputs!$C$24*0.002*(BL185-1825/Inputs!$C$24))))*Inputs!$C$23+Inputs!$C$22)-((1/(1+exp(-Inputs!$C$24*0.002*(0-1825/Inputs!$C$24))))*Inputs!$C$23)-(Inputs!$C$22*(BL185/$DR$185))))*(BL185/$DR$185))</f>
        <v>81298.68029</v>
      </c>
      <c r="BM7" s="143">
        <f>((1/(1+exp(-Inputs!$C$24*0.002*(BM185-1825/Inputs!$C$24))))*Inputs!$C$23+Inputs!$C$22)-((1/(1+exp(-Inputs!$C$24*0.002*(0-1825/Inputs!$C$24))))*Inputs!$C$23)-(Inputs!$C$22*(BM185/$DR$185))+((Inputs!$C$23-(((1/(1+exp(-Inputs!$C$24*0.002*(BM185-1825/Inputs!$C$24))))*Inputs!$C$23+Inputs!$C$22)-((1/(1+exp(-Inputs!$C$24*0.002*(0-1825/Inputs!$C$24))))*Inputs!$C$23)-(Inputs!$C$22*(BM185/$DR$185))))*(BM185/$DR$185))</f>
        <v>81416.69174</v>
      </c>
      <c r="BN7" s="143">
        <f>((1/(1+exp(-Inputs!$C$24*0.002*(BN185-1825/Inputs!$C$24))))*Inputs!$C$23+Inputs!$C$22)-((1/(1+exp(-Inputs!$C$24*0.002*(0-1825/Inputs!$C$24))))*Inputs!$C$23)-(Inputs!$C$22*(BN185/$DR$185))+((Inputs!$C$23-(((1/(1+exp(-Inputs!$C$24*0.002*(BN185-1825/Inputs!$C$24))))*Inputs!$C$23+Inputs!$C$22)-((1/(1+exp(-Inputs!$C$24*0.002*(0-1825/Inputs!$C$24))))*Inputs!$C$23)-(Inputs!$C$22*(BN185/$DR$185))))*(BN185/$DR$185))</f>
        <v>81518.37471</v>
      </c>
      <c r="BO7" s="143">
        <f>((1/(1+exp(-Inputs!$C$24*0.002*(BO185-1825/Inputs!$C$24))))*Inputs!$C$23+Inputs!$C$22)-((1/(1+exp(-Inputs!$C$24*0.002*(0-1825/Inputs!$C$24))))*Inputs!$C$23)-(Inputs!$C$22*(BO185/$DR$185))+((Inputs!$C$23-(((1/(1+exp(-Inputs!$C$24*0.002*(BO185-1825/Inputs!$C$24))))*Inputs!$C$23+Inputs!$C$22)-((1/(1+exp(-Inputs!$C$24*0.002*(0-1825/Inputs!$C$24))))*Inputs!$C$23)-(Inputs!$C$22*(BO185/$DR$185))))*(BO185/$DR$185))</f>
        <v>81612.08315</v>
      </c>
      <c r="BP7" s="143">
        <f>((1/(1+exp(-Inputs!$C$24*0.002*(BP185-1825/Inputs!$C$24))))*Inputs!$C$23+Inputs!$C$22)-((1/(1+exp(-Inputs!$C$24*0.002*(0-1825/Inputs!$C$24))))*Inputs!$C$23)-(Inputs!$C$22*(BP185/$DR$185))+((Inputs!$C$23-(((1/(1+exp(-Inputs!$C$24*0.002*(BP185-1825/Inputs!$C$24))))*Inputs!$C$23+Inputs!$C$22)-((1/(1+exp(-Inputs!$C$24*0.002*(0-1825/Inputs!$C$24))))*Inputs!$C$23)-(Inputs!$C$22*(BP185/$DR$185))))*(BP185/$DR$185))</f>
        <v>81693.10749</v>
      </c>
      <c r="BQ7" s="143">
        <f>((1/(1+exp(-Inputs!$C$24*0.002*(BQ185-1825/Inputs!$C$24))))*Inputs!$C$23+Inputs!$C$22)-((1/(1+exp(-Inputs!$C$24*0.002*(0-1825/Inputs!$C$24))))*Inputs!$C$23)-(Inputs!$C$22*(BQ185/$DR$185))+((Inputs!$C$23-(((1/(1+exp(-Inputs!$C$24*0.002*(BQ185-1825/Inputs!$C$24))))*Inputs!$C$23+Inputs!$C$22)-((1/(1+exp(-Inputs!$C$24*0.002*(0-1825/Inputs!$C$24))))*Inputs!$C$23)-(Inputs!$C$22*(BQ185/$DR$185))))*(BQ185/$DR$185))</f>
        <v>81768.08423</v>
      </c>
      <c r="BR7" s="143">
        <f>((1/(1+exp(-Inputs!$C$24*0.002*(BR185-1825/Inputs!$C$24))))*Inputs!$C$23+Inputs!$C$22)-((1/(1+exp(-Inputs!$C$24*0.002*(0-1825/Inputs!$C$24))))*Inputs!$C$23)-(Inputs!$C$22*(BR185/$DR$185))+((Inputs!$C$23-(((1/(1+exp(-Inputs!$C$24*0.002*(BR185-1825/Inputs!$C$24))))*Inputs!$C$23+Inputs!$C$22)-((1/(1+exp(-Inputs!$C$24*0.002*(0-1825/Inputs!$C$24))))*Inputs!$C$23)-(Inputs!$C$22*(BR185/$DR$185))))*(BR185/$DR$185))</f>
        <v>81835.27664</v>
      </c>
      <c r="BS7" s="143">
        <f>((1/(1+exp(-Inputs!$C$24*0.002*(BS185-1825/Inputs!$C$24))))*Inputs!$C$23+Inputs!$C$22)-((1/(1+exp(-Inputs!$C$24*0.002*(0-1825/Inputs!$C$24))))*Inputs!$C$23)-(Inputs!$C$22*(BS185/$DR$185))+((Inputs!$C$23-(((1/(1+exp(-Inputs!$C$24*0.002*(BS185-1825/Inputs!$C$24))))*Inputs!$C$23+Inputs!$C$22)-((1/(1+exp(-Inputs!$C$24*0.002*(0-1825/Inputs!$C$24))))*Inputs!$C$23)-(Inputs!$C$22*(BS185/$DR$185))))*(BS185/$DR$185))</f>
        <v>81893.81989</v>
      </c>
      <c r="BT7" s="143">
        <f>((1/(1+exp(-Inputs!$C$24*0.002*(BT185-1825/Inputs!$C$24))))*Inputs!$C$23+Inputs!$C$22)-((1/(1+exp(-Inputs!$C$24*0.002*(0-1825/Inputs!$C$24))))*Inputs!$C$23)-(Inputs!$C$22*(BT185/$DR$185))+((Inputs!$C$23-(((1/(1+exp(-Inputs!$C$24*0.002*(BT185-1825/Inputs!$C$24))))*Inputs!$C$23+Inputs!$C$22)-((1/(1+exp(-Inputs!$C$24*0.002*(0-1825/Inputs!$C$24))))*Inputs!$C$23)-(Inputs!$C$22*(BT185/$DR$185))))*(BT185/$DR$185))</f>
        <v>81948.46261</v>
      </c>
      <c r="BU7" s="143">
        <f>((1/(1+exp(-Inputs!$C$24*0.002*(BU185-1825/Inputs!$C$24))))*Inputs!$C$23+Inputs!$C$22)-((1/(1+exp(-Inputs!$C$24*0.002*(0-1825/Inputs!$C$24))))*Inputs!$C$23)-(Inputs!$C$22*(BU185/$DR$185))+((Inputs!$C$23-(((1/(1+exp(-Inputs!$C$24*0.002*(BU185-1825/Inputs!$C$24))))*Inputs!$C$23+Inputs!$C$22)-((1/(1+exp(-Inputs!$C$24*0.002*(0-1825/Inputs!$C$24))))*Inputs!$C$23)-(Inputs!$C$22*(BU185/$DR$185))))*(BU185/$DR$185))</f>
        <v>81996.39175</v>
      </c>
      <c r="BV7" s="143">
        <f>((1/(1+exp(-Inputs!$C$24*0.002*(BV185-1825/Inputs!$C$24))))*Inputs!$C$23+Inputs!$C$22)-((1/(1+exp(-Inputs!$C$24*0.002*(0-1825/Inputs!$C$24))))*Inputs!$C$23)-(Inputs!$C$22*(BV185/$DR$185))+((Inputs!$C$23-(((1/(1+exp(-Inputs!$C$24*0.002*(BV185-1825/Inputs!$C$24))))*Inputs!$C$23+Inputs!$C$22)-((1/(1+exp(-Inputs!$C$24*0.002*(0-1825/Inputs!$C$24))))*Inputs!$C$23)-(Inputs!$C$22*(BV185/$DR$185))))*(BV185/$DR$185))</f>
        <v>82041.45669</v>
      </c>
      <c r="BW7" s="143">
        <f>((1/(1+exp(-Inputs!$C$24*0.002*(BW185-1825/Inputs!$C$24))))*Inputs!$C$23+Inputs!$C$22)-((1/(1+exp(-Inputs!$C$24*0.002*(0-1825/Inputs!$C$24))))*Inputs!$C$23)-(Inputs!$C$22*(BW185/$DR$185))+((Inputs!$C$23-(((1/(1+exp(-Inputs!$C$24*0.002*(BW185-1825/Inputs!$C$24))))*Inputs!$C$23+Inputs!$C$22)-((1/(1+exp(-Inputs!$C$24*0.002*(0-1825/Inputs!$C$24))))*Inputs!$C$23)-(Inputs!$C$22*(BW185/$DR$185))))*(BW185/$DR$185))</f>
        <v>82082.56985</v>
      </c>
      <c r="BX7" s="143">
        <f>((1/(1+exp(-Inputs!$C$24*0.002*(BX185-1825/Inputs!$C$24))))*Inputs!$C$23+Inputs!$C$22)-((1/(1+exp(-Inputs!$C$24*0.002*(0-1825/Inputs!$C$24))))*Inputs!$C$23)-(Inputs!$C$22*(BX185/$DR$185))+((Inputs!$C$23-(((1/(1+exp(-Inputs!$C$24*0.002*(BX185-1825/Inputs!$C$24))))*Inputs!$C$23+Inputs!$C$22)-((1/(1+exp(-Inputs!$C$24*0.002*(0-1825/Inputs!$C$24))))*Inputs!$C$23)-(Inputs!$C$22*(BX185/$DR$185))))*(BX185/$DR$185))</f>
        <v>82116.73884</v>
      </c>
      <c r="BY7" s="143">
        <f>((1/(1+exp(-Inputs!$C$24*0.002*(BY185-1825/Inputs!$C$24))))*Inputs!$C$23+Inputs!$C$22)-((1/(1+exp(-Inputs!$C$24*0.002*(0-1825/Inputs!$C$24))))*Inputs!$C$23)-(Inputs!$C$22*(BY185/$DR$185))+((Inputs!$C$23-(((1/(1+exp(-Inputs!$C$24*0.002*(BY185-1825/Inputs!$C$24))))*Inputs!$C$23+Inputs!$C$22)-((1/(1+exp(-Inputs!$C$24*0.002*(0-1825/Inputs!$C$24))))*Inputs!$C$23)-(Inputs!$C$22*(BY185/$DR$185))))*(BY185/$DR$185))</f>
        <v>82151.70455</v>
      </c>
      <c r="BZ7" s="143">
        <f>((1/(1+exp(-Inputs!$C$24*0.002*(BZ185-1825/Inputs!$C$24))))*Inputs!$C$23+Inputs!$C$22)-((1/(1+exp(-Inputs!$C$24*0.002*(0-1825/Inputs!$C$24))))*Inputs!$C$23)-(Inputs!$C$22*(BZ185/$DR$185))+((Inputs!$C$23-(((1/(1+exp(-Inputs!$C$24*0.002*(BZ185-1825/Inputs!$C$24))))*Inputs!$C$23+Inputs!$C$22)-((1/(1+exp(-Inputs!$C$24*0.002*(0-1825/Inputs!$C$24))))*Inputs!$C$23)-(Inputs!$C$22*(BZ185/$DR$185))))*(BZ185/$DR$185))</f>
        <v>82183.04046</v>
      </c>
      <c r="CA7" s="143">
        <f>((1/(1+exp(-Inputs!$C$24*0.002*(CA185-1825/Inputs!$C$24))))*Inputs!$C$23+Inputs!$C$22)-((1/(1+exp(-Inputs!$C$24*0.002*(0-1825/Inputs!$C$24))))*Inputs!$C$23)-(Inputs!$C$22*(CA185/$DR$185))+((Inputs!$C$23-(((1/(1+exp(-Inputs!$C$24*0.002*(CA185-1825/Inputs!$C$24))))*Inputs!$C$23+Inputs!$C$22)-((1/(1+exp(-Inputs!$C$24*0.002*(0-1825/Inputs!$C$24))))*Inputs!$C$23)-(Inputs!$C$22*(CA185/$DR$185))))*(CA185/$DR$185))</f>
        <v>82213.17682</v>
      </c>
      <c r="CB7" s="143">
        <f>((1/(1+exp(-Inputs!$C$24*0.002*(CB185-1825/Inputs!$C$24))))*Inputs!$C$23+Inputs!$C$22)-((1/(1+exp(-Inputs!$C$24*0.002*(0-1825/Inputs!$C$24))))*Inputs!$C$23)-(Inputs!$C$22*(CB185/$DR$185))+((Inputs!$C$23-(((1/(1+exp(-Inputs!$C$24*0.002*(CB185-1825/Inputs!$C$24))))*Inputs!$C$23+Inputs!$C$22)-((1/(1+exp(-Inputs!$C$24*0.002*(0-1825/Inputs!$C$24))))*Inputs!$C$23)-(Inputs!$C$22*(CB185/$DR$185))))*(CB185/$DR$185))</f>
        <v>82240.45508</v>
      </c>
      <c r="CC7" s="143">
        <f>((1/(1+exp(-Inputs!$C$24*0.002*(CC185-1825/Inputs!$C$24))))*Inputs!$C$23+Inputs!$C$22)-((1/(1+exp(-Inputs!$C$24*0.002*(0-1825/Inputs!$C$24))))*Inputs!$C$23)-(Inputs!$C$22*(CC185/$DR$185))+((Inputs!$C$23-(((1/(1+exp(-Inputs!$C$24*0.002*(CC185-1825/Inputs!$C$24))))*Inputs!$C$23+Inputs!$C$22)-((1/(1+exp(-Inputs!$C$24*0.002*(0-1825/Inputs!$C$24))))*Inputs!$C$23)-(Inputs!$C$22*(CC185/$DR$185))))*(CC185/$DR$185))</f>
        <v>82266.95487</v>
      </c>
      <c r="CD7" s="143">
        <f>((1/(1+exp(-Inputs!$C$24*0.002*(CD185-1825/Inputs!$C$24))))*Inputs!$C$23+Inputs!$C$22)-((1/(1+exp(-Inputs!$C$24*0.002*(0-1825/Inputs!$C$24))))*Inputs!$C$23)-(Inputs!$C$22*(CD185/$DR$185))+((Inputs!$C$23-(((1/(1+exp(-Inputs!$C$24*0.002*(CD185-1825/Inputs!$C$24))))*Inputs!$C$23+Inputs!$C$22)-((1/(1+exp(-Inputs!$C$24*0.002*(0-1825/Inputs!$C$24))))*Inputs!$C$23)-(Inputs!$C$22*(CD185/$DR$185))))*(CD185/$DR$185))</f>
        <v>82291.97089</v>
      </c>
      <c r="CE7" s="143">
        <f>((1/(1+exp(-Inputs!$C$24*0.002*(CE185-1825/Inputs!$C$24))))*Inputs!$C$23+Inputs!$C$22)-((1/(1+exp(-Inputs!$C$24*0.002*(0-1825/Inputs!$C$24))))*Inputs!$C$23)-(Inputs!$C$22*(CE185/$DR$185))+((Inputs!$C$23-(((1/(1+exp(-Inputs!$C$24*0.002*(CE185-1825/Inputs!$C$24))))*Inputs!$C$23+Inputs!$C$22)-((1/(1+exp(-Inputs!$C$24*0.002*(0-1825/Inputs!$C$24))))*Inputs!$C$23)-(Inputs!$C$22*(CE185/$DR$185))))*(CE185/$DR$185))</f>
        <v>82314.95991</v>
      </c>
      <c r="CF7" s="143">
        <f>((1/(1+exp(-Inputs!$C$24*0.002*(CF185-1825/Inputs!$C$24))))*Inputs!$C$23+Inputs!$C$22)-((1/(1+exp(-Inputs!$C$24*0.002*(0-1825/Inputs!$C$24))))*Inputs!$C$23)-(Inputs!$C$22*(CF185/$DR$185))+((Inputs!$C$23-(((1/(1+exp(-Inputs!$C$24*0.002*(CF185-1825/Inputs!$C$24))))*Inputs!$C$23+Inputs!$C$22)-((1/(1+exp(-Inputs!$C$24*0.002*(0-1825/Inputs!$C$24))))*Inputs!$C$23)-(Inputs!$C$22*(CF185/$DR$185))))*(CF185/$DR$185))</f>
        <v>82337.6282</v>
      </c>
      <c r="CG7" s="143">
        <f>((1/(1+exp(-Inputs!$C$24*0.002*(CG185-1825/Inputs!$C$24))))*Inputs!$C$23+Inputs!$C$22)-((1/(1+exp(-Inputs!$C$24*0.002*(0-1825/Inputs!$C$24))))*Inputs!$C$23)-(Inputs!$C$22*(CG185/$DR$185))+((Inputs!$C$23-(((1/(1+exp(-Inputs!$C$24*0.002*(CG185-1825/Inputs!$C$24))))*Inputs!$C$23+Inputs!$C$22)-((1/(1+exp(-Inputs!$C$24*0.002*(0-1825/Inputs!$C$24))))*Inputs!$C$23)-(Inputs!$C$22*(CG185/$DR$185))))*(CG185/$DR$185))</f>
        <v>82358.65836</v>
      </c>
      <c r="CH7" s="143">
        <f>((1/(1+exp(-Inputs!$C$24*0.002*(CH185-1825/Inputs!$C$24))))*Inputs!$C$23+Inputs!$C$22)-((1/(1+exp(-Inputs!$C$24*0.002*(0-1825/Inputs!$C$24))))*Inputs!$C$23)-(Inputs!$C$22*(CH185/$DR$185))+((Inputs!$C$23-(((1/(1+exp(-Inputs!$C$24*0.002*(CH185-1825/Inputs!$C$24))))*Inputs!$C$23+Inputs!$C$22)-((1/(1+exp(-Inputs!$C$24*0.002*(0-1825/Inputs!$C$24))))*Inputs!$C$23)-(Inputs!$C$22*(CH185/$DR$185))))*(CH185/$DR$185))</f>
        <v>82379.58464</v>
      </c>
      <c r="CI7" s="143">
        <f>((1/(1+exp(-Inputs!$C$24*0.002*(CI185-1825/Inputs!$C$24))))*Inputs!$C$23+Inputs!$C$22)-((1/(1+exp(-Inputs!$C$24*0.002*(0-1825/Inputs!$C$24))))*Inputs!$C$23)-(Inputs!$C$22*(CI185/$DR$185))+((Inputs!$C$23-(((1/(1+exp(-Inputs!$C$24*0.002*(CI185-1825/Inputs!$C$24))))*Inputs!$C$23+Inputs!$C$22)-((1/(1+exp(-Inputs!$C$24*0.002*(0-1825/Inputs!$C$24))))*Inputs!$C$23)-(Inputs!$C$22*(CI185/$DR$185))))*(CI185/$DR$185))</f>
        <v>82399.8099</v>
      </c>
      <c r="CJ7" s="143">
        <f>((1/(1+exp(-Inputs!$C$24*0.002*(CJ185-1825/Inputs!$C$24))))*Inputs!$C$23+Inputs!$C$22)-((1/(1+exp(-Inputs!$C$24*0.002*(0-1825/Inputs!$C$24))))*Inputs!$C$23)-(Inputs!$C$22*(CJ185/$DR$185))+((Inputs!$C$23-(((1/(1+exp(-Inputs!$C$24*0.002*(CJ185-1825/Inputs!$C$24))))*Inputs!$C$23+Inputs!$C$22)-((1/(1+exp(-Inputs!$C$24*0.002*(0-1825/Inputs!$C$24))))*Inputs!$C$23)-(Inputs!$C$22*(CJ185/$DR$185))))*(CJ185/$DR$185))</f>
        <v>82417.56131</v>
      </c>
      <c r="CK7" s="143">
        <f>((1/(1+exp(-Inputs!$C$24*0.002*(CK185-1825/Inputs!$C$24))))*Inputs!$C$23+Inputs!$C$22)-((1/(1+exp(-Inputs!$C$24*0.002*(0-1825/Inputs!$C$24))))*Inputs!$C$23)-(Inputs!$C$22*(CK185/$DR$185))+((Inputs!$C$23-(((1/(1+exp(-Inputs!$C$24*0.002*(CK185-1825/Inputs!$C$24))))*Inputs!$C$23+Inputs!$C$22)-((1/(1+exp(-Inputs!$C$24*0.002*(0-1825/Inputs!$C$24))))*Inputs!$C$23)-(Inputs!$C$22*(CK185/$DR$185))))*(CK185/$DR$185))</f>
        <v>82436.72577</v>
      </c>
      <c r="CL7" s="143">
        <f>((1/(1+exp(-Inputs!$C$24*0.002*(CL185-1825/Inputs!$C$24))))*Inputs!$C$23+Inputs!$C$22)-((1/(1+exp(-Inputs!$C$24*0.002*(0-1825/Inputs!$C$24))))*Inputs!$C$23)-(Inputs!$C$22*(CL185/$DR$185))+((Inputs!$C$23-(((1/(1+exp(-Inputs!$C$24*0.002*(CL185-1825/Inputs!$C$24))))*Inputs!$C$23+Inputs!$C$22)-((1/(1+exp(-Inputs!$C$24*0.002*(0-1825/Inputs!$C$24))))*Inputs!$C$23)-(Inputs!$C$22*(CL185/$DR$185))))*(CL185/$DR$185))</f>
        <v>82454.8546</v>
      </c>
      <c r="CM7" s="143">
        <f>((1/(1+exp(-Inputs!$C$24*0.002*(CM185-1825/Inputs!$C$24))))*Inputs!$C$23+Inputs!$C$22)-((1/(1+exp(-Inputs!$C$24*0.002*(0-1825/Inputs!$C$24))))*Inputs!$C$23)-(Inputs!$C$22*(CM185/$DR$185))+((Inputs!$C$23-(((1/(1+exp(-Inputs!$C$24*0.002*(CM185-1825/Inputs!$C$24))))*Inputs!$C$23+Inputs!$C$22)-((1/(1+exp(-Inputs!$C$24*0.002*(0-1825/Inputs!$C$24))))*Inputs!$C$23)-(Inputs!$C$22*(CM185/$DR$185))))*(CM185/$DR$185))</f>
        <v>82473.22321</v>
      </c>
      <c r="CN7" s="143">
        <f>((1/(1+exp(-Inputs!$C$24*0.002*(CN185-1825/Inputs!$C$24))))*Inputs!$C$23+Inputs!$C$22)-((1/(1+exp(-Inputs!$C$24*0.002*(0-1825/Inputs!$C$24))))*Inputs!$C$23)-(Inputs!$C$22*(CN185/$DR$185))+((Inputs!$C$23-(((1/(1+exp(-Inputs!$C$24*0.002*(CN185-1825/Inputs!$C$24))))*Inputs!$C$23+Inputs!$C$22)-((1/(1+exp(-Inputs!$C$24*0.002*(0-1825/Inputs!$C$24))))*Inputs!$C$23)-(Inputs!$C$22*(CN185/$DR$185))))*(CN185/$DR$185))</f>
        <v>82490.70223</v>
      </c>
      <c r="CO7" s="143">
        <f>((1/(1+exp(-Inputs!$C$24*0.002*(CO185-1825/Inputs!$C$24))))*Inputs!$C$23+Inputs!$C$22)-((1/(1+exp(-Inputs!$C$24*0.002*(0-1825/Inputs!$C$24))))*Inputs!$C$23)-(Inputs!$C$22*(CO185/$DR$185))+((Inputs!$C$23-(((1/(1+exp(-Inputs!$C$24*0.002*(CO185-1825/Inputs!$C$24))))*Inputs!$C$23+Inputs!$C$22)-((1/(1+exp(-Inputs!$C$24*0.002*(0-1825/Inputs!$C$24))))*Inputs!$C$23)-(Inputs!$C$22*(CO185/$DR$185))))*(CO185/$DR$185))</f>
        <v>82508.50752</v>
      </c>
      <c r="CP7" s="143">
        <f>((1/(1+exp(-Inputs!$C$24*0.002*(CP185-1825/Inputs!$C$24))))*Inputs!$C$23+Inputs!$C$22)-((1/(1+exp(-Inputs!$C$24*0.002*(0-1825/Inputs!$C$24))))*Inputs!$C$23)-(Inputs!$C$22*(CP185/$DR$185))+((Inputs!$C$23-(((1/(1+exp(-Inputs!$C$24*0.002*(CP185-1825/Inputs!$C$24))))*Inputs!$C$23+Inputs!$C$22)-((1/(1+exp(-Inputs!$C$24*0.002*(0-1825/Inputs!$C$24))))*Inputs!$C$23)-(Inputs!$C$22*(CP185/$DR$185))))*(CP185/$DR$185))</f>
        <v>82526.09693</v>
      </c>
      <c r="CQ7" s="143">
        <f>((1/(1+exp(-Inputs!$C$24*0.002*(CQ185-1825/Inputs!$C$24))))*Inputs!$C$23+Inputs!$C$22)-((1/(1+exp(-Inputs!$C$24*0.002*(0-1825/Inputs!$C$24))))*Inputs!$C$23)-(Inputs!$C$22*(CQ185/$DR$185))+((Inputs!$C$23-(((1/(1+exp(-Inputs!$C$24*0.002*(CQ185-1825/Inputs!$C$24))))*Inputs!$C$23+Inputs!$C$22)-((1/(1+exp(-Inputs!$C$24*0.002*(0-1825/Inputs!$C$24))))*Inputs!$C$23)-(Inputs!$C$22*(CQ185/$DR$185))))*(CQ185/$DR$185))</f>
        <v>82542.95035</v>
      </c>
      <c r="CR7" s="143">
        <f>((1/(1+exp(-Inputs!$C$24*0.002*(CR185-1825/Inputs!$C$24))))*Inputs!$C$23+Inputs!$C$22)-((1/(1+exp(-Inputs!$C$24*0.002*(0-1825/Inputs!$C$24))))*Inputs!$C$23)-(Inputs!$C$22*(CR185/$DR$185))+((Inputs!$C$23-(((1/(1+exp(-Inputs!$C$24*0.002*(CR185-1825/Inputs!$C$24))))*Inputs!$C$23+Inputs!$C$22)-((1/(1+exp(-Inputs!$C$24*0.002*(0-1825/Inputs!$C$24))))*Inputs!$C$23)-(Inputs!$C$22*(CR185/$DR$185))))*(CR185/$DR$185))</f>
        <v>82560.22452</v>
      </c>
      <c r="CS7" s="143">
        <f>((1/(1+exp(-Inputs!$C$24*0.002*(CS185-1825/Inputs!$C$24))))*Inputs!$C$23+Inputs!$C$22)-((1/(1+exp(-Inputs!$C$24*0.002*(0-1825/Inputs!$C$24))))*Inputs!$C$23)-(Inputs!$C$22*(CS185/$DR$185))+((Inputs!$C$23-(((1/(1+exp(-Inputs!$C$24*0.002*(CS185-1825/Inputs!$C$24))))*Inputs!$C$23+Inputs!$C$22)-((1/(1+exp(-Inputs!$C$24*0.002*(0-1825/Inputs!$C$24))))*Inputs!$C$23)-(Inputs!$C$22*(CS185/$DR$185))))*(CS185/$DR$185))</f>
        <v>82576.83252</v>
      </c>
      <c r="CT7" s="143">
        <f>((1/(1+exp(-Inputs!$C$24*0.002*(CT185-1825/Inputs!$C$24))))*Inputs!$C$23+Inputs!$C$22)-((1/(1+exp(-Inputs!$C$24*0.002*(0-1825/Inputs!$C$24))))*Inputs!$C$23)-(Inputs!$C$22*(CT185/$DR$185))+((Inputs!$C$23-(((1/(1+exp(-Inputs!$C$24*0.002*(CT185-1825/Inputs!$C$24))))*Inputs!$C$23+Inputs!$C$22)-((1/(1+exp(-Inputs!$C$24*0.002*(0-1825/Inputs!$C$24))))*Inputs!$C$23)-(Inputs!$C$22*(CT185/$DR$185))))*(CT185/$DR$185))</f>
        <v>82593.90655</v>
      </c>
      <c r="CU7" s="143">
        <f>((1/(1+exp(-Inputs!$C$24*0.002*(CU185-1825/Inputs!$C$24))))*Inputs!$C$23+Inputs!$C$22)-((1/(1+exp(-Inputs!$C$24*0.002*(0-1825/Inputs!$C$24))))*Inputs!$C$23)-(Inputs!$C$22*(CU185/$DR$185))+((Inputs!$C$23-(((1/(1+exp(-Inputs!$C$24*0.002*(CU185-1825/Inputs!$C$24))))*Inputs!$C$23+Inputs!$C$22)-((1/(1+exp(-Inputs!$C$24*0.002*(0-1825/Inputs!$C$24))))*Inputs!$C$23)-(Inputs!$C$22*(CU185/$DR$185))))*(CU185/$DR$185))</f>
        <v>82610.91361</v>
      </c>
      <c r="CV7" s="143">
        <f>((1/(1+exp(-Inputs!$C$24*0.002*(CV185-1825/Inputs!$C$24))))*Inputs!$C$23+Inputs!$C$22)-((1/(1+exp(-Inputs!$C$24*0.002*(0-1825/Inputs!$C$24))))*Inputs!$C$23)-(Inputs!$C$22*(CV185/$DR$185))+((Inputs!$C$23-(((1/(1+exp(-Inputs!$C$24*0.002*(CV185-1825/Inputs!$C$24))))*Inputs!$C$23+Inputs!$C$22)-((1/(1+exp(-Inputs!$C$24*0.002*(0-1825/Inputs!$C$24))))*Inputs!$C$23)-(Inputs!$C$22*(CV185/$DR$185))))*(CV185/$DR$185))</f>
        <v>82626.77992</v>
      </c>
      <c r="CW7" s="143">
        <f>((1/(1+exp(-Inputs!$C$24*0.002*(CW185-1825/Inputs!$C$24))))*Inputs!$C$23+Inputs!$C$22)-((1/(1+exp(-Inputs!$C$24*0.002*(0-1825/Inputs!$C$24))))*Inputs!$C$23)-(Inputs!$C$22*(CW185/$DR$185))+((Inputs!$C$23-(((1/(1+exp(-Inputs!$C$24*0.002*(CW185-1825/Inputs!$C$24))))*Inputs!$C$23+Inputs!$C$22)-((1/(1+exp(-Inputs!$C$24*0.002*(0-1825/Inputs!$C$24))))*Inputs!$C$23)-(Inputs!$C$22*(CW185/$DR$185))))*(CW185/$DR$185))</f>
        <v>82643.7098</v>
      </c>
      <c r="CX7" s="143">
        <f>((1/(1+exp(-Inputs!$C$24*0.002*(CX185-1825/Inputs!$C$24))))*Inputs!$C$23+Inputs!$C$22)-((1/(1+exp(-Inputs!$C$24*0.002*(0-1825/Inputs!$C$24))))*Inputs!$C$23)-(Inputs!$C$22*(CX185/$DR$185))+((Inputs!$C$23-(((1/(1+exp(-Inputs!$C$24*0.002*(CX185-1825/Inputs!$C$24))))*Inputs!$C$23+Inputs!$C$22)-((1/(1+exp(-Inputs!$C$24*0.002*(0-1825/Inputs!$C$24))))*Inputs!$C$23)-(Inputs!$C$22*(CX185/$DR$185))))*(CX185/$DR$185))</f>
        <v>82660.0768</v>
      </c>
      <c r="CY7" s="143">
        <f>((1/(1+exp(-Inputs!$C$24*0.002*(CY185-1825/Inputs!$C$24))))*Inputs!$C$23+Inputs!$C$22)-((1/(1+exp(-Inputs!$C$24*0.002*(0-1825/Inputs!$C$24))))*Inputs!$C$23)-(Inputs!$C$22*(CY185/$DR$185))+((Inputs!$C$23-(((1/(1+exp(-Inputs!$C$24*0.002*(CY185-1825/Inputs!$C$24))))*Inputs!$C$23+Inputs!$C$22)-((1/(1+exp(-Inputs!$C$24*0.002*(0-1825/Inputs!$C$24))))*Inputs!$C$23)-(Inputs!$C$22*(CY185/$DR$185))))*(CY185/$DR$185))</f>
        <v>82676.98431</v>
      </c>
      <c r="CZ7" s="143">
        <f>((1/(1+exp(-Inputs!$C$24*0.002*(CZ185-1825/Inputs!$C$24))))*Inputs!$C$23+Inputs!$C$22)-((1/(1+exp(-Inputs!$C$24*0.002*(0-1825/Inputs!$C$24))))*Inputs!$C$23)-(Inputs!$C$22*(CZ185/$DR$185))+((Inputs!$C$23-(((1/(1+exp(-Inputs!$C$24*0.002*(CZ185-1825/Inputs!$C$24))))*Inputs!$C$23+Inputs!$C$22)-((1/(1+exp(-Inputs!$C$24*0.002*(0-1825/Inputs!$C$24))))*Inputs!$C$23)-(Inputs!$C$22*(CZ185/$DR$185))))*(CZ185/$DR$185))</f>
        <v>82693.35169</v>
      </c>
      <c r="DA7" s="143">
        <f>((1/(1+exp(-Inputs!$C$24*0.002*(DA185-1825/Inputs!$C$24))))*Inputs!$C$23+Inputs!$C$22)-((1/(1+exp(-Inputs!$C$24*0.002*(0-1825/Inputs!$C$24))))*Inputs!$C$23)-(Inputs!$C$22*(DA185/$DR$185))+((Inputs!$C$23-(((1/(1+exp(-Inputs!$C$24*0.002*(DA185-1825/Inputs!$C$24))))*Inputs!$C$23+Inputs!$C$22)-((1/(1+exp(-Inputs!$C$24*0.002*(0-1825/Inputs!$C$24))))*Inputs!$C$23)-(Inputs!$C$22*(DA185/$DR$185))))*(DA185/$DR$185))</f>
        <v>82710.27929</v>
      </c>
      <c r="DB7" s="143">
        <f>((1/(1+exp(-Inputs!$C$24*0.002*(DB185-1825/Inputs!$C$24))))*Inputs!$C$23+Inputs!$C$22)-((1/(1+exp(-Inputs!$C$24*0.002*(0-1825/Inputs!$C$24))))*Inputs!$C$23)-(Inputs!$C$22*(DB185/$DR$185))+((Inputs!$C$23-(((1/(1+exp(-Inputs!$C$24*0.002*(DB185-1825/Inputs!$C$24))))*Inputs!$C$23+Inputs!$C$22)-((1/(1+exp(-Inputs!$C$24*0.002*(0-1825/Inputs!$C$24))))*Inputs!$C$23)-(Inputs!$C$22*(DB185/$DR$185))))*(DB185/$DR$185))</f>
        <v>82727.22985</v>
      </c>
      <c r="DC7" s="143">
        <f>((1/(1+exp(-Inputs!$C$24*0.002*(DC185-1825/Inputs!$C$24))))*Inputs!$C$23+Inputs!$C$22)-((1/(1+exp(-Inputs!$C$24*0.002*(0-1825/Inputs!$C$24))))*Inputs!$C$23)-(Inputs!$C$22*(DC185/$DR$185))+((Inputs!$C$23-(((1/(1+exp(-Inputs!$C$24*0.002*(DC185-1825/Inputs!$C$24))))*Inputs!$C$23+Inputs!$C$22)-((1/(1+exp(-Inputs!$C$24*0.002*(0-1825/Inputs!$C$24))))*Inputs!$C$23)-(Inputs!$C$22*(DC185/$DR$185))))*(DC185/$DR$185))</f>
        <v>82743.66209</v>
      </c>
      <c r="DD7" s="143">
        <f>((1/(1+exp(-Inputs!$C$24*0.002*(DD185-1825/Inputs!$C$24))))*Inputs!$C$23+Inputs!$C$22)-((1/(1+exp(-Inputs!$C$24*0.002*(0-1825/Inputs!$C$24))))*Inputs!$C$23)-(Inputs!$C$22*(DD185/$DR$185))+((Inputs!$C$23-(((1/(1+exp(-Inputs!$C$24*0.002*(DD185-1825/Inputs!$C$24))))*Inputs!$C$23+Inputs!$C$22)-((1/(1+exp(-Inputs!$C$24*0.002*(0-1825/Inputs!$C$24))))*Inputs!$C$23)-(Inputs!$C$22*(DD185/$DR$185))))*(DD185/$DR$185))</f>
        <v>82760.67744</v>
      </c>
      <c r="DE7" s="143">
        <f>((1/(1+exp(-Inputs!$C$24*0.002*(DE185-1825/Inputs!$C$24))))*Inputs!$C$23+Inputs!$C$22)-((1/(1+exp(-Inputs!$C$24*0.002*(0-1825/Inputs!$C$24))))*Inputs!$C$23)-(Inputs!$C$22*(DE185/$DR$185))+((Inputs!$C$23-(((1/(1+exp(-Inputs!$C$24*0.002*(DE185-1825/Inputs!$C$24))))*Inputs!$C$23+Inputs!$C$22)-((1/(1+exp(-Inputs!$C$24*0.002*(0-1825/Inputs!$C$24))))*Inputs!$C$23)-(Inputs!$C$22*(DE185/$DR$185))))*(DE185/$DR$185))</f>
        <v>82777.183</v>
      </c>
      <c r="DF7" s="143">
        <f>((1/(1+exp(-Inputs!$C$24*0.002*(DF185-1825/Inputs!$C$24))))*Inputs!$C$23+Inputs!$C$22)-((1/(1+exp(-Inputs!$C$24*0.002*(0-1825/Inputs!$C$24))))*Inputs!$C$23)-(Inputs!$C$22*(DF185/$DR$185))+((Inputs!$C$23-(((1/(1+exp(-Inputs!$C$24*0.002*(DF185-1825/Inputs!$C$24))))*Inputs!$C$23+Inputs!$C$22)-((1/(1+exp(-Inputs!$C$24*0.002*(0-1825/Inputs!$C$24))))*Inputs!$C$23)-(Inputs!$C$22*(DF185/$DR$185))))*(DF185/$DR$185))</f>
        <v>82794.28356</v>
      </c>
      <c r="DG7" s="143">
        <f>((1/(1+exp(-Inputs!$C$24*0.002*(DG185-1825/Inputs!$C$24))))*Inputs!$C$23+Inputs!$C$22)-((1/(1+exp(-Inputs!$C$24*0.002*(0-1825/Inputs!$C$24))))*Inputs!$C$23)-(Inputs!$C$22*(DG185/$DR$185))+((Inputs!$C$23-(((1/(1+exp(-Inputs!$C$24*0.002*(DG185-1825/Inputs!$C$24))))*Inputs!$C$23+Inputs!$C$22)-((1/(1+exp(-Inputs!$C$24*0.002*(0-1825/Inputs!$C$24))))*Inputs!$C$23)-(Inputs!$C$22*(DG185/$DR$185))))*(DG185/$DR$185))</f>
        <v>82811.43351</v>
      </c>
      <c r="DH7" s="143">
        <f>((1/(1+exp(-Inputs!$C$24*0.002*(DH185-1825/Inputs!$C$24))))*Inputs!$C$23+Inputs!$C$22)-((1/(1+exp(-Inputs!$C$24*0.002*(0-1825/Inputs!$C$24))))*Inputs!$C$23)-(Inputs!$C$22*(DH185/$DR$185))+((Inputs!$C$23-(((1/(1+exp(-Inputs!$C$24*0.002*(DH185-1825/Inputs!$C$24))))*Inputs!$C$23+Inputs!$C$22)-((1/(1+exp(-Inputs!$C$24*0.002*(0-1825/Inputs!$C$24))))*Inputs!$C$23)-(Inputs!$C$22*(DH185/$DR$185))))*(DH185/$DR$185))</f>
        <v>82826.96906</v>
      </c>
      <c r="DI7" s="143">
        <f>((1/(1+exp(-Inputs!$C$24*0.002*(DI185-1825/Inputs!$C$24))))*Inputs!$C$23+Inputs!$C$22)-((1/(1+exp(-Inputs!$C$24*0.002*(0-1825/Inputs!$C$24))))*Inputs!$C$23)-(Inputs!$C$22*(DI185/$DR$185))+((Inputs!$C$23-(((1/(1+exp(-Inputs!$C$24*0.002*(DI185-1825/Inputs!$C$24))))*Inputs!$C$23+Inputs!$C$22)-((1/(1+exp(-Inputs!$C$24*0.002*(0-1825/Inputs!$C$24))))*Inputs!$C$23)-(Inputs!$C$22*(DI185/$DR$185))))*(DI185/$DR$185))</f>
        <v>82844.2219</v>
      </c>
      <c r="DJ7" s="143">
        <f>((1/(1+exp(-Inputs!$C$24*0.002*(DJ185-1825/Inputs!$C$24))))*Inputs!$C$23+Inputs!$C$22)-((1/(1+exp(-Inputs!$C$24*0.002*(0-1825/Inputs!$C$24))))*Inputs!$C$23)-(Inputs!$C$22*(DJ185/$DR$185))+((Inputs!$C$23-(((1/(1+exp(-Inputs!$C$24*0.002*(DJ185-1825/Inputs!$C$24))))*Inputs!$C$23+Inputs!$C$22)-((1/(1+exp(-Inputs!$C$24*0.002*(0-1825/Inputs!$C$24))))*Inputs!$C$23)-(Inputs!$C$22*(DJ185/$DR$185))))*(DJ185/$DR$185))</f>
        <v>82860.97328</v>
      </c>
      <c r="DK7" s="143">
        <f>((1/(1+exp(-Inputs!$C$24*0.002*(DK185-1825/Inputs!$C$24))))*Inputs!$C$23+Inputs!$C$22)-((1/(1+exp(-Inputs!$C$24*0.002*(0-1825/Inputs!$C$24))))*Inputs!$C$23)-(Inputs!$C$22*(DK185/$DR$185))+((Inputs!$C$23-(((1/(1+exp(-Inputs!$C$24*0.002*(DK185-1825/Inputs!$C$24))))*Inputs!$C$23+Inputs!$C$22)-((1/(1+exp(-Inputs!$C$24*0.002*(0-1825/Inputs!$C$24))))*Inputs!$C$23)-(Inputs!$C$22*(DK185/$DR$185))))*(DK185/$DR$185))</f>
        <v>82878.34206</v>
      </c>
      <c r="DL7" s="143">
        <f>((1/(1+exp(-Inputs!$C$24*0.002*(DL185-1825/Inputs!$C$24))))*Inputs!$C$23+Inputs!$C$22)-((1/(1+exp(-Inputs!$C$24*0.002*(0-1825/Inputs!$C$24))))*Inputs!$C$23)-(Inputs!$C$22*(DL185/$DR$185))+((Inputs!$C$23-(((1/(1+exp(-Inputs!$C$24*0.002*(DL185-1825/Inputs!$C$24))))*Inputs!$C$23+Inputs!$C$22)-((1/(1+exp(-Inputs!$C$24*0.002*(0-1825/Inputs!$C$24))))*Inputs!$C$23)-(Inputs!$C$22*(DL185/$DR$185))))*(DL185/$DR$185))</f>
        <v>82895.20938</v>
      </c>
      <c r="DM7" s="143">
        <f>((1/(1+exp(-Inputs!$C$24*0.002*(DM185-1825/Inputs!$C$24))))*Inputs!$C$23+Inputs!$C$22)-((1/(1+exp(-Inputs!$C$24*0.002*(0-1825/Inputs!$C$24))))*Inputs!$C$23)-(Inputs!$C$22*(DM185/$DR$185))+((Inputs!$C$23-(((1/(1+exp(-Inputs!$C$24*0.002*(DM185-1825/Inputs!$C$24))))*Inputs!$C$23+Inputs!$C$22)-((1/(1+exp(-Inputs!$C$24*0.002*(0-1825/Inputs!$C$24))))*Inputs!$C$23)-(Inputs!$C$22*(DM185/$DR$185))))*(DM185/$DR$185))</f>
        <v>82912.70129</v>
      </c>
      <c r="DN7" s="143">
        <f>((1/(1+exp(-Inputs!$C$24*0.002*(DN185-1825/Inputs!$C$24))))*Inputs!$C$23+Inputs!$C$22)-((1/(1+exp(-Inputs!$C$24*0.002*(0-1825/Inputs!$C$24))))*Inputs!$C$23)-(Inputs!$C$22*(DN185/$DR$185))+((Inputs!$C$23-(((1/(1+exp(-Inputs!$C$24*0.002*(DN185-1825/Inputs!$C$24))))*Inputs!$C$23+Inputs!$C$22)-((1/(1+exp(-Inputs!$C$24*0.002*(0-1825/Inputs!$C$24))))*Inputs!$C$23)-(Inputs!$C$22*(DN185/$DR$185))))*(DN185/$DR$185))</f>
        <v>82930.2579</v>
      </c>
      <c r="DO7" s="143">
        <f>((1/(1+exp(-Inputs!$C$24*0.002*(DO185-1825/Inputs!$C$24))))*Inputs!$C$23+Inputs!$C$22)-((1/(1+exp(-Inputs!$C$24*0.002*(0-1825/Inputs!$C$24))))*Inputs!$C$23)-(Inputs!$C$22*(DO185/$DR$185))+((Inputs!$C$23-(((1/(1+exp(-Inputs!$C$24*0.002*(DO185-1825/Inputs!$C$24))))*Inputs!$C$23+Inputs!$C$22)-((1/(1+exp(-Inputs!$C$24*0.002*(0-1825/Inputs!$C$24))))*Inputs!$C$23)-(Inputs!$C$22*(DO185/$DR$185))))*(DO185/$DR$185))</f>
        <v>82947.31086</v>
      </c>
      <c r="DP7" s="143">
        <f>((1/(1+exp(-Inputs!$C$24*0.002*(DP185-1825/Inputs!$C$24))))*Inputs!$C$23+Inputs!$C$22)-((1/(1+exp(-Inputs!$C$24*0.002*(0-1825/Inputs!$C$24))))*Inputs!$C$23)-(Inputs!$C$22*(DP185/$DR$185))+((Inputs!$C$23-(((1/(1+exp(-Inputs!$C$24*0.002*(DP185-1825/Inputs!$C$24))))*Inputs!$C$23+Inputs!$C$22)-((1/(1+exp(-Inputs!$C$24*0.002*(0-1825/Inputs!$C$24))))*Inputs!$C$23)-(Inputs!$C$22*(DP185/$DR$185))))*(DP185/$DR$185))</f>
        <v>82964.99801</v>
      </c>
      <c r="DQ7" s="143">
        <f>((1/(1+exp(-Inputs!$C$24*0.002*(DQ185-1825/Inputs!$C$24))))*Inputs!$C$23+Inputs!$C$22)-((1/(1+exp(-Inputs!$C$24*0.002*(0-1825/Inputs!$C$24))))*Inputs!$C$23)-(Inputs!$C$22*(DQ185/$DR$185))+((Inputs!$C$23-(((1/(1+exp(-Inputs!$C$24*0.002*(DQ185-1825/Inputs!$C$24))))*Inputs!$C$23+Inputs!$C$22)-((1/(1+exp(-Inputs!$C$24*0.002*(0-1825/Inputs!$C$24))))*Inputs!$C$23)-(Inputs!$C$22*(DQ185/$DR$185))))*(DQ185/$DR$185))</f>
        <v>82982.17902</v>
      </c>
      <c r="DR7" s="143">
        <f>((1/(1+exp(-Inputs!$C$24*0.002*(DR185-1825/Inputs!$C$24))))*Inputs!$C$23+Inputs!$C$22)-((1/(1+exp(-Inputs!$C$24*0.002*(0-1825/Inputs!$C$24))))*Inputs!$C$23)-(Inputs!$C$22*(DR185/$DR$185))+((Inputs!$C$23-(((1/(1+exp(-Inputs!$C$24*0.002*(DR185-1825/Inputs!$C$24))))*Inputs!$C$23+Inputs!$C$22)-((1/(1+exp(-Inputs!$C$24*0.002*(0-1825/Inputs!$C$24))))*Inputs!$C$23)-(Inputs!$C$22*(DR185/$DR$185))))*(DR185/$DR$185))</f>
        <v>83000</v>
      </c>
    </row>
    <row r="8">
      <c r="B8" s="272" t="s">
        <v>229</v>
      </c>
      <c r="C8" s="143">
        <f>((1/(1+exp(-Inputs!$C$30*0.002*(C185-1825/Inputs!$C$30))))*Inputs!$C$29+Inputs!$C$28)-((1/(1+exp(-Inputs!$C$30*0.002*(0-1825/Inputs!$C$30))))*Inputs!$C$29)-(Inputs!$C$28*(C185/$DR$185))+((Inputs!$C$29-(((1/(1+exp(-Inputs!$C$30*0.002*(C185-1825/Inputs!$C$30))))*Inputs!$C$29+Inputs!$C$28)-((1/(1+exp(-Inputs!$C$30*0.002*(0-1825/Inputs!$C$30))))*Inputs!$C$29)-(Inputs!$C$28*(C185/$DR$185))))*(C185/$DR$185))</f>
        <v>6301.965817</v>
      </c>
      <c r="D8" s="143">
        <f>((1/(1+exp(-Inputs!$C$30*0.002*(D185-1825/Inputs!$C$30))))*Inputs!$C$29+Inputs!$C$28)-((1/(1+exp(-Inputs!$C$30*0.002*(0-1825/Inputs!$C$30))))*Inputs!$C$29)-(Inputs!$C$28*(D185/$DR$185))+((Inputs!$C$29-(((1/(1+exp(-Inputs!$C$30*0.002*(D185-1825/Inputs!$C$30))))*Inputs!$C$29+Inputs!$C$28)-((1/(1+exp(-Inputs!$C$30*0.002*(0-1825/Inputs!$C$30))))*Inputs!$C$29)-(Inputs!$C$28*(D185/$DR$185))))*(D185/$DR$185))</f>
        <v>10440.68686</v>
      </c>
      <c r="E8" s="143">
        <f>((1/(1+exp(-Inputs!$C$30*0.002*(E185-1825/Inputs!$C$30))))*Inputs!$C$29+Inputs!$C$28)-((1/(1+exp(-Inputs!$C$30*0.002*(0-1825/Inputs!$C$30))))*Inputs!$C$29)-(Inputs!$C$28*(E185/$DR$185))+((Inputs!$C$29-(((1/(1+exp(-Inputs!$C$30*0.002*(E185-1825/Inputs!$C$30))))*Inputs!$C$29+Inputs!$C$28)-((1/(1+exp(-Inputs!$C$30*0.002*(0-1825/Inputs!$C$30))))*Inputs!$C$29)-(Inputs!$C$28*(E185/$DR$185))))*(E185/$DR$185))</f>
        <v>14999.19511</v>
      </c>
      <c r="F8" s="143">
        <f>((1/(1+exp(-Inputs!$C$30*0.002*(F185-1825/Inputs!$C$30))))*Inputs!$C$29+Inputs!$C$28)-((1/(1+exp(-Inputs!$C$30*0.002*(0-1825/Inputs!$C$30))))*Inputs!$C$29)-(Inputs!$C$28*(F185/$DR$185))+((Inputs!$C$29-(((1/(1+exp(-Inputs!$C$30*0.002*(F185-1825/Inputs!$C$30))))*Inputs!$C$29+Inputs!$C$28)-((1/(1+exp(-Inputs!$C$30*0.002*(0-1825/Inputs!$C$30))))*Inputs!$C$29)-(Inputs!$C$28*(F185/$DR$185))))*(F185/$DR$185))</f>
        <v>19555.55538</v>
      </c>
      <c r="G8" s="143">
        <f>((1/(1+exp(-Inputs!$C$30*0.002*(G185-1825/Inputs!$C$30))))*Inputs!$C$29+Inputs!$C$28)-((1/(1+exp(-Inputs!$C$30*0.002*(0-1825/Inputs!$C$30))))*Inputs!$C$29)-(Inputs!$C$28*(G185/$DR$185))+((Inputs!$C$29-(((1/(1+exp(-Inputs!$C$30*0.002*(G185-1825/Inputs!$C$30))))*Inputs!$C$29+Inputs!$C$28)-((1/(1+exp(-Inputs!$C$30*0.002*(0-1825/Inputs!$C$30))))*Inputs!$C$29)-(Inputs!$C$28*(G185/$DR$185))))*(G185/$DR$185))</f>
        <v>24427.84376</v>
      </c>
      <c r="H8" s="143">
        <f>((1/(1+exp(-Inputs!$C$30*0.002*(H185-1825/Inputs!$C$30))))*Inputs!$C$29+Inputs!$C$28)-((1/(1+exp(-Inputs!$C$30*0.002*(0-1825/Inputs!$C$30))))*Inputs!$C$29)-(Inputs!$C$28*(H185/$DR$185))+((Inputs!$C$29-(((1/(1+exp(-Inputs!$C$30*0.002*(H185-1825/Inputs!$C$30))))*Inputs!$C$29+Inputs!$C$28)-((1/(1+exp(-Inputs!$C$30*0.002*(0-1825/Inputs!$C$30))))*Inputs!$C$29)-(Inputs!$C$28*(H185/$DR$185))))*(H185/$DR$185))</f>
        <v>29316.24405</v>
      </c>
      <c r="I8" s="143">
        <f>((1/(1+exp(-Inputs!$C$30*0.002*(I185-1825/Inputs!$C$30))))*Inputs!$C$29+Inputs!$C$28)-((1/(1+exp(-Inputs!$C$30*0.002*(0-1825/Inputs!$C$30))))*Inputs!$C$29)-(Inputs!$C$28*(I185/$DR$185))+((Inputs!$C$29-(((1/(1+exp(-Inputs!$C$30*0.002*(I185-1825/Inputs!$C$30))))*Inputs!$C$29+Inputs!$C$28)-((1/(1+exp(-Inputs!$C$30*0.002*(0-1825/Inputs!$C$30))))*Inputs!$C$29)-(Inputs!$C$28*(I185/$DR$185))))*(I185/$DR$185))</f>
        <v>34562.59822</v>
      </c>
      <c r="J8" s="143">
        <f>((1/(1+exp(-Inputs!$C$30*0.002*(J185-1825/Inputs!$C$30))))*Inputs!$C$29+Inputs!$C$28)-((1/(1+exp(-Inputs!$C$30*0.002*(0-1825/Inputs!$C$30))))*Inputs!$C$29)-(Inputs!$C$28*(J185/$DR$185))+((Inputs!$C$29-(((1/(1+exp(-Inputs!$C$30*0.002*(J185-1825/Inputs!$C$30))))*Inputs!$C$29+Inputs!$C$28)-((1/(1+exp(-Inputs!$C$30*0.002*(0-1825/Inputs!$C$30))))*Inputs!$C$29)-(Inputs!$C$28*(J185/$DR$185))))*(J185/$DR$185))</f>
        <v>40024.03366</v>
      </c>
      <c r="K8" s="143">
        <f>((1/(1+exp(-Inputs!$C$30*0.002*(K185-1825/Inputs!$C$30))))*Inputs!$C$29+Inputs!$C$28)-((1/(1+exp(-Inputs!$C$30*0.002*(0-1825/Inputs!$C$30))))*Inputs!$C$29)-(Inputs!$C$28*(K185/$DR$185))+((Inputs!$C$29-(((1/(1+exp(-Inputs!$C$30*0.002*(K185-1825/Inputs!$C$30))))*Inputs!$C$29+Inputs!$C$28)-((1/(1+exp(-Inputs!$C$30*0.002*(0-1825/Inputs!$C$30))))*Inputs!$C$29)-(Inputs!$C$28*(K185/$DR$185))))*(K185/$DR$185))</f>
        <v>45530.61049</v>
      </c>
      <c r="L8" s="143">
        <f>((1/(1+exp(-Inputs!$C$30*0.002*(L185-1825/Inputs!$C$30))))*Inputs!$C$29+Inputs!$C$28)-((1/(1+exp(-Inputs!$C$30*0.002*(0-1825/Inputs!$C$30))))*Inputs!$C$29)-(Inputs!$C$28*(L185/$DR$185))+((Inputs!$C$29-(((1/(1+exp(-Inputs!$C$30*0.002*(L185-1825/Inputs!$C$30))))*Inputs!$C$29+Inputs!$C$28)-((1/(1+exp(-Inputs!$C$30*0.002*(0-1825/Inputs!$C$30))))*Inputs!$C$29)-(Inputs!$C$28*(L185/$DR$185))))*(L185/$DR$185))</f>
        <v>51466.75969</v>
      </c>
      <c r="M8" s="143">
        <f>((1/(1+exp(-Inputs!$C$30*0.002*(M185-1825/Inputs!$C$30))))*Inputs!$C$29+Inputs!$C$28)-((1/(1+exp(-Inputs!$C$30*0.002*(0-1825/Inputs!$C$30))))*Inputs!$C$29)-(Inputs!$C$28*(M185/$DR$185))+((Inputs!$C$29-(((1/(1+exp(-Inputs!$C$30*0.002*(M185-1825/Inputs!$C$30))))*Inputs!$C$29+Inputs!$C$28)-((1/(1+exp(-Inputs!$C$30*0.002*(0-1825/Inputs!$C$30))))*Inputs!$C$29)-(Inputs!$C$28*(M185/$DR$185))))*(M185/$DR$185))</f>
        <v>57466.0303</v>
      </c>
      <c r="N8" s="143">
        <f>((1/(1+exp(-Inputs!$C$30*0.002*(N185-1825/Inputs!$C$30))))*Inputs!$C$29+Inputs!$C$28)-((1/(1+exp(-Inputs!$C$30*0.002*(0-1825/Inputs!$C$30))))*Inputs!$C$29)-(Inputs!$C$28*(N185/$DR$185))+((Inputs!$C$29-(((1/(1+exp(-Inputs!$C$30*0.002*(N185-1825/Inputs!$C$30))))*Inputs!$C$29+Inputs!$C$28)-((1/(1+exp(-Inputs!$C$30*0.002*(0-1825/Inputs!$C$30))))*Inputs!$C$29)-(Inputs!$C$28*(N185/$DR$185))))*(N185/$DR$185))</f>
        <v>63945.19767</v>
      </c>
      <c r="O8" s="143">
        <f>((1/(1+exp(-Inputs!$C$30*0.002*(O185-1825/Inputs!$C$30))))*Inputs!$C$29+Inputs!$C$28)-((1/(1+exp(-Inputs!$C$30*0.002*(0-1825/Inputs!$C$30))))*Inputs!$C$29)-(Inputs!$C$28*(O185/$DR$185))+((Inputs!$C$29-(((1/(1+exp(-Inputs!$C$30*0.002*(O185-1825/Inputs!$C$30))))*Inputs!$C$29+Inputs!$C$28)-((1/(1+exp(-Inputs!$C$30*0.002*(0-1825/Inputs!$C$30))))*Inputs!$C$29)-(Inputs!$C$28*(O185/$DR$185))))*(O185/$DR$185))</f>
        <v>70725.04817</v>
      </c>
      <c r="P8" s="143">
        <f>((1/(1+exp(-Inputs!$C$30*0.002*(P185-1825/Inputs!$C$30))))*Inputs!$C$29+Inputs!$C$28)-((1/(1+exp(-Inputs!$C$30*0.002*(0-1825/Inputs!$C$30))))*Inputs!$C$29)-(Inputs!$C$28*(P185/$DR$185))+((Inputs!$C$29-(((1/(1+exp(-Inputs!$C$30*0.002*(P185-1825/Inputs!$C$30))))*Inputs!$C$29+Inputs!$C$28)-((1/(1+exp(-Inputs!$C$30*0.002*(0-1825/Inputs!$C$30))))*Inputs!$C$29)-(Inputs!$C$28*(P185/$DR$185))))*(P185/$DR$185))</f>
        <v>77119.61159</v>
      </c>
      <c r="Q8" s="143">
        <f>((1/(1+exp(-Inputs!$C$30*0.002*(Q185-1825/Inputs!$C$30))))*Inputs!$C$29+Inputs!$C$28)-((1/(1+exp(-Inputs!$C$30*0.002*(0-1825/Inputs!$C$30))))*Inputs!$C$29)-(Inputs!$C$28*(Q185/$DR$185))+((Inputs!$C$29-(((1/(1+exp(-Inputs!$C$30*0.002*(Q185-1825/Inputs!$C$30))))*Inputs!$C$29+Inputs!$C$28)-((1/(1+exp(-Inputs!$C$30*0.002*(0-1825/Inputs!$C$30))))*Inputs!$C$29)-(Inputs!$C$28*(Q185/$DR$185))))*(Q185/$DR$185))</f>
        <v>84510.91947</v>
      </c>
      <c r="R8" s="143">
        <f>((1/(1+exp(-Inputs!$C$30*0.002*(R185-1825/Inputs!$C$30))))*Inputs!$C$29+Inputs!$C$28)-((1/(1+exp(-Inputs!$C$30*0.002*(0-1825/Inputs!$C$30))))*Inputs!$C$29)-(Inputs!$C$28*(R185/$DR$185))+((Inputs!$C$29-(((1/(1+exp(-Inputs!$C$30*0.002*(R185-1825/Inputs!$C$30))))*Inputs!$C$29+Inputs!$C$28)-((1/(1+exp(-Inputs!$C$30*0.002*(0-1825/Inputs!$C$30))))*Inputs!$C$29)-(Inputs!$C$28*(R185/$DR$185))))*(R185/$DR$185))</f>
        <v>91984.67247</v>
      </c>
      <c r="S8" s="143">
        <f>((1/(1+exp(-Inputs!$C$30*0.002*(S185-1825/Inputs!$C$30))))*Inputs!$C$29+Inputs!$C$28)-((1/(1+exp(-Inputs!$C$30*0.002*(0-1825/Inputs!$C$30))))*Inputs!$C$29)-(Inputs!$C$28*(S185/$DR$185))+((Inputs!$C$29-(((1/(1+exp(-Inputs!$C$30*0.002*(S185-1825/Inputs!$C$30))))*Inputs!$C$29+Inputs!$C$28)-((1/(1+exp(-Inputs!$C$30*0.002*(0-1825/Inputs!$C$30))))*Inputs!$C$29)-(Inputs!$C$28*(S185/$DR$185))))*(S185/$DR$185))</f>
        <v>100045.354</v>
      </c>
      <c r="T8" s="143">
        <f>((1/(1+exp(-Inputs!$C$30*0.002*(T185-1825/Inputs!$C$30))))*Inputs!$C$29+Inputs!$C$28)-((1/(1+exp(-Inputs!$C$30*0.002*(0-1825/Inputs!$C$30))))*Inputs!$C$29)-(Inputs!$C$28*(T185/$DR$185))+((Inputs!$C$29-(((1/(1+exp(-Inputs!$C$30*0.002*(T185-1825/Inputs!$C$30))))*Inputs!$C$29+Inputs!$C$28)-((1/(1+exp(-Inputs!$C$30*0.002*(0-1825/Inputs!$C$30))))*Inputs!$C$29)-(Inputs!$C$28*(T185/$DR$185))))*(T185/$DR$185))</f>
        <v>108174.7371</v>
      </c>
      <c r="U8" s="143">
        <f>((1/(1+exp(-Inputs!$C$30*0.002*(U185-1825/Inputs!$C$30))))*Inputs!$C$29+Inputs!$C$28)-((1/(1+exp(-Inputs!$C$30*0.002*(0-1825/Inputs!$C$30))))*Inputs!$C$29)-(Inputs!$C$28*(U185/$DR$185))+((Inputs!$C$29-(((1/(1+exp(-Inputs!$C$30*0.002*(U185-1825/Inputs!$C$30))))*Inputs!$C$29+Inputs!$C$28)-((1/(1+exp(-Inputs!$C$30*0.002*(0-1825/Inputs!$C$30))))*Inputs!$C$29)-(Inputs!$C$28*(U185/$DR$185))))*(U185/$DR$185))</f>
        <v>116911.5207</v>
      </c>
      <c r="V8" s="143">
        <f>((1/(1+exp(-Inputs!$C$30*0.002*(V185-1825/Inputs!$C$30))))*Inputs!$C$29+Inputs!$C$28)-((1/(1+exp(-Inputs!$C$30*0.002*(0-1825/Inputs!$C$30))))*Inputs!$C$29)-(Inputs!$C$28*(V185/$DR$185))+((Inputs!$C$29-(((1/(1+exp(-Inputs!$C$30*0.002*(V185-1825/Inputs!$C$30))))*Inputs!$C$29+Inputs!$C$28)-((1/(1+exp(-Inputs!$C$30*0.002*(0-1825/Inputs!$C$30))))*Inputs!$C$29)-(Inputs!$C$28*(V185/$DR$185))))*(V185/$DR$185))</f>
        <v>125980.8339</v>
      </c>
      <c r="W8" s="143">
        <f>((1/(1+exp(-Inputs!$C$30*0.002*(W185-1825/Inputs!$C$30))))*Inputs!$C$29+Inputs!$C$28)-((1/(1+exp(-Inputs!$C$30*0.002*(0-1825/Inputs!$C$30))))*Inputs!$C$29)-(Inputs!$C$28*(W185/$DR$185))+((Inputs!$C$29-(((1/(1+exp(-Inputs!$C$30*0.002*(W185-1825/Inputs!$C$30))))*Inputs!$C$29+Inputs!$C$28)-((1/(1+exp(-Inputs!$C$30*0.002*(0-1825/Inputs!$C$30))))*Inputs!$C$29)-(Inputs!$C$28*(W185/$DR$185))))*(W185/$DR$185))</f>
        <v>135058.8129</v>
      </c>
      <c r="X8" s="143">
        <f>((1/(1+exp(-Inputs!$C$30*0.002*(X185-1825/Inputs!$C$30))))*Inputs!$C$29+Inputs!$C$28)-((1/(1+exp(-Inputs!$C$30*0.002*(0-1825/Inputs!$C$30))))*Inputs!$C$29)-(Inputs!$C$28*(X185/$DR$185))+((Inputs!$C$29-(((1/(1+exp(-Inputs!$C$30*0.002*(X185-1825/Inputs!$C$30))))*Inputs!$C$29+Inputs!$C$28)-((1/(1+exp(-Inputs!$C$30*0.002*(0-1825/Inputs!$C$30))))*Inputs!$C$29)-(Inputs!$C$28*(X185/$DR$185))))*(X185/$DR$185))</f>
        <v>144727.4992</v>
      </c>
      <c r="Y8" s="143">
        <f>((1/(1+exp(-Inputs!$C$30*0.002*(Y185-1825/Inputs!$C$30))))*Inputs!$C$29+Inputs!$C$28)-((1/(1+exp(-Inputs!$C$30*0.002*(0-1825/Inputs!$C$30))))*Inputs!$C$29)-(Inputs!$C$28*(Y185/$DR$185))+((Inputs!$C$29-(((1/(1+exp(-Inputs!$C$30*0.002*(Y185-1825/Inputs!$C$30))))*Inputs!$C$29+Inputs!$C$28)-((1/(1+exp(-Inputs!$C$30*0.002*(0-1825/Inputs!$C$30))))*Inputs!$C$29)-(Inputs!$C$28*(Y185/$DR$185))))*(Y185/$DR$185))</f>
        <v>154333.7259</v>
      </c>
      <c r="Z8" s="143">
        <f>((1/(1+exp(-Inputs!$C$30*0.002*(Z185-1825/Inputs!$C$30))))*Inputs!$C$29+Inputs!$C$28)-((1/(1+exp(-Inputs!$C$30*0.002*(0-1825/Inputs!$C$30))))*Inputs!$C$29)-(Inputs!$C$28*(Z185/$DR$185))+((Inputs!$C$29-(((1/(1+exp(-Inputs!$C$30*0.002*(Z185-1825/Inputs!$C$30))))*Inputs!$C$29+Inputs!$C$28)-((1/(1+exp(-Inputs!$C$30*0.002*(0-1825/Inputs!$C$30))))*Inputs!$C$29)-(Inputs!$C$28*(Z185/$DR$185))))*(Z185/$DR$185))</f>
        <v>164479.6126</v>
      </c>
      <c r="AA8" s="143">
        <f>((1/(1+exp(-Inputs!$C$30*0.002*(AA185-1825/Inputs!$C$30))))*Inputs!$C$29+Inputs!$C$28)-((1/(1+exp(-Inputs!$C$30*0.002*(0-1825/Inputs!$C$30))))*Inputs!$C$29)-(Inputs!$C$28*(AA185/$DR$185))+((Inputs!$C$29-(((1/(1+exp(-Inputs!$C$30*0.002*(AA185-1825/Inputs!$C$30))))*Inputs!$C$29+Inputs!$C$28)-((1/(1+exp(-Inputs!$C$30*0.002*(0-1825/Inputs!$C$30))))*Inputs!$C$29)-(Inputs!$C$28*(AA185/$DR$185))))*(AA185/$DR$185))</f>
        <v>174802.1027</v>
      </c>
      <c r="AB8" s="143">
        <f>((1/(1+exp(-Inputs!$C$30*0.002*(AB185-1825/Inputs!$C$30))))*Inputs!$C$29+Inputs!$C$28)-((1/(1+exp(-Inputs!$C$30*0.002*(0-1825/Inputs!$C$30))))*Inputs!$C$29)-(Inputs!$C$28*(AB185/$DR$185))+((Inputs!$C$29-(((1/(1+exp(-Inputs!$C$30*0.002*(AB185-1825/Inputs!$C$30))))*Inputs!$C$29+Inputs!$C$28)-((1/(1+exp(-Inputs!$C$30*0.002*(0-1825/Inputs!$C$30))))*Inputs!$C$29)-(Inputs!$C$28*(AB185/$DR$185))))*(AB185/$DR$185))</f>
        <v>184232.7206</v>
      </c>
      <c r="AC8" s="143">
        <f>((1/(1+exp(-Inputs!$C$30*0.002*(AC185-1825/Inputs!$C$30))))*Inputs!$C$29+Inputs!$C$28)-((1/(1+exp(-Inputs!$C$30*0.002*(0-1825/Inputs!$C$30))))*Inputs!$C$29)-(Inputs!$C$28*(AC185/$DR$185))+((Inputs!$C$29-(((1/(1+exp(-Inputs!$C$30*0.002*(AC185-1825/Inputs!$C$30))))*Inputs!$C$29+Inputs!$C$28)-((1/(1+exp(-Inputs!$C$30*0.002*(0-1825/Inputs!$C$30))))*Inputs!$C$29)-(Inputs!$C$28*(AC185/$DR$185))))*(AC185/$DR$185))</f>
        <v>194737.393</v>
      </c>
      <c r="AD8" s="143">
        <f>((1/(1+exp(-Inputs!$C$30*0.002*(AD185-1825/Inputs!$C$30))))*Inputs!$C$29+Inputs!$C$28)-((1/(1+exp(-Inputs!$C$30*0.002*(0-1825/Inputs!$C$30))))*Inputs!$C$29)-(Inputs!$C$28*(AD185/$DR$185))+((Inputs!$C$29-(((1/(1+exp(-Inputs!$C$30*0.002*(AD185-1825/Inputs!$C$30))))*Inputs!$C$29+Inputs!$C$28)-((1/(1+exp(-Inputs!$C$30*0.002*(0-1825/Inputs!$C$30))))*Inputs!$C$29)-(Inputs!$C$28*(AD185/$DR$185))))*(AD185/$DR$185))</f>
        <v>204908.4238</v>
      </c>
      <c r="AE8" s="143">
        <f>((1/(1+exp(-Inputs!$C$30*0.002*(AE185-1825/Inputs!$C$30))))*Inputs!$C$29+Inputs!$C$28)-((1/(1+exp(-Inputs!$C$30*0.002*(0-1825/Inputs!$C$30))))*Inputs!$C$29)-(Inputs!$C$28*(AE185/$DR$185))+((Inputs!$C$29-(((1/(1+exp(-Inputs!$C$30*0.002*(AE185-1825/Inputs!$C$30))))*Inputs!$C$29+Inputs!$C$28)-((1/(1+exp(-Inputs!$C$30*0.002*(0-1825/Inputs!$C$30))))*Inputs!$C$29)-(Inputs!$C$28*(AE185/$DR$185))))*(AE185/$DR$185))</f>
        <v>215358.6376</v>
      </c>
      <c r="AF8" s="143">
        <f>((1/(1+exp(-Inputs!$C$30*0.002*(AF185-1825/Inputs!$C$30))))*Inputs!$C$29+Inputs!$C$28)-((1/(1+exp(-Inputs!$C$30*0.002*(0-1825/Inputs!$C$30))))*Inputs!$C$29)-(Inputs!$C$28*(AF185/$DR$185))+((Inputs!$C$29-(((1/(1+exp(-Inputs!$C$30*0.002*(AF185-1825/Inputs!$C$30))))*Inputs!$C$29+Inputs!$C$28)-((1/(1+exp(-Inputs!$C$30*0.002*(0-1825/Inputs!$C$30))))*Inputs!$C$29)-(Inputs!$C$28*(AF185/$DR$185))))*(AF185/$DR$185))</f>
        <v>225350.3611</v>
      </c>
      <c r="AG8" s="143">
        <f>((1/(1+exp(-Inputs!$C$30*0.002*(AG185-1825/Inputs!$C$30))))*Inputs!$C$29+Inputs!$C$28)-((1/(1+exp(-Inputs!$C$30*0.002*(0-1825/Inputs!$C$30))))*Inputs!$C$29)-(Inputs!$C$28*(AG185/$DR$185))+((Inputs!$C$29-(((1/(1+exp(-Inputs!$C$30*0.002*(AG185-1825/Inputs!$C$30))))*Inputs!$C$29+Inputs!$C$28)-((1/(1+exp(-Inputs!$C$30*0.002*(0-1825/Inputs!$C$30))))*Inputs!$C$29)-(Inputs!$C$28*(AG185/$DR$185))))*(AG185/$DR$185))</f>
        <v>235484.3005</v>
      </c>
      <c r="AH8" s="143">
        <f>((1/(1+exp(-Inputs!$C$30*0.002*(AH185-1825/Inputs!$C$30))))*Inputs!$C$29+Inputs!$C$28)-((1/(1+exp(-Inputs!$C$30*0.002*(0-1825/Inputs!$C$30))))*Inputs!$C$29)-(Inputs!$C$28*(AH185/$DR$185))+((Inputs!$C$29-(((1/(1+exp(-Inputs!$C$30*0.002*(AH185-1825/Inputs!$C$30))))*Inputs!$C$29+Inputs!$C$28)-((1/(1+exp(-Inputs!$C$30*0.002*(0-1825/Inputs!$C$30))))*Inputs!$C$29)-(Inputs!$C$28*(AH185/$DR$185))))*(AH185/$DR$185))</f>
        <v>245360.7007</v>
      </c>
      <c r="AI8" s="143">
        <f>((1/(1+exp(-Inputs!$C$30*0.002*(AI185-1825/Inputs!$C$30))))*Inputs!$C$29+Inputs!$C$28)-((1/(1+exp(-Inputs!$C$30*0.002*(0-1825/Inputs!$C$30))))*Inputs!$C$29)-(Inputs!$C$28*(AI185/$DR$185))+((Inputs!$C$29-(((1/(1+exp(-Inputs!$C$30*0.002*(AI185-1825/Inputs!$C$30))))*Inputs!$C$29+Inputs!$C$28)-((1/(1+exp(-Inputs!$C$30*0.002*(0-1825/Inputs!$C$30))))*Inputs!$C$29)-(Inputs!$C$28*(AI185/$DR$185))))*(AI185/$DR$185))</f>
        <v>254617.2822</v>
      </c>
      <c r="AJ8" s="143">
        <f>((1/(1+exp(-Inputs!$C$30*0.002*(AJ185-1825/Inputs!$C$30))))*Inputs!$C$29+Inputs!$C$28)-((1/(1+exp(-Inputs!$C$30*0.002*(0-1825/Inputs!$C$30))))*Inputs!$C$29)-(Inputs!$C$28*(AJ185/$DR$185))+((Inputs!$C$29-(((1/(1+exp(-Inputs!$C$30*0.002*(AJ185-1825/Inputs!$C$30))))*Inputs!$C$29+Inputs!$C$28)-((1/(1+exp(-Inputs!$C$30*0.002*(0-1825/Inputs!$C$30))))*Inputs!$C$29)-(Inputs!$C$28*(AJ185/$DR$185))))*(AJ185/$DR$185))</f>
        <v>263819.5685</v>
      </c>
      <c r="AK8" s="143">
        <f>((1/(1+exp(-Inputs!$C$30*0.002*(AK185-1825/Inputs!$C$30))))*Inputs!$C$29+Inputs!$C$28)-((1/(1+exp(-Inputs!$C$30*0.002*(0-1825/Inputs!$C$30))))*Inputs!$C$29)-(Inputs!$C$28*(AK185/$DR$185))+((Inputs!$C$29-(((1/(1+exp(-Inputs!$C$30*0.002*(AK185-1825/Inputs!$C$30))))*Inputs!$C$29+Inputs!$C$28)-((1/(1+exp(-Inputs!$C$30*0.002*(0-1825/Inputs!$C$30))))*Inputs!$C$29)-(Inputs!$C$28*(AK185/$DR$185))))*(AK185/$DR$185))</f>
        <v>272331.6718</v>
      </c>
      <c r="AL8" s="143">
        <f>((1/(1+exp(-Inputs!$C$30*0.002*(AL185-1825/Inputs!$C$30))))*Inputs!$C$29+Inputs!$C$28)-((1/(1+exp(-Inputs!$C$30*0.002*(0-1825/Inputs!$C$30))))*Inputs!$C$29)-(Inputs!$C$28*(AL185/$DR$185))+((Inputs!$C$29-(((1/(1+exp(-Inputs!$C$30*0.002*(AL185-1825/Inputs!$C$30))))*Inputs!$C$29+Inputs!$C$28)-((1/(1+exp(-Inputs!$C$30*0.002*(0-1825/Inputs!$C$30))))*Inputs!$C$29)-(Inputs!$C$28*(AL185/$DR$185))))*(AL185/$DR$185))</f>
        <v>280685.3622</v>
      </c>
      <c r="AM8" s="143">
        <f>((1/(1+exp(-Inputs!$C$30*0.002*(AM185-1825/Inputs!$C$30))))*Inputs!$C$29+Inputs!$C$28)-((1/(1+exp(-Inputs!$C$30*0.002*(0-1825/Inputs!$C$30))))*Inputs!$C$29)-(Inputs!$C$28*(AM185/$DR$185))+((Inputs!$C$29-(((1/(1+exp(-Inputs!$C$30*0.002*(AM185-1825/Inputs!$C$30))))*Inputs!$C$29+Inputs!$C$28)-((1/(1+exp(-Inputs!$C$30*0.002*(0-1825/Inputs!$C$30))))*Inputs!$C$29)-(Inputs!$C$28*(AM185/$DR$185))))*(AM185/$DR$185))</f>
        <v>288562.4149</v>
      </c>
      <c r="AN8" s="143">
        <f>((1/(1+exp(-Inputs!$C$30*0.002*(AN185-1825/Inputs!$C$30))))*Inputs!$C$29+Inputs!$C$28)-((1/(1+exp(-Inputs!$C$30*0.002*(0-1825/Inputs!$C$30))))*Inputs!$C$29)-(Inputs!$C$28*(AN185/$DR$185))+((Inputs!$C$29-(((1/(1+exp(-Inputs!$C$30*0.002*(AN185-1825/Inputs!$C$30))))*Inputs!$C$29+Inputs!$C$28)-((1/(1+exp(-Inputs!$C$30*0.002*(0-1825/Inputs!$C$30))))*Inputs!$C$29)-(Inputs!$C$28*(AN185/$DR$185))))*(AN185/$DR$185))</f>
        <v>295252.0603</v>
      </c>
      <c r="AO8" s="143">
        <f>((1/(1+exp(-Inputs!$C$30*0.002*(AO185-1825/Inputs!$C$30))))*Inputs!$C$29+Inputs!$C$28)-((1/(1+exp(-Inputs!$C$30*0.002*(0-1825/Inputs!$C$30))))*Inputs!$C$29)-(Inputs!$C$28*(AO185/$DR$185))+((Inputs!$C$29-(((1/(1+exp(-Inputs!$C$30*0.002*(AO185-1825/Inputs!$C$30))))*Inputs!$C$29+Inputs!$C$28)-((1/(1+exp(-Inputs!$C$30*0.002*(0-1825/Inputs!$C$30))))*Inputs!$C$29)-(Inputs!$C$28*(AO185/$DR$185))))*(AO185/$DR$185))</f>
        <v>302178.7714</v>
      </c>
      <c r="AP8" s="143">
        <f>((1/(1+exp(-Inputs!$C$30*0.002*(AP185-1825/Inputs!$C$30))))*Inputs!$C$29+Inputs!$C$28)-((1/(1+exp(-Inputs!$C$30*0.002*(0-1825/Inputs!$C$30))))*Inputs!$C$29)-(Inputs!$C$28*(AP185/$DR$185))+((Inputs!$C$29-(((1/(1+exp(-Inputs!$C$30*0.002*(AP185-1825/Inputs!$C$30))))*Inputs!$C$29+Inputs!$C$28)-((1/(1+exp(-Inputs!$C$30*0.002*(0-1825/Inputs!$C$30))))*Inputs!$C$29)-(Inputs!$C$28*(AP185/$DR$185))))*(AP185/$DR$185))</f>
        <v>308400.5324</v>
      </c>
      <c r="AQ8" s="143">
        <f>((1/(1+exp(-Inputs!$C$30*0.002*(AQ185-1825/Inputs!$C$30))))*Inputs!$C$29+Inputs!$C$28)-((1/(1+exp(-Inputs!$C$30*0.002*(0-1825/Inputs!$C$30))))*Inputs!$C$29)-(Inputs!$C$28*(AQ185/$DR$185))+((Inputs!$C$29-(((1/(1+exp(-Inputs!$C$30*0.002*(AQ185-1825/Inputs!$C$30))))*Inputs!$C$29+Inputs!$C$28)-((1/(1+exp(-Inputs!$C$30*0.002*(0-1825/Inputs!$C$30))))*Inputs!$C$29)-(Inputs!$C$28*(AQ185/$DR$185))))*(AQ185/$DR$185))</f>
        <v>314337.5145</v>
      </c>
      <c r="AR8" s="143">
        <f>((1/(1+exp(-Inputs!$C$30*0.002*(AR185-1825/Inputs!$C$30))))*Inputs!$C$29+Inputs!$C$28)-((1/(1+exp(-Inputs!$C$30*0.002*(0-1825/Inputs!$C$30))))*Inputs!$C$29)-(Inputs!$C$28*(AR185/$DR$185))+((Inputs!$C$29-(((1/(1+exp(-Inputs!$C$30*0.002*(AR185-1825/Inputs!$C$30))))*Inputs!$C$29+Inputs!$C$28)-((1/(1+exp(-Inputs!$C$30*0.002*(0-1825/Inputs!$C$30))))*Inputs!$C$29)-(Inputs!$C$28*(AR185/$DR$185))))*(AR185/$DR$185))</f>
        <v>319617.7859</v>
      </c>
      <c r="AS8" s="143">
        <f>((1/(1+exp(-Inputs!$C$30*0.002*(AS185-1825/Inputs!$C$30))))*Inputs!$C$29+Inputs!$C$28)-((1/(1+exp(-Inputs!$C$30*0.002*(0-1825/Inputs!$C$30))))*Inputs!$C$29)-(Inputs!$C$28*(AS185/$DR$185))+((Inputs!$C$29-(((1/(1+exp(-Inputs!$C$30*0.002*(AS185-1825/Inputs!$C$30))))*Inputs!$C$29+Inputs!$C$28)-((1/(1+exp(-Inputs!$C$30*0.002*(0-1825/Inputs!$C$30))))*Inputs!$C$29)-(Inputs!$C$28*(AS185/$DR$185))))*(AS185/$DR$185))</f>
        <v>324610.1024</v>
      </c>
      <c r="AT8" s="143">
        <f>((1/(1+exp(-Inputs!$C$30*0.002*(AT185-1825/Inputs!$C$30))))*Inputs!$C$29+Inputs!$C$28)-((1/(1+exp(-Inputs!$C$30*0.002*(0-1825/Inputs!$C$30))))*Inputs!$C$29)-(Inputs!$C$28*(AT185/$DR$185))+((Inputs!$C$29-(((1/(1+exp(-Inputs!$C$30*0.002*(AT185-1825/Inputs!$C$30))))*Inputs!$C$29+Inputs!$C$28)-((1/(1+exp(-Inputs!$C$30*0.002*(0-1825/Inputs!$C$30))))*Inputs!$C$29)-(Inputs!$C$28*(AT185/$DR$185))))*(AT185/$DR$185))</f>
        <v>329152.0239</v>
      </c>
      <c r="AU8" s="143">
        <f>((1/(1+exp(-Inputs!$C$30*0.002*(AU185-1825/Inputs!$C$30))))*Inputs!$C$29+Inputs!$C$28)-((1/(1+exp(-Inputs!$C$30*0.002*(0-1825/Inputs!$C$30))))*Inputs!$C$29)-(Inputs!$C$28*(AU185/$DR$185))+((Inputs!$C$29-(((1/(1+exp(-Inputs!$C$30*0.002*(AU185-1825/Inputs!$C$30))))*Inputs!$C$29+Inputs!$C$28)-((1/(1+exp(-Inputs!$C$30*0.002*(0-1825/Inputs!$C$30))))*Inputs!$C$29)-(Inputs!$C$28*(AU185/$DR$185))))*(AU185/$DR$185))</f>
        <v>333141.6794</v>
      </c>
      <c r="AV8" s="143">
        <f>((1/(1+exp(-Inputs!$C$30*0.002*(AV185-1825/Inputs!$C$30))))*Inputs!$C$29+Inputs!$C$28)-((1/(1+exp(-Inputs!$C$30*0.002*(0-1825/Inputs!$C$30))))*Inputs!$C$29)-(Inputs!$C$28*(AV185/$DR$185))+((Inputs!$C$29-(((1/(1+exp(-Inputs!$C$30*0.002*(AV185-1825/Inputs!$C$30))))*Inputs!$C$29+Inputs!$C$28)-((1/(1+exp(-Inputs!$C$30*0.002*(0-1825/Inputs!$C$30))))*Inputs!$C$29)-(Inputs!$C$28*(AV185/$DR$185))))*(AV185/$DR$185))</f>
        <v>336870.9737</v>
      </c>
      <c r="AW8" s="143">
        <f>((1/(1+exp(-Inputs!$C$30*0.002*(AW185-1825/Inputs!$C$30))))*Inputs!$C$29+Inputs!$C$28)-((1/(1+exp(-Inputs!$C$30*0.002*(0-1825/Inputs!$C$30))))*Inputs!$C$29)-(Inputs!$C$28*(AW185/$DR$185))+((Inputs!$C$29-(((1/(1+exp(-Inputs!$C$30*0.002*(AW185-1825/Inputs!$C$30))))*Inputs!$C$29+Inputs!$C$28)-((1/(1+exp(-Inputs!$C$30*0.002*(0-1825/Inputs!$C$30))))*Inputs!$C$29)-(Inputs!$C$28*(AW185/$DR$185))))*(AW185/$DR$185))</f>
        <v>340125.2759</v>
      </c>
      <c r="AX8" s="143">
        <f>((1/(1+exp(-Inputs!$C$30*0.002*(AX185-1825/Inputs!$C$30))))*Inputs!$C$29+Inputs!$C$28)-((1/(1+exp(-Inputs!$C$30*0.002*(0-1825/Inputs!$C$30))))*Inputs!$C$29)-(Inputs!$C$28*(AX185/$DR$185))+((Inputs!$C$29-(((1/(1+exp(-Inputs!$C$30*0.002*(AX185-1825/Inputs!$C$30))))*Inputs!$C$29+Inputs!$C$28)-((1/(1+exp(-Inputs!$C$30*0.002*(0-1825/Inputs!$C$30))))*Inputs!$C$29)-(Inputs!$C$28*(AX185/$DR$185))))*(AX185/$DR$185))</f>
        <v>343149.1345</v>
      </c>
      <c r="AY8" s="143">
        <f>((1/(1+exp(-Inputs!$C$30*0.002*(AY185-1825/Inputs!$C$30))))*Inputs!$C$29+Inputs!$C$28)-((1/(1+exp(-Inputs!$C$30*0.002*(0-1825/Inputs!$C$30))))*Inputs!$C$29)-(Inputs!$C$28*(AY185/$DR$185))+((Inputs!$C$29-(((1/(1+exp(-Inputs!$C$30*0.002*(AY185-1825/Inputs!$C$30))))*Inputs!$C$29+Inputs!$C$28)-((1/(1+exp(-Inputs!$C$30*0.002*(0-1825/Inputs!$C$30))))*Inputs!$C$29)-(Inputs!$C$28*(AY185/$DR$185))))*(AY185/$DR$185))</f>
        <v>345856.4178</v>
      </c>
      <c r="AZ8" s="143">
        <f>((1/(1+exp(-Inputs!$C$30*0.002*(AZ185-1825/Inputs!$C$30))))*Inputs!$C$29+Inputs!$C$28)-((1/(1+exp(-Inputs!$C$30*0.002*(0-1825/Inputs!$C$30))))*Inputs!$C$29)-(Inputs!$C$28*(AZ185/$DR$185))+((Inputs!$C$29-(((1/(1+exp(-Inputs!$C$30*0.002*(AZ185-1825/Inputs!$C$30))))*Inputs!$C$29+Inputs!$C$28)-((1/(1+exp(-Inputs!$C$30*0.002*(0-1825/Inputs!$C$30))))*Inputs!$C$29)-(Inputs!$C$28*(AZ185/$DR$185))))*(AZ185/$DR$185))</f>
        <v>348126.8577</v>
      </c>
      <c r="BA8" s="143">
        <f>((1/(1+exp(-Inputs!$C$30*0.002*(BA185-1825/Inputs!$C$30))))*Inputs!$C$29+Inputs!$C$28)-((1/(1+exp(-Inputs!$C$30*0.002*(0-1825/Inputs!$C$30))))*Inputs!$C$29)-(Inputs!$C$28*(BA185/$DR$185))+((Inputs!$C$29-(((1/(1+exp(-Inputs!$C$30*0.002*(BA185-1825/Inputs!$C$30))))*Inputs!$C$29+Inputs!$C$28)-((1/(1+exp(-Inputs!$C$30*0.002*(0-1825/Inputs!$C$30))))*Inputs!$C$29)-(Inputs!$C$28*(BA185/$DR$185))))*(BA185/$DR$185))</f>
        <v>350298.7473</v>
      </c>
      <c r="BB8" s="143">
        <f>((1/(1+exp(-Inputs!$C$30*0.002*(BB185-1825/Inputs!$C$30))))*Inputs!$C$29+Inputs!$C$28)-((1/(1+exp(-Inputs!$C$30*0.002*(0-1825/Inputs!$C$30))))*Inputs!$C$29)-(Inputs!$C$28*(BB185/$DR$185))+((Inputs!$C$29-(((1/(1+exp(-Inputs!$C$30*0.002*(BB185-1825/Inputs!$C$30))))*Inputs!$C$29+Inputs!$C$28)-((1/(1+exp(-Inputs!$C$30*0.002*(0-1825/Inputs!$C$30))))*Inputs!$C$29)-(Inputs!$C$28*(BB185/$DR$185))))*(BB185/$DR$185))</f>
        <v>352172.8175</v>
      </c>
      <c r="BC8" s="143">
        <f>((1/(1+exp(-Inputs!$C$30*0.002*(BC185-1825/Inputs!$C$30))))*Inputs!$C$29+Inputs!$C$28)-((1/(1+exp(-Inputs!$C$30*0.002*(0-1825/Inputs!$C$30))))*Inputs!$C$29)-(Inputs!$C$28*(BC185/$DR$185))+((Inputs!$C$29-(((1/(1+exp(-Inputs!$C$30*0.002*(BC185-1825/Inputs!$C$30))))*Inputs!$C$29+Inputs!$C$28)-((1/(1+exp(-Inputs!$C$30*0.002*(0-1825/Inputs!$C$30))))*Inputs!$C$29)-(Inputs!$C$28*(BC185/$DR$185))))*(BC185/$DR$185))</f>
        <v>353897.1309</v>
      </c>
      <c r="BD8" s="143">
        <f>((1/(1+exp(-Inputs!$C$30*0.002*(BD185-1825/Inputs!$C$30))))*Inputs!$C$29+Inputs!$C$28)-((1/(1+exp(-Inputs!$C$30*0.002*(0-1825/Inputs!$C$30))))*Inputs!$C$29)-(Inputs!$C$28*(BD185/$DR$185))+((Inputs!$C$29-(((1/(1+exp(-Inputs!$C$30*0.002*(BD185-1825/Inputs!$C$30))))*Inputs!$C$29+Inputs!$C$28)-((1/(1+exp(-Inputs!$C$30*0.002*(0-1825/Inputs!$C$30))))*Inputs!$C$29)-(Inputs!$C$28*(BD185/$DR$185))))*(BD185/$DR$185))</f>
        <v>355381.0777</v>
      </c>
      <c r="BE8" s="143">
        <f>((1/(1+exp(-Inputs!$C$30*0.002*(BE185-1825/Inputs!$C$30))))*Inputs!$C$29+Inputs!$C$28)-((1/(1+exp(-Inputs!$C$30*0.002*(0-1825/Inputs!$C$30))))*Inputs!$C$29)-(Inputs!$C$28*(BE185/$DR$185))+((Inputs!$C$29-(((1/(1+exp(-Inputs!$C$30*0.002*(BE185-1825/Inputs!$C$30))))*Inputs!$C$29+Inputs!$C$28)-((1/(1+exp(-Inputs!$C$30*0.002*(0-1825/Inputs!$C$30))))*Inputs!$C$29)-(Inputs!$C$28*(BE185/$DR$185))))*(BE185/$DR$185))</f>
        <v>356743.5281</v>
      </c>
      <c r="BF8" s="143">
        <f>((1/(1+exp(-Inputs!$C$30*0.002*(BF185-1825/Inputs!$C$30))))*Inputs!$C$29+Inputs!$C$28)-((1/(1+exp(-Inputs!$C$30*0.002*(0-1825/Inputs!$C$30))))*Inputs!$C$29)-(Inputs!$C$28*(BF185/$DR$185))+((Inputs!$C$29-(((1/(1+exp(-Inputs!$C$30*0.002*(BF185-1825/Inputs!$C$30))))*Inputs!$C$29+Inputs!$C$28)-((1/(1+exp(-Inputs!$C$30*0.002*(0-1825/Inputs!$C$30))))*Inputs!$C$29)-(Inputs!$C$28*(BF185/$DR$185))))*(BF185/$DR$185))</f>
        <v>357950.8191</v>
      </c>
      <c r="BG8" s="143">
        <f>((1/(1+exp(-Inputs!$C$30*0.002*(BG185-1825/Inputs!$C$30))))*Inputs!$C$29+Inputs!$C$28)-((1/(1+exp(-Inputs!$C$30*0.002*(0-1825/Inputs!$C$30))))*Inputs!$C$29)-(Inputs!$C$28*(BG185/$DR$185))+((Inputs!$C$29-(((1/(1+exp(-Inputs!$C$30*0.002*(BG185-1825/Inputs!$C$30))))*Inputs!$C$29+Inputs!$C$28)-((1/(1+exp(-Inputs!$C$30*0.002*(0-1825/Inputs!$C$30))))*Inputs!$C$29)-(Inputs!$C$28*(BG185/$DR$185))))*(BG185/$DR$185))</f>
        <v>358987.6075</v>
      </c>
      <c r="BH8" s="143">
        <f>((1/(1+exp(-Inputs!$C$30*0.002*(BH185-1825/Inputs!$C$30))))*Inputs!$C$29+Inputs!$C$28)-((1/(1+exp(-Inputs!$C$30*0.002*(0-1825/Inputs!$C$30))))*Inputs!$C$29)-(Inputs!$C$28*(BH185/$DR$185))+((Inputs!$C$29-(((1/(1+exp(-Inputs!$C$30*0.002*(BH185-1825/Inputs!$C$30))))*Inputs!$C$29+Inputs!$C$28)-((1/(1+exp(-Inputs!$C$30*0.002*(0-1825/Inputs!$C$30))))*Inputs!$C$29)-(Inputs!$C$28*(BH185/$DR$185))))*(BH185/$DR$185))</f>
        <v>359938.1822</v>
      </c>
      <c r="BI8" s="143">
        <f>((1/(1+exp(-Inputs!$C$30*0.002*(BI185-1825/Inputs!$C$30))))*Inputs!$C$29+Inputs!$C$28)-((1/(1+exp(-Inputs!$C$30*0.002*(0-1825/Inputs!$C$30))))*Inputs!$C$29)-(Inputs!$C$28*(BI185/$DR$185))+((Inputs!$C$29-(((1/(1+exp(-Inputs!$C$30*0.002*(BI185-1825/Inputs!$C$30))))*Inputs!$C$29+Inputs!$C$28)-((1/(1+exp(-Inputs!$C$30*0.002*(0-1825/Inputs!$C$30))))*Inputs!$C$29)-(Inputs!$C$28*(BI185/$DR$185))))*(BI185/$DR$185))</f>
        <v>360754.3449</v>
      </c>
      <c r="BJ8" s="143">
        <f>((1/(1+exp(-Inputs!$C$30*0.002*(BJ185-1825/Inputs!$C$30))))*Inputs!$C$29+Inputs!$C$28)-((1/(1+exp(-Inputs!$C$30*0.002*(0-1825/Inputs!$C$30))))*Inputs!$C$29)-(Inputs!$C$28*(BJ185/$DR$185))+((Inputs!$C$29-(((1/(1+exp(-Inputs!$C$30*0.002*(BJ185-1825/Inputs!$C$30))))*Inputs!$C$29+Inputs!$C$28)-((1/(1+exp(-Inputs!$C$30*0.002*(0-1825/Inputs!$C$30))))*Inputs!$C$29)-(Inputs!$C$28*(BJ185/$DR$185))))*(BJ185/$DR$185))</f>
        <v>361502.8575</v>
      </c>
      <c r="BK8" s="143">
        <f>((1/(1+exp(-Inputs!$C$30*0.002*(BK185-1825/Inputs!$C$30))))*Inputs!$C$29+Inputs!$C$28)-((1/(1+exp(-Inputs!$C$30*0.002*(0-1825/Inputs!$C$30))))*Inputs!$C$29)-(Inputs!$C$28*(BK185/$DR$185))+((Inputs!$C$29-(((1/(1+exp(-Inputs!$C$30*0.002*(BK185-1825/Inputs!$C$30))))*Inputs!$C$29+Inputs!$C$28)-((1/(1+exp(-Inputs!$C$30*0.002*(0-1825/Inputs!$C$30))))*Inputs!$C$29)-(Inputs!$C$28*(BK185/$DR$185))))*(BK185/$DR$185))</f>
        <v>362166.2145</v>
      </c>
      <c r="BL8" s="143">
        <f>((1/(1+exp(-Inputs!$C$30*0.002*(BL185-1825/Inputs!$C$30))))*Inputs!$C$29+Inputs!$C$28)-((1/(1+exp(-Inputs!$C$30*0.002*(0-1825/Inputs!$C$30))))*Inputs!$C$29)-(Inputs!$C$28*(BL185/$DR$185))+((Inputs!$C$29-(((1/(1+exp(-Inputs!$C$30*0.002*(BL185-1825/Inputs!$C$30))))*Inputs!$C$29+Inputs!$C$28)-((1/(1+exp(-Inputs!$C$30*0.002*(0-1825/Inputs!$C$30))))*Inputs!$C$29)-(Inputs!$C$28*(BL185/$DR$185))))*(BL185/$DR$185))</f>
        <v>362700.6627</v>
      </c>
      <c r="BM8" s="143">
        <f>((1/(1+exp(-Inputs!$C$30*0.002*(BM185-1825/Inputs!$C$30))))*Inputs!$C$29+Inputs!$C$28)-((1/(1+exp(-Inputs!$C$30*0.002*(0-1825/Inputs!$C$30))))*Inputs!$C$29)-(Inputs!$C$28*(BM185/$DR$185))+((Inputs!$C$29-(((1/(1+exp(-Inputs!$C$30*0.002*(BM185-1825/Inputs!$C$30))))*Inputs!$C$29+Inputs!$C$28)-((1/(1+exp(-Inputs!$C$30*0.002*(0-1825/Inputs!$C$30))))*Inputs!$C$29)-(Inputs!$C$28*(BM185/$DR$185))))*(BM185/$DR$185))</f>
        <v>363229.1096</v>
      </c>
      <c r="BN8" s="143">
        <f>((1/(1+exp(-Inputs!$C$30*0.002*(BN185-1825/Inputs!$C$30))))*Inputs!$C$29+Inputs!$C$28)-((1/(1+exp(-Inputs!$C$30*0.002*(0-1825/Inputs!$C$30))))*Inputs!$C$29)-(Inputs!$C$28*(BN185/$DR$185))+((Inputs!$C$29-(((1/(1+exp(-Inputs!$C$30*0.002*(BN185-1825/Inputs!$C$30))))*Inputs!$C$29+Inputs!$C$28)-((1/(1+exp(-Inputs!$C$30*0.002*(0-1825/Inputs!$C$30))))*Inputs!$C$29)-(Inputs!$C$28*(BN185/$DR$185))))*(BN185/$DR$185))</f>
        <v>363684.6065</v>
      </c>
      <c r="BO8" s="143">
        <f>((1/(1+exp(-Inputs!$C$30*0.002*(BO185-1825/Inputs!$C$30))))*Inputs!$C$29+Inputs!$C$28)-((1/(1+exp(-Inputs!$C$30*0.002*(0-1825/Inputs!$C$30))))*Inputs!$C$29)-(Inputs!$C$28*(BO185/$DR$185))+((Inputs!$C$29-(((1/(1+exp(-Inputs!$C$30*0.002*(BO185-1825/Inputs!$C$30))))*Inputs!$C$29+Inputs!$C$28)-((1/(1+exp(-Inputs!$C$30*0.002*(0-1825/Inputs!$C$30))))*Inputs!$C$29)-(Inputs!$C$28*(BO185/$DR$185))))*(BO185/$DR$185))</f>
        <v>364104.5479</v>
      </c>
      <c r="BP8" s="143">
        <f>((1/(1+exp(-Inputs!$C$30*0.002*(BP185-1825/Inputs!$C$30))))*Inputs!$C$29+Inputs!$C$28)-((1/(1+exp(-Inputs!$C$30*0.002*(0-1825/Inputs!$C$30))))*Inputs!$C$29)-(Inputs!$C$28*(BP185/$DR$185))+((Inputs!$C$29-(((1/(1+exp(-Inputs!$C$30*0.002*(BP185-1825/Inputs!$C$30))))*Inputs!$C$29+Inputs!$C$28)-((1/(1+exp(-Inputs!$C$30*0.002*(0-1825/Inputs!$C$30))))*Inputs!$C$29)-(Inputs!$C$28*(BP185/$DR$185))))*(BP185/$DR$185))</f>
        <v>364467.8027</v>
      </c>
      <c r="BQ8" s="143">
        <f>((1/(1+exp(-Inputs!$C$30*0.002*(BQ185-1825/Inputs!$C$30))))*Inputs!$C$29+Inputs!$C$28)-((1/(1+exp(-Inputs!$C$30*0.002*(0-1825/Inputs!$C$30))))*Inputs!$C$29)-(Inputs!$C$28*(BQ185/$DR$185))+((Inputs!$C$29-(((1/(1+exp(-Inputs!$C$30*0.002*(BQ185-1825/Inputs!$C$30))))*Inputs!$C$29+Inputs!$C$28)-((1/(1+exp(-Inputs!$C$30*0.002*(0-1825/Inputs!$C$30))))*Inputs!$C$29)-(Inputs!$C$28*(BQ185/$DR$185))))*(BQ185/$DR$185))</f>
        <v>364804.0978</v>
      </c>
      <c r="BR8" s="143">
        <f>((1/(1+exp(-Inputs!$C$30*0.002*(BR185-1825/Inputs!$C$30))))*Inputs!$C$29+Inputs!$C$28)-((1/(1+exp(-Inputs!$C$30*0.002*(0-1825/Inputs!$C$30))))*Inputs!$C$29)-(Inputs!$C$28*(BR185/$DR$185))+((Inputs!$C$29-(((1/(1+exp(-Inputs!$C$30*0.002*(BR185-1825/Inputs!$C$30))))*Inputs!$C$29+Inputs!$C$28)-((1/(1+exp(-Inputs!$C$30*0.002*(0-1825/Inputs!$C$30))))*Inputs!$C$29)-(Inputs!$C$28*(BR185/$DR$185))))*(BR185/$DR$185))</f>
        <v>365105.6259</v>
      </c>
      <c r="BS8" s="143">
        <f>((1/(1+exp(-Inputs!$C$30*0.002*(BS185-1825/Inputs!$C$30))))*Inputs!$C$29+Inputs!$C$28)-((1/(1+exp(-Inputs!$C$30*0.002*(0-1825/Inputs!$C$30))))*Inputs!$C$29)-(Inputs!$C$28*(BS185/$DR$185))+((Inputs!$C$29-(((1/(1+exp(-Inputs!$C$30*0.002*(BS185-1825/Inputs!$C$30))))*Inputs!$C$29+Inputs!$C$28)-((1/(1+exp(-Inputs!$C$30*0.002*(0-1825/Inputs!$C$30))))*Inputs!$C$29)-(Inputs!$C$28*(BS185/$DR$185))))*(BS185/$DR$185))</f>
        <v>365368.4744</v>
      </c>
      <c r="BT8" s="143">
        <f>((1/(1+exp(-Inputs!$C$30*0.002*(BT185-1825/Inputs!$C$30))))*Inputs!$C$29+Inputs!$C$28)-((1/(1+exp(-Inputs!$C$30*0.002*(0-1825/Inputs!$C$30))))*Inputs!$C$29)-(Inputs!$C$28*(BT185/$DR$185))+((Inputs!$C$29-(((1/(1+exp(-Inputs!$C$30*0.002*(BT185-1825/Inputs!$C$30))))*Inputs!$C$29+Inputs!$C$28)-((1/(1+exp(-Inputs!$C$30*0.002*(0-1825/Inputs!$C$30))))*Inputs!$C$29)-(Inputs!$C$28*(BT185/$DR$185))))*(BT185/$DR$185))</f>
        <v>365613.9404</v>
      </c>
      <c r="BU8" s="143">
        <f>((1/(1+exp(-Inputs!$C$30*0.002*(BU185-1825/Inputs!$C$30))))*Inputs!$C$29+Inputs!$C$28)-((1/(1+exp(-Inputs!$C$30*0.002*(0-1825/Inputs!$C$30))))*Inputs!$C$29)-(Inputs!$C$28*(BU185/$DR$185))+((Inputs!$C$29-(((1/(1+exp(-Inputs!$C$30*0.002*(BU185-1825/Inputs!$C$30))))*Inputs!$C$29+Inputs!$C$28)-((1/(1+exp(-Inputs!$C$30*0.002*(0-1825/Inputs!$C$30))))*Inputs!$C$29)-(Inputs!$C$28*(BU185/$DR$185))))*(BU185/$DR$185))</f>
        <v>365829.3654</v>
      </c>
      <c r="BV8" s="143">
        <f>((1/(1+exp(-Inputs!$C$30*0.002*(BV185-1825/Inputs!$C$30))))*Inputs!$C$29+Inputs!$C$28)-((1/(1+exp(-Inputs!$C$30*0.002*(0-1825/Inputs!$C$30))))*Inputs!$C$29)-(Inputs!$C$28*(BV185/$DR$185))+((Inputs!$C$29-(((1/(1+exp(-Inputs!$C$30*0.002*(BV185-1825/Inputs!$C$30))))*Inputs!$C$29+Inputs!$C$28)-((1/(1+exp(-Inputs!$C$30*0.002*(0-1825/Inputs!$C$30))))*Inputs!$C$29)-(Inputs!$C$28*(BV185/$DR$185))))*(BV185/$DR$185))</f>
        <v>366032.0299</v>
      </c>
      <c r="BW8" s="143">
        <f>((1/(1+exp(-Inputs!$C$30*0.002*(BW185-1825/Inputs!$C$30))))*Inputs!$C$29+Inputs!$C$28)-((1/(1+exp(-Inputs!$C$30*0.002*(0-1825/Inputs!$C$30))))*Inputs!$C$29)-(Inputs!$C$28*(BW185/$DR$185))+((Inputs!$C$29-(((1/(1+exp(-Inputs!$C$30*0.002*(BW185-1825/Inputs!$C$30))))*Inputs!$C$29+Inputs!$C$28)-((1/(1+exp(-Inputs!$C$30*0.002*(0-1825/Inputs!$C$30))))*Inputs!$C$29)-(Inputs!$C$28*(BW185/$DR$185))))*(BW185/$DR$185))</f>
        <v>366217.0282</v>
      </c>
      <c r="BX8" s="143">
        <f>((1/(1+exp(-Inputs!$C$30*0.002*(BX185-1825/Inputs!$C$30))))*Inputs!$C$29+Inputs!$C$28)-((1/(1+exp(-Inputs!$C$30*0.002*(0-1825/Inputs!$C$30))))*Inputs!$C$29)-(Inputs!$C$28*(BX185/$DR$185))+((Inputs!$C$29-(((1/(1+exp(-Inputs!$C$30*0.002*(BX185-1825/Inputs!$C$30))))*Inputs!$C$29+Inputs!$C$28)-((1/(1+exp(-Inputs!$C$30*0.002*(0-1825/Inputs!$C$30))))*Inputs!$C$29)-(Inputs!$C$28*(BX185/$DR$185))))*(BX185/$DR$185))</f>
        <v>366370.8629</v>
      </c>
      <c r="BY8" s="143">
        <f>((1/(1+exp(-Inputs!$C$30*0.002*(BY185-1825/Inputs!$C$30))))*Inputs!$C$29+Inputs!$C$28)-((1/(1+exp(-Inputs!$C$30*0.002*(0-1825/Inputs!$C$30))))*Inputs!$C$29)-(Inputs!$C$28*(BY185/$DR$185))+((Inputs!$C$29-(((1/(1+exp(-Inputs!$C$30*0.002*(BY185-1825/Inputs!$C$30))))*Inputs!$C$29+Inputs!$C$28)-((1/(1+exp(-Inputs!$C$30*0.002*(0-1825/Inputs!$C$30))))*Inputs!$C$29)-(Inputs!$C$28*(BY185/$DR$185))))*(BY185/$DR$185))</f>
        <v>366528.3679</v>
      </c>
      <c r="BZ8" s="143">
        <f>((1/(1+exp(-Inputs!$C$30*0.002*(BZ185-1825/Inputs!$C$30))))*Inputs!$C$29+Inputs!$C$28)-((1/(1+exp(-Inputs!$C$30*0.002*(0-1825/Inputs!$C$30))))*Inputs!$C$29)-(Inputs!$C$28*(BZ185/$DR$185))+((Inputs!$C$29-(((1/(1+exp(-Inputs!$C$30*0.002*(BZ185-1825/Inputs!$C$30))))*Inputs!$C$29+Inputs!$C$28)-((1/(1+exp(-Inputs!$C$30*0.002*(0-1825/Inputs!$C$30))))*Inputs!$C$29)-(Inputs!$C$28*(BZ185/$DR$185))))*(BZ185/$DR$185))</f>
        <v>366669.5972</v>
      </c>
      <c r="CA8" s="143">
        <f>((1/(1+exp(-Inputs!$C$30*0.002*(CA185-1825/Inputs!$C$30))))*Inputs!$C$29+Inputs!$C$28)-((1/(1+exp(-Inputs!$C$30*0.002*(0-1825/Inputs!$C$30))))*Inputs!$C$29)-(Inputs!$C$28*(CA185/$DR$185))+((Inputs!$C$29-(((1/(1+exp(-Inputs!$C$30*0.002*(CA185-1825/Inputs!$C$30))))*Inputs!$C$29+Inputs!$C$28)-((1/(1+exp(-Inputs!$C$30*0.002*(0-1825/Inputs!$C$30))))*Inputs!$C$29)-(Inputs!$C$28*(CA185/$DR$185))))*(CA185/$DR$185))</f>
        <v>366805.4882</v>
      </c>
      <c r="CB8" s="143">
        <f>((1/(1+exp(-Inputs!$C$30*0.002*(CB185-1825/Inputs!$C$30))))*Inputs!$C$29+Inputs!$C$28)-((1/(1+exp(-Inputs!$C$30*0.002*(0-1825/Inputs!$C$30))))*Inputs!$C$29)-(Inputs!$C$28*(CB185/$DR$185))+((Inputs!$C$29-(((1/(1+exp(-Inputs!$C$30*0.002*(CB185-1825/Inputs!$C$30))))*Inputs!$C$29+Inputs!$C$28)-((1/(1+exp(-Inputs!$C$30*0.002*(0-1825/Inputs!$C$30))))*Inputs!$C$29)-(Inputs!$C$28*(CB185/$DR$185))))*(CB185/$DR$185))</f>
        <v>366928.5489</v>
      </c>
      <c r="CC8" s="143">
        <f>((1/(1+exp(-Inputs!$C$30*0.002*(CC185-1825/Inputs!$C$30))))*Inputs!$C$29+Inputs!$C$28)-((1/(1+exp(-Inputs!$C$30*0.002*(0-1825/Inputs!$C$30))))*Inputs!$C$29)-(Inputs!$C$28*(CC185/$DR$185))+((Inputs!$C$29-(((1/(1+exp(-Inputs!$C$30*0.002*(CC185-1825/Inputs!$C$30))))*Inputs!$C$29+Inputs!$C$28)-((1/(1+exp(-Inputs!$C$30*0.002*(0-1825/Inputs!$C$30))))*Inputs!$C$29)-(Inputs!$C$28*(CC185/$DR$185))))*(CC185/$DR$185))</f>
        <v>367048.148</v>
      </c>
      <c r="CD8" s="143">
        <f>((1/(1+exp(-Inputs!$C$30*0.002*(CD185-1825/Inputs!$C$30))))*Inputs!$C$29+Inputs!$C$28)-((1/(1+exp(-Inputs!$C$30*0.002*(0-1825/Inputs!$C$30))))*Inputs!$C$29)-(Inputs!$C$28*(CD185/$DR$185))+((Inputs!$C$29-(((1/(1+exp(-Inputs!$C$30*0.002*(CD185-1825/Inputs!$C$30))))*Inputs!$C$29+Inputs!$C$28)-((1/(1+exp(-Inputs!$C$30*0.002*(0-1825/Inputs!$C$30))))*Inputs!$C$29)-(Inputs!$C$28*(CD185/$DR$185))))*(CD185/$DR$185))</f>
        <v>367161.0934</v>
      </c>
      <c r="CE8" s="143">
        <f>((1/(1+exp(-Inputs!$C$30*0.002*(CE185-1825/Inputs!$C$30))))*Inputs!$C$29+Inputs!$C$28)-((1/(1+exp(-Inputs!$C$30*0.002*(0-1825/Inputs!$C$30))))*Inputs!$C$29)-(Inputs!$C$28*(CE185/$DR$185))+((Inputs!$C$29-(((1/(1+exp(-Inputs!$C$30*0.002*(CE185-1825/Inputs!$C$30))))*Inputs!$C$29+Inputs!$C$28)-((1/(1+exp(-Inputs!$C$30*0.002*(0-1825/Inputs!$C$30))))*Inputs!$C$29)-(Inputs!$C$28*(CE185/$DR$185))))*(CE185/$DR$185))</f>
        <v>367264.9199</v>
      </c>
      <c r="CF8" s="143">
        <f>((1/(1+exp(-Inputs!$C$30*0.002*(CF185-1825/Inputs!$C$30))))*Inputs!$C$29+Inputs!$C$28)-((1/(1+exp(-Inputs!$C$30*0.002*(0-1825/Inputs!$C$30))))*Inputs!$C$29)-(Inputs!$C$28*(CF185/$DR$185))+((Inputs!$C$29-(((1/(1+exp(-Inputs!$C$30*0.002*(CF185-1825/Inputs!$C$30))))*Inputs!$C$29+Inputs!$C$28)-((1/(1+exp(-Inputs!$C$30*0.002*(0-1825/Inputs!$C$30))))*Inputs!$C$29)-(Inputs!$C$28*(CF185/$DR$185))))*(CF185/$DR$185))</f>
        <v>367367.3242</v>
      </c>
      <c r="CG8" s="143">
        <f>((1/(1+exp(-Inputs!$C$30*0.002*(CG185-1825/Inputs!$C$30))))*Inputs!$C$29+Inputs!$C$28)-((1/(1+exp(-Inputs!$C$30*0.002*(0-1825/Inputs!$C$30))))*Inputs!$C$29)-(Inputs!$C$28*(CG185/$DR$185))+((Inputs!$C$29-(((1/(1+exp(-Inputs!$C$30*0.002*(CG185-1825/Inputs!$C$30))))*Inputs!$C$29+Inputs!$C$28)-((1/(1+exp(-Inputs!$C$30*0.002*(0-1825/Inputs!$C$30))))*Inputs!$C$29)-(Inputs!$C$28*(CG185/$DR$185))))*(CG185/$DR$185))</f>
        <v>367462.3469</v>
      </c>
      <c r="CH8" s="143">
        <f>((1/(1+exp(-Inputs!$C$30*0.002*(CH185-1825/Inputs!$C$30))))*Inputs!$C$29+Inputs!$C$28)-((1/(1+exp(-Inputs!$C$30*0.002*(0-1825/Inputs!$C$30))))*Inputs!$C$29)-(Inputs!$C$28*(CH185/$DR$185))+((Inputs!$C$29-(((1/(1+exp(-Inputs!$C$30*0.002*(CH185-1825/Inputs!$C$30))))*Inputs!$C$29+Inputs!$C$28)-((1/(1+exp(-Inputs!$C$30*0.002*(0-1825/Inputs!$C$30))))*Inputs!$C$29)-(Inputs!$C$28*(CH185/$DR$185))))*(CH185/$DR$185))</f>
        <v>367556.9129</v>
      </c>
      <c r="CI8" s="143">
        <f>((1/(1+exp(-Inputs!$C$30*0.002*(CI185-1825/Inputs!$C$30))))*Inputs!$C$29+Inputs!$C$28)-((1/(1+exp(-Inputs!$C$30*0.002*(0-1825/Inputs!$C$30))))*Inputs!$C$29)-(Inputs!$C$28*(CI185/$DR$185))+((Inputs!$C$29-(((1/(1+exp(-Inputs!$C$30*0.002*(CI185-1825/Inputs!$C$30))))*Inputs!$C$29+Inputs!$C$28)-((1/(1+exp(-Inputs!$C$30*0.002*(0-1825/Inputs!$C$30))))*Inputs!$C$29)-(Inputs!$C$28*(CI185/$DR$185))))*(CI185/$DR$185))</f>
        <v>367648.3176</v>
      </c>
      <c r="CJ8" s="143">
        <f>((1/(1+exp(-Inputs!$C$30*0.002*(CJ185-1825/Inputs!$C$30))))*Inputs!$C$29+Inputs!$C$28)-((1/(1+exp(-Inputs!$C$30*0.002*(0-1825/Inputs!$C$30))))*Inputs!$C$29)-(Inputs!$C$28*(CJ185/$DR$185))+((Inputs!$C$29-(((1/(1+exp(-Inputs!$C$30*0.002*(CJ185-1825/Inputs!$C$30))))*Inputs!$C$29+Inputs!$C$28)-((1/(1+exp(-Inputs!$C$30*0.002*(0-1825/Inputs!$C$30))))*Inputs!$C$29)-(Inputs!$C$28*(CJ185/$DR$185))))*(CJ185/$DR$185))</f>
        <v>367728.5432</v>
      </c>
      <c r="CK8" s="143">
        <f>((1/(1+exp(-Inputs!$C$30*0.002*(CK185-1825/Inputs!$C$30))))*Inputs!$C$29+Inputs!$C$28)-((1/(1+exp(-Inputs!$C$30*0.002*(0-1825/Inputs!$C$30))))*Inputs!$C$29)-(Inputs!$C$28*(CK185/$DR$185))+((Inputs!$C$29-(((1/(1+exp(-Inputs!$C$30*0.002*(CK185-1825/Inputs!$C$30))))*Inputs!$C$29+Inputs!$C$28)-((1/(1+exp(-Inputs!$C$30*0.002*(0-1825/Inputs!$C$30))))*Inputs!$C$29)-(Inputs!$C$28*(CK185/$DR$185))))*(CK185/$DR$185))</f>
        <v>367815.1514</v>
      </c>
      <c r="CL8" s="143">
        <f>((1/(1+exp(-Inputs!$C$30*0.002*(CL185-1825/Inputs!$C$30))))*Inputs!$C$29+Inputs!$C$28)-((1/(1+exp(-Inputs!$C$30*0.002*(0-1825/Inputs!$C$30))))*Inputs!$C$29)-(Inputs!$C$28*(CL185/$DR$185))+((Inputs!$C$29-(((1/(1+exp(-Inputs!$C$30*0.002*(CL185-1825/Inputs!$C$30))))*Inputs!$C$29+Inputs!$C$28)-((1/(1+exp(-Inputs!$C$30*0.002*(0-1825/Inputs!$C$30))))*Inputs!$C$29)-(Inputs!$C$28*(CL185/$DR$185))))*(CL185/$DR$185))</f>
        <v>367897.0715</v>
      </c>
      <c r="CM8" s="143">
        <f>((1/(1+exp(-Inputs!$C$30*0.002*(CM185-1825/Inputs!$C$30))))*Inputs!$C$29+Inputs!$C$28)-((1/(1+exp(-Inputs!$C$30*0.002*(0-1825/Inputs!$C$30))))*Inputs!$C$29)-(Inputs!$C$28*(CM185/$DR$185))+((Inputs!$C$29-(((1/(1+exp(-Inputs!$C$30*0.002*(CM185-1825/Inputs!$C$30))))*Inputs!$C$29+Inputs!$C$28)-((1/(1+exp(-Inputs!$C$30*0.002*(0-1825/Inputs!$C$30))))*Inputs!$C$29)-(Inputs!$C$28*(CM185/$DR$185))))*(CM185/$DR$185))</f>
        <v>367980.0631</v>
      </c>
      <c r="CN8" s="143">
        <f>((1/(1+exp(-Inputs!$C$30*0.002*(CN185-1825/Inputs!$C$30))))*Inputs!$C$29+Inputs!$C$28)-((1/(1+exp(-Inputs!$C$30*0.002*(0-1825/Inputs!$C$30))))*Inputs!$C$29)-(Inputs!$C$28*(CN185/$DR$185))+((Inputs!$C$29-(((1/(1+exp(-Inputs!$C$30*0.002*(CN185-1825/Inputs!$C$30))))*Inputs!$C$29+Inputs!$C$28)-((1/(1+exp(-Inputs!$C$30*0.002*(0-1825/Inputs!$C$30))))*Inputs!$C$29)-(Inputs!$C$28*(CN185/$DR$185))))*(CN185/$DR$185))</f>
        <v>368059.0204</v>
      </c>
      <c r="CO8" s="143">
        <f>((1/(1+exp(-Inputs!$C$30*0.002*(CO185-1825/Inputs!$C$30))))*Inputs!$C$29+Inputs!$C$28)-((1/(1+exp(-Inputs!$C$30*0.002*(0-1825/Inputs!$C$30))))*Inputs!$C$29)-(Inputs!$C$28*(CO185/$DR$185))+((Inputs!$C$29-(((1/(1+exp(-Inputs!$C$30*0.002*(CO185-1825/Inputs!$C$30))))*Inputs!$C$29+Inputs!$C$28)-((1/(1+exp(-Inputs!$C$30*0.002*(0-1825/Inputs!$C$30))))*Inputs!$C$29)-(Inputs!$C$28*(CO185/$DR$185))))*(CO185/$DR$185))</f>
        <v>368139.4331</v>
      </c>
      <c r="CP8" s="143">
        <f>((1/(1+exp(-Inputs!$C$30*0.002*(CP185-1825/Inputs!$C$30))))*Inputs!$C$29+Inputs!$C$28)-((1/(1+exp(-Inputs!$C$30*0.002*(0-1825/Inputs!$C$30))))*Inputs!$C$29)-(Inputs!$C$28*(CP185/$DR$185))+((Inputs!$C$29-(((1/(1+exp(-Inputs!$C$30*0.002*(CP185-1825/Inputs!$C$30))))*Inputs!$C$29+Inputs!$C$28)-((1/(1+exp(-Inputs!$C$30*0.002*(0-1825/Inputs!$C$30))))*Inputs!$C$29)-(Inputs!$C$28*(CP185/$DR$185))))*(CP185/$DR$185))</f>
        <v>368218.8491</v>
      </c>
      <c r="CQ8" s="143">
        <f>((1/(1+exp(-Inputs!$C$30*0.002*(CQ185-1825/Inputs!$C$30))))*Inputs!$C$29+Inputs!$C$28)-((1/(1+exp(-Inputs!$C$30*0.002*(0-1825/Inputs!$C$30))))*Inputs!$C$29)-(Inputs!$C$28*(CQ185/$DR$185))+((Inputs!$C$29-(((1/(1+exp(-Inputs!$C$30*0.002*(CQ185-1825/Inputs!$C$30))))*Inputs!$C$29+Inputs!$C$28)-((1/(1+exp(-Inputs!$C$30*0.002*(0-1825/Inputs!$C$30))))*Inputs!$C$29)-(Inputs!$C$28*(CQ185/$DR$185))))*(CQ185/$DR$185))</f>
        <v>368294.9195</v>
      </c>
      <c r="CR8" s="143">
        <f>((1/(1+exp(-Inputs!$C$30*0.002*(CR185-1825/Inputs!$C$30))))*Inputs!$C$29+Inputs!$C$28)-((1/(1+exp(-Inputs!$C$30*0.002*(0-1825/Inputs!$C$30))))*Inputs!$C$29)-(Inputs!$C$28*(CR185/$DR$185))+((Inputs!$C$29-(((1/(1+exp(-Inputs!$C$30*0.002*(CR185-1825/Inputs!$C$30))))*Inputs!$C$29+Inputs!$C$28)-((1/(1+exp(-Inputs!$C$30*0.002*(0-1825/Inputs!$C$30))))*Inputs!$C$29)-(Inputs!$C$28*(CR185/$DR$185))))*(CR185/$DR$185))</f>
        <v>368372.8635</v>
      </c>
      <c r="CS8" s="143">
        <f>((1/(1+exp(-Inputs!$C$30*0.002*(CS185-1825/Inputs!$C$30))))*Inputs!$C$29+Inputs!$C$28)-((1/(1+exp(-Inputs!$C$30*0.002*(0-1825/Inputs!$C$30))))*Inputs!$C$29)-(Inputs!$C$28*(CS185/$DR$185))+((Inputs!$C$29-(((1/(1+exp(-Inputs!$C$30*0.002*(CS185-1825/Inputs!$C$30))))*Inputs!$C$29+Inputs!$C$28)-((1/(1+exp(-Inputs!$C$30*0.002*(0-1825/Inputs!$C$30))))*Inputs!$C$29)-(Inputs!$C$28*(CS185/$DR$185))))*(CS185/$DR$185))</f>
        <v>368447.7754</v>
      </c>
      <c r="CT8" s="143">
        <f>((1/(1+exp(-Inputs!$C$30*0.002*(CT185-1825/Inputs!$C$30))))*Inputs!$C$29+Inputs!$C$28)-((1/(1+exp(-Inputs!$C$30*0.002*(0-1825/Inputs!$C$30))))*Inputs!$C$29)-(Inputs!$C$28*(CT185/$DR$185))+((Inputs!$C$29-(((1/(1+exp(-Inputs!$C$30*0.002*(CT185-1825/Inputs!$C$30))))*Inputs!$C$29+Inputs!$C$28)-((1/(1+exp(-Inputs!$C$30*0.002*(0-1825/Inputs!$C$30))))*Inputs!$C$29)-(Inputs!$C$28*(CT185/$DR$185))))*(CT185/$DR$185))</f>
        <v>368524.7609</v>
      </c>
      <c r="CU8" s="143">
        <f>((1/(1+exp(-Inputs!$C$30*0.002*(CU185-1825/Inputs!$C$30))))*Inputs!$C$29+Inputs!$C$28)-((1/(1+exp(-Inputs!$C$30*0.002*(0-1825/Inputs!$C$30))))*Inputs!$C$29)-(Inputs!$C$28*(CU185/$DR$185))+((Inputs!$C$29-(((1/(1+exp(-Inputs!$C$30*0.002*(CU185-1825/Inputs!$C$30))))*Inputs!$C$29+Inputs!$C$28)-((1/(1+exp(-Inputs!$C$30*0.002*(0-1825/Inputs!$C$30))))*Inputs!$C$29)-(Inputs!$C$28*(CU185/$DR$185))))*(CU185/$DR$185))</f>
        <v>368601.4143</v>
      </c>
      <c r="CV8" s="143">
        <f>((1/(1+exp(-Inputs!$C$30*0.002*(CV185-1825/Inputs!$C$30))))*Inputs!$C$29+Inputs!$C$28)-((1/(1+exp(-Inputs!$C$30*0.002*(0-1825/Inputs!$C$30))))*Inputs!$C$29)-(Inputs!$C$28*(CV185/$DR$185))+((Inputs!$C$29-(((1/(1+exp(-Inputs!$C$30*0.002*(CV185-1825/Inputs!$C$30))))*Inputs!$C$29+Inputs!$C$28)-((1/(1+exp(-Inputs!$C$30*0.002*(0-1825/Inputs!$C$30))))*Inputs!$C$29)-(Inputs!$C$28*(CV185/$DR$185))))*(CV185/$DR$185))</f>
        <v>368672.898</v>
      </c>
      <c r="CW8" s="143">
        <f>((1/(1+exp(-Inputs!$C$30*0.002*(CW185-1825/Inputs!$C$30))))*Inputs!$C$29+Inputs!$C$28)-((1/(1+exp(-Inputs!$C$30*0.002*(0-1825/Inputs!$C$30))))*Inputs!$C$29)-(Inputs!$C$28*(CW185/$DR$185))+((Inputs!$C$29-(((1/(1+exp(-Inputs!$C$30*0.002*(CW185-1825/Inputs!$C$30))))*Inputs!$C$29+Inputs!$C$28)-((1/(1+exp(-Inputs!$C$30*0.002*(0-1825/Inputs!$C$30))))*Inputs!$C$29)-(Inputs!$C$28*(CW185/$DR$185))))*(CW185/$DR$185))</f>
        <v>368749.1427</v>
      </c>
      <c r="CX8" s="143">
        <f>((1/(1+exp(-Inputs!$C$30*0.002*(CX185-1825/Inputs!$C$30))))*Inputs!$C$29+Inputs!$C$28)-((1/(1+exp(-Inputs!$C$30*0.002*(0-1825/Inputs!$C$30))))*Inputs!$C$29)-(Inputs!$C$28*(CX185/$DR$185))+((Inputs!$C$29-(((1/(1+exp(-Inputs!$C$30*0.002*(CX185-1825/Inputs!$C$30))))*Inputs!$C$29+Inputs!$C$28)-((1/(1+exp(-Inputs!$C$30*0.002*(0-1825/Inputs!$C$30))))*Inputs!$C$29)-(Inputs!$C$28*(CX185/$DR$185))))*(CX185/$DR$185))</f>
        <v>368822.8214</v>
      </c>
      <c r="CY8" s="143">
        <f>((1/(1+exp(-Inputs!$C$30*0.002*(CY185-1825/Inputs!$C$30))))*Inputs!$C$29+Inputs!$C$28)-((1/(1+exp(-Inputs!$C$30*0.002*(0-1825/Inputs!$C$30))))*Inputs!$C$29)-(Inputs!$C$28*(CY185/$DR$185))+((Inputs!$C$29-(((1/(1+exp(-Inputs!$C$30*0.002*(CY185-1825/Inputs!$C$30))))*Inputs!$C$29+Inputs!$C$28)-((1/(1+exp(-Inputs!$C$30*0.002*(0-1825/Inputs!$C$30))))*Inputs!$C$29)-(Inputs!$C$28*(CY185/$DR$185))))*(CY185/$DR$185))</f>
        <v>368898.9007</v>
      </c>
      <c r="CZ8" s="143">
        <f>((1/(1+exp(-Inputs!$C$30*0.002*(CZ185-1825/Inputs!$C$30))))*Inputs!$C$29+Inputs!$C$28)-((1/(1+exp(-Inputs!$C$30*0.002*(0-1825/Inputs!$C$30))))*Inputs!$C$29)-(Inputs!$C$28*(CZ185/$DR$185))+((Inputs!$C$29-(((1/(1+exp(-Inputs!$C$30*0.002*(CZ185-1825/Inputs!$C$30))))*Inputs!$C$29+Inputs!$C$28)-((1/(1+exp(-Inputs!$C$30*0.002*(0-1825/Inputs!$C$30))))*Inputs!$C$29)-(Inputs!$C$28*(CZ185/$DR$185))))*(CZ185/$DR$185))</f>
        <v>368972.5178</v>
      </c>
      <c r="DA8" s="143">
        <f>((1/(1+exp(-Inputs!$C$30*0.002*(DA185-1825/Inputs!$C$30))))*Inputs!$C$29+Inputs!$C$28)-((1/(1+exp(-Inputs!$C$30*0.002*(0-1825/Inputs!$C$30))))*Inputs!$C$29)-(Inputs!$C$28*(DA185/$DR$185))+((Inputs!$C$29-(((1/(1+exp(-Inputs!$C$30*0.002*(DA185-1825/Inputs!$C$30))))*Inputs!$C$29+Inputs!$C$28)-((1/(1+exp(-Inputs!$C$30*0.002*(0-1825/Inputs!$C$30))))*Inputs!$C$29)-(Inputs!$C$28*(DA185/$DR$185))))*(DA185/$DR$185))</f>
        <v>369048.6214</v>
      </c>
      <c r="DB8" s="143">
        <f>((1/(1+exp(-Inputs!$C$30*0.002*(DB185-1825/Inputs!$C$30))))*Inputs!$C$29+Inputs!$C$28)-((1/(1+exp(-Inputs!$C$30*0.002*(0-1825/Inputs!$C$30))))*Inputs!$C$29)-(Inputs!$C$28*(DB185/$DR$185))+((Inputs!$C$29-(((1/(1+exp(-Inputs!$C$30*0.002*(DB185-1825/Inputs!$C$30))))*Inputs!$C$29+Inputs!$C$28)-((1/(1+exp(-Inputs!$C$30*0.002*(0-1825/Inputs!$C$30))))*Inputs!$C$29)-(Inputs!$C$28*(DB185/$DR$185))))*(DB185/$DR$185))</f>
        <v>369124.794</v>
      </c>
      <c r="DC8" s="143">
        <f>((1/(1+exp(-Inputs!$C$30*0.002*(DC185-1825/Inputs!$C$30))))*Inputs!$C$29+Inputs!$C$28)-((1/(1+exp(-Inputs!$C$30*0.002*(0-1825/Inputs!$C$30))))*Inputs!$C$29)-(Inputs!$C$28*(DC185/$DR$185))+((Inputs!$C$29-(((1/(1+exp(-Inputs!$C$30*0.002*(DC185-1825/Inputs!$C$30))))*Inputs!$C$29+Inputs!$C$28)-((1/(1+exp(-Inputs!$C$30*0.002*(0-1825/Inputs!$C$30))))*Inputs!$C$29)-(Inputs!$C$28*(DC185/$DR$185))))*(DC185/$DR$185))</f>
        <v>369198.605</v>
      </c>
      <c r="DD8" s="143">
        <f>((1/(1+exp(-Inputs!$C$30*0.002*(DD185-1825/Inputs!$C$30))))*Inputs!$C$29+Inputs!$C$28)-((1/(1+exp(-Inputs!$C$30*0.002*(0-1825/Inputs!$C$30))))*Inputs!$C$29)-(Inputs!$C$28*(DD185/$DR$185))+((Inputs!$C$29-(((1/(1+exp(-Inputs!$C$30*0.002*(DD185-1825/Inputs!$C$30))))*Inputs!$C$29+Inputs!$C$28)-((1/(1+exp(-Inputs!$C$30*0.002*(0-1825/Inputs!$C$30))))*Inputs!$C$29)-(Inputs!$C$28*(DD185/$DR$185))))*(DD185/$DR$185))</f>
        <v>369275.0013</v>
      </c>
      <c r="DE8" s="143">
        <f>((1/(1+exp(-Inputs!$C$30*0.002*(DE185-1825/Inputs!$C$30))))*Inputs!$C$29+Inputs!$C$28)-((1/(1+exp(-Inputs!$C$30*0.002*(0-1825/Inputs!$C$30))))*Inputs!$C$29)-(Inputs!$C$28*(DE185/$DR$185))+((Inputs!$C$29-(((1/(1+exp(-Inputs!$C$30*0.002*(DE185-1825/Inputs!$C$30))))*Inputs!$C$29+Inputs!$C$28)-((1/(1+exp(-Inputs!$C$30*0.002*(0-1825/Inputs!$C$30))))*Inputs!$C$29)-(Inputs!$C$28*(DE185/$DR$185))))*(DE185/$DR$185))</f>
        <v>369349.076</v>
      </c>
      <c r="DF8" s="143">
        <f>((1/(1+exp(-Inputs!$C$30*0.002*(DF185-1825/Inputs!$C$30))))*Inputs!$C$29+Inputs!$C$28)-((1/(1+exp(-Inputs!$C$30*0.002*(0-1825/Inputs!$C$30))))*Inputs!$C$29)-(Inputs!$C$28*(DF185/$DR$185))+((Inputs!$C$29-(((1/(1+exp(-Inputs!$C$30*0.002*(DF185-1825/Inputs!$C$30))))*Inputs!$C$29+Inputs!$C$28)-((1/(1+exp(-Inputs!$C$30*0.002*(0-1825/Inputs!$C$30))))*Inputs!$C$29)-(Inputs!$C$28*(DF185/$DR$185))))*(DF185/$DR$185))</f>
        <v>369425.787</v>
      </c>
      <c r="DG8" s="143">
        <f>((1/(1+exp(-Inputs!$C$30*0.002*(DG185-1825/Inputs!$C$30))))*Inputs!$C$29+Inputs!$C$28)-((1/(1+exp(-Inputs!$C$30*0.002*(0-1825/Inputs!$C$30))))*Inputs!$C$29)-(Inputs!$C$28*(DG185/$DR$185))+((Inputs!$C$29-(((1/(1+exp(-Inputs!$C$30*0.002*(DG185-1825/Inputs!$C$30))))*Inputs!$C$29+Inputs!$C$28)-((1/(1+exp(-Inputs!$C$30*0.002*(0-1825/Inputs!$C$30))))*Inputs!$C$29)-(Inputs!$C$28*(DG185/$DR$185))))*(DG185/$DR$185))</f>
        <v>369502.6852</v>
      </c>
      <c r="DH8" s="143">
        <f>((1/(1+exp(-Inputs!$C$30*0.002*(DH185-1825/Inputs!$C$30))))*Inputs!$C$29+Inputs!$C$28)-((1/(1+exp(-Inputs!$C$30*0.002*(0-1825/Inputs!$C$30))))*Inputs!$C$29)-(Inputs!$C$28*(DH185/$DR$185))+((Inputs!$C$29-(((1/(1+exp(-Inputs!$C$30*0.002*(DH185-1825/Inputs!$C$30))))*Inputs!$C$29+Inputs!$C$28)-((1/(1+exp(-Inputs!$C$30*0.002*(0-1825/Inputs!$C$30))))*Inputs!$C$29)-(Inputs!$C$28*(DH185/$DR$185))))*(DH185/$DR$185))</f>
        <v>369572.315</v>
      </c>
      <c r="DI8" s="143">
        <f>((1/(1+exp(-Inputs!$C$30*0.002*(DI185-1825/Inputs!$C$30))))*Inputs!$C$29+Inputs!$C$28)-((1/(1+exp(-Inputs!$C$30*0.002*(0-1825/Inputs!$C$30))))*Inputs!$C$29)-(Inputs!$C$28*(DI185/$DR$185))+((Inputs!$C$29-(((1/(1+exp(-Inputs!$C$30*0.002*(DI185-1825/Inputs!$C$30))))*Inputs!$C$29+Inputs!$C$28)-((1/(1+exp(-Inputs!$C$30*0.002*(0-1825/Inputs!$C$30))))*Inputs!$C$29)-(Inputs!$C$28*(DI185/$DR$185))))*(DI185/$DR$185))</f>
        <v>369649.609</v>
      </c>
      <c r="DJ8" s="143">
        <f>((1/(1+exp(-Inputs!$C$30*0.002*(DJ185-1825/Inputs!$C$30))))*Inputs!$C$29+Inputs!$C$28)-((1/(1+exp(-Inputs!$C$30*0.002*(0-1825/Inputs!$C$30))))*Inputs!$C$29)-(Inputs!$C$28*(DJ185/$DR$185))+((Inputs!$C$29-(((1/(1+exp(-Inputs!$C$30*0.002*(DJ185-1825/Inputs!$C$30))))*Inputs!$C$29+Inputs!$C$28)-((1/(1+exp(-Inputs!$C$30*0.002*(0-1825/Inputs!$C$30))))*Inputs!$C$29)-(Inputs!$C$28*(DJ185/$DR$185))))*(DJ185/$DR$185))</f>
        <v>369724.6237</v>
      </c>
      <c r="DK8" s="143">
        <f>((1/(1+exp(-Inputs!$C$30*0.002*(DK185-1825/Inputs!$C$30))))*Inputs!$C$29+Inputs!$C$28)-((1/(1+exp(-Inputs!$C$30*0.002*(0-1825/Inputs!$C$30))))*Inputs!$C$29)-(Inputs!$C$28*(DK185/$DR$185))+((Inputs!$C$29-(((1/(1+exp(-Inputs!$C$30*0.002*(DK185-1825/Inputs!$C$30))))*Inputs!$C$29+Inputs!$C$28)-((1/(1+exp(-Inputs!$C$30*0.002*(0-1825/Inputs!$C$30))))*Inputs!$C$29)-(Inputs!$C$28*(DK185/$DR$185))))*(DK185/$DR$185))</f>
        <v>369802.3695</v>
      </c>
      <c r="DL8" s="143">
        <f>((1/(1+exp(-Inputs!$C$30*0.002*(DL185-1825/Inputs!$C$30))))*Inputs!$C$29+Inputs!$C$28)-((1/(1+exp(-Inputs!$C$30*0.002*(0-1825/Inputs!$C$30))))*Inputs!$C$29)-(Inputs!$C$28*(DL185/$DR$185))+((Inputs!$C$29-(((1/(1+exp(-Inputs!$C$30*0.002*(DL185-1825/Inputs!$C$30))))*Inputs!$C$29+Inputs!$C$28)-((1/(1+exp(-Inputs!$C$30*0.002*(0-1825/Inputs!$C$30))))*Inputs!$C$29)-(Inputs!$C$28*(DL185/$DR$185))))*(DL185/$DR$185))</f>
        <v>369877.8382</v>
      </c>
      <c r="DM8" s="143">
        <f>((1/(1+exp(-Inputs!$C$30*0.002*(DM185-1825/Inputs!$C$30))))*Inputs!$C$29+Inputs!$C$28)-((1/(1+exp(-Inputs!$C$30*0.002*(0-1825/Inputs!$C$30))))*Inputs!$C$29)-(Inputs!$C$28*(DM185/$DR$185))+((Inputs!$C$29-(((1/(1+exp(-Inputs!$C$30*0.002*(DM185-1825/Inputs!$C$30))))*Inputs!$C$29+Inputs!$C$28)-((1/(1+exp(-Inputs!$C$30*0.002*(0-1825/Inputs!$C$30))))*Inputs!$C$29)-(Inputs!$C$28*(DM185/$DR$185))))*(DM185/$DR$185))</f>
        <v>369956.0679</v>
      </c>
      <c r="DN8" s="143">
        <f>((1/(1+exp(-Inputs!$C$30*0.002*(DN185-1825/Inputs!$C$30))))*Inputs!$C$29+Inputs!$C$28)-((1/(1+exp(-Inputs!$C$30*0.002*(0-1825/Inputs!$C$30))))*Inputs!$C$29)-(Inputs!$C$28*(DN185/$DR$185))+((Inputs!$C$29-(((1/(1+exp(-Inputs!$C$30*0.002*(DN185-1825/Inputs!$C$30))))*Inputs!$C$29+Inputs!$C$28)-((1/(1+exp(-Inputs!$C$30*0.002*(0-1825/Inputs!$C$30))))*Inputs!$C$29)-(Inputs!$C$28*(DN185/$DR$185))))*(DN185/$DR$185))</f>
        <v>370034.5531</v>
      </c>
      <c r="DO8" s="143">
        <f>((1/(1+exp(-Inputs!$C$30*0.002*(DO185-1825/Inputs!$C$30))))*Inputs!$C$29+Inputs!$C$28)-((1/(1+exp(-Inputs!$C$30*0.002*(0-1825/Inputs!$C$30))))*Inputs!$C$29)-(Inputs!$C$28*(DO185/$DR$185))+((Inputs!$C$29-(((1/(1+exp(-Inputs!$C$30*0.002*(DO185-1825/Inputs!$C$30))))*Inputs!$C$29+Inputs!$C$28)-((1/(1+exp(-Inputs!$C$30*0.002*(0-1825/Inputs!$C$30))))*Inputs!$C$29)-(Inputs!$C$28*(DO185/$DR$185))))*(DO185/$DR$185))</f>
        <v>370110.7545</v>
      </c>
      <c r="DP8" s="143">
        <f>((1/(1+exp(-Inputs!$C$30*0.002*(DP185-1825/Inputs!$C$30))))*Inputs!$C$29+Inputs!$C$28)-((1/(1+exp(-Inputs!$C$30*0.002*(0-1825/Inputs!$C$30))))*Inputs!$C$29)-(Inputs!$C$28*(DP185/$DR$185))+((Inputs!$C$29-(((1/(1+exp(-Inputs!$C$30*0.002*(DP185-1825/Inputs!$C$30))))*Inputs!$C$29+Inputs!$C$28)-((1/(1+exp(-Inputs!$C$30*0.002*(0-1825/Inputs!$C$30))))*Inputs!$C$29)-(Inputs!$C$28*(DP185/$DR$185))))*(DP185/$DR$185))</f>
        <v>370189.7567</v>
      </c>
      <c r="DQ8" s="143">
        <f>((1/(1+exp(-Inputs!$C$30*0.002*(DQ185-1825/Inputs!$C$30))))*Inputs!$C$29+Inputs!$C$28)-((1/(1+exp(-Inputs!$C$30*0.002*(0-1825/Inputs!$C$30))))*Inputs!$C$29)-(Inputs!$C$28*(DQ185/$DR$185))+((Inputs!$C$29-(((1/(1+exp(-Inputs!$C$30*0.002*(DQ185-1825/Inputs!$C$30))))*Inputs!$C$29+Inputs!$C$28)-((1/(1+exp(-Inputs!$C$30*0.002*(0-1825/Inputs!$C$30))))*Inputs!$C$29)-(Inputs!$C$28*(DQ185/$DR$185))))*(DQ185/$DR$185))</f>
        <v>370266.4662</v>
      </c>
      <c r="DR8" s="143">
        <f>((1/(1+exp(-Inputs!$C$30*0.002*(DR185-1825/Inputs!$C$30))))*Inputs!$C$29+Inputs!$C$28)-((1/(1+exp(-Inputs!$C$30*0.002*(0-1825/Inputs!$C$30))))*Inputs!$C$29)-(Inputs!$C$28*(DR185/$DR$185))+((Inputs!$C$29-(((1/(1+exp(-Inputs!$C$30*0.002*(DR185-1825/Inputs!$C$30))))*Inputs!$C$29+Inputs!$C$28)-((1/(1+exp(-Inputs!$C$30*0.002*(0-1825/Inputs!$C$30))))*Inputs!$C$29)-(Inputs!$C$28*(DR185/$DR$185))))*(DR185/$DR$185))</f>
        <v>370346</v>
      </c>
    </row>
    <row r="9" ht="14.25" customHeight="1">
      <c r="B9" s="270" t="s">
        <v>230</v>
      </c>
      <c r="C9" s="271"/>
      <c r="D9" s="271"/>
      <c r="E9" s="271"/>
      <c r="F9" s="271"/>
      <c r="G9" s="271"/>
      <c r="H9" s="271"/>
      <c r="I9" s="271"/>
      <c r="J9" s="271"/>
      <c r="K9" s="271"/>
      <c r="L9" s="271"/>
      <c r="M9" s="271"/>
      <c r="N9" s="271"/>
      <c r="O9" s="271"/>
      <c r="P9" s="271"/>
      <c r="Q9" s="271"/>
      <c r="R9" s="271"/>
      <c r="S9" s="271"/>
      <c r="T9" s="271"/>
      <c r="U9" s="271"/>
      <c r="V9" s="271"/>
      <c r="W9" s="271"/>
      <c r="X9" s="271"/>
      <c r="Y9" s="271"/>
      <c r="Z9" s="271"/>
      <c r="AA9" s="271"/>
      <c r="AB9" s="271"/>
      <c r="AC9" s="271"/>
      <c r="AD9" s="271"/>
      <c r="AE9" s="271"/>
      <c r="AF9" s="271"/>
      <c r="AG9" s="271"/>
      <c r="AH9" s="271"/>
      <c r="AI9" s="271"/>
      <c r="AJ9" s="271"/>
      <c r="AK9" s="271"/>
      <c r="AL9" s="271"/>
      <c r="AM9" s="271"/>
      <c r="AN9" s="271"/>
      <c r="AO9" s="271"/>
      <c r="AP9" s="271"/>
      <c r="AQ9" s="271"/>
      <c r="AR9" s="271"/>
      <c r="AS9" s="271"/>
      <c r="AT9" s="271"/>
      <c r="AU9" s="271"/>
      <c r="AV9" s="271"/>
      <c r="AW9" s="271"/>
      <c r="AX9" s="271"/>
      <c r="AY9" s="271"/>
      <c r="AZ9" s="271"/>
      <c r="BA9" s="271"/>
      <c r="BB9" s="271"/>
      <c r="BC9" s="271"/>
      <c r="BD9" s="271"/>
      <c r="BE9" s="271"/>
      <c r="BF9" s="271"/>
      <c r="BG9" s="271"/>
      <c r="BH9" s="271"/>
      <c r="BI9" s="271"/>
      <c r="BJ9" s="271"/>
      <c r="BK9" s="271"/>
      <c r="BL9" s="271"/>
      <c r="BM9" s="271"/>
      <c r="BN9" s="271"/>
      <c r="BO9" s="271"/>
      <c r="BP9" s="271"/>
      <c r="BQ9" s="271"/>
      <c r="BR9" s="271"/>
      <c r="BS9" s="271"/>
      <c r="BT9" s="271"/>
      <c r="BU9" s="271"/>
      <c r="BV9" s="271"/>
      <c r="BW9" s="271"/>
      <c r="BX9" s="271"/>
      <c r="BY9" s="271"/>
      <c r="BZ9" s="271"/>
      <c r="CA9" s="271"/>
      <c r="CB9" s="271"/>
      <c r="CC9" s="271"/>
      <c r="CD9" s="271"/>
      <c r="CE9" s="271"/>
      <c r="CF9" s="271"/>
      <c r="CG9" s="271"/>
      <c r="CH9" s="271"/>
      <c r="CI9" s="271"/>
      <c r="CJ9" s="271"/>
      <c r="CK9" s="271"/>
      <c r="CL9" s="271"/>
      <c r="CM9" s="271"/>
      <c r="CN9" s="271"/>
      <c r="CO9" s="271"/>
      <c r="CP9" s="271"/>
      <c r="CQ9" s="271"/>
      <c r="CR9" s="271"/>
      <c r="CS9" s="271"/>
      <c r="CT9" s="271"/>
      <c r="CU9" s="271"/>
      <c r="CV9" s="271"/>
      <c r="CW9" s="271"/>
      <c r="CX9" s="271"/>
      <c r="CY9" s="271"/>
      <c r="CZ9" s="271"/>
      <c r="DA9" s="271"/>
      <c r="DB9" s="271"/>
      <c r="DC9" s="271"/>
      <c r="DD9" s="271"/>
      <c r="DE9" s="271"/>
      <c r="DF9" s="271"/>
      <c r="DG9" s="271"/>
      <c r="DH9" s="271"/>
      <c r="DI9" s="271"/>
      <c r="DJ9" s="271"/>
      <c r="DK9" s="271"/>
      <c r="DL9" s="271"/>
      <c r="DM9" s="271"/>
      <c r="DN9" s="271"/>
      <c r="DO9" s="271"/>
      <c r="DP9" s="271"/>
      <c r="DQ9" s="271"/>
      <c r="DR9" s="271"/>
    </row>
    <row r="10" ht="14.25" customHeight="1" outlineLevel="1">
      <c r="B10" s="273" t="s">
        <v>231</v>
      </c>
      <c r="C10" s="274"/>
      <c r="D10" s="274"/>
      <c r="E10" s="274"/>
      <c r="F10" s="274"/>
      <c r="G10" s="274"/>
      <c r="H10" s="274"/>
      <c r="I10" s="274"/>
      <c r="J10" s="274"/>
      <c r="K10" s="274"/>
      <c r="L10" s="274"/>
      <c r="M10" s="274"/>
      <c r="N10" s="274"/>
      <c r="O10" s="274"/>
      <c r="P10" s="274"/>
      <c r="Q10" s="274"/>
      <c r="R10" s="274"/>
      <c r="S10" s="274"/>
      <c r="T10" s="274"/>
      <c r="U10" s="274"/>
      <c r="V10" s="274"/>
      <c r="W10" s="274"/>
      <c r="X10" s="274"/>
      <c r="Y10" s="274"/>
      <c r="Z10" s="274"/>
      <c r="AA10" s="274"/>
      <c r="AB10" s="274"/>
      <c r="AC10" s="274"/>
      <c r="AD10" s="274"/>
      <c r="AE10" s="274"/>
      <c r="AF10" s="274"/>
      <c r="AG10" s="274"/>
      <c r="AH10" s="274"/>
      <c r="AI10" s="274"/>
      <c r="AJ10" s="274"/>
      <c r="AK10" s="274"/>
      <c r="AL10" s="274"/>
      <c r="AM10" s="274"/>
      <c r="AN10" s="274"/>
      <c r="AO10" s="274"/>
      <c r="AP10" s="274"/>
      <c r="AQ10" s="274"/>
      <c r="AR10" s="274"/>
      <c r="AS10" s="274"/>
      <c r="AT10" s="274"/>
      <c r="AU10" s="274"/>
      <c r="AV10" s="274"/>
      <c r="AW10" s="274"/>
      <c r="AX10" s="274"/>
      <c r="AY10" s="274"/>
      <c r="AZ10" s="274"/>
      <c r="BA10" s="274"/>
      <c r="BB10" s="274"/>
      <c r="BC10" s="274"/>
      <c r="BD10" s="274"/>
      <c r="BE10" s="274"/>
      <c r="BF10" s="274"/>
      <c r="BG10" s="274"/>
      <c r="BH10" s="274"/>
      <c r="BI10" s="274"/>
      <c r="BJ10" s="274"/>
      <c r="BK10" s="274"/>
      <c r="BL10" s="274"/>
      <c r="BM10" s="274"/>
      <c r="BN10" s="274"/>
      <c r="BO10" s="274"/>
      <c r="BP10" s="274"/>
      <c r="BQ10" s="274"/>
      <c r="BR10" s="274"/>
      <c r="BS10" s="274"/>
      <c r="BT10" s="274"/>
      <c r="BU10" s="274"/>
      <c r="BV10" s="274"/>
      <c r="BW10" s="274"/>
      <c r="BX10" s="274"/>
      <c r="BY10" s="274"/>
      <c r="BZ10" s="274"/>
      <c r="CA10" s="274"/>
      <c r="CB10" s="274"/>
      <c r="CC10" s="274"/>
      <c r="CD10" s="274"/>
      <c r="CE10" s="274"/>
      <c r="CF10" s="274"/>
      <c r="CG10" s="274"/>
      <c r="CH10" s="274"/>
      <c r="CI10" s="274"/>
      <c r="CJ10" s="274"/>
      <c r="CK10" s="274"/>
      <c r="CL10" s="274"/>
      <c r="CM10" s="274"/>
      <c r="CN10" s="274"/>
      <c r="CO10" s="274"/>
      <c r="CP10" s="274"/>
      <c r="CQ10" s="274"/>
      <c r="CR10" s="274"/>
      <c r="CS10" s="274"/>
      <c r="CT10" s="274"/>
      <c r="CU10" s="274"/>
      <c r="CV10" s="274"/>
      <c r="CW10" s="274"/>
      <c r="CX10" s="274"/>
      <c r="CY10" s="274"/>
      <c r="CZ10" s="274"/>
      <c r="DA10" s="274"/>
      <c r="DB10" s="274"/>
      <c r="DC10" s="274"/>
      <c r="DD10" s="274"/>
      <c r="DE10" s="274"/>
      <c r="DF10" s="274"/>
      <c r="DG10" s="274"/>
      <c r="DH10" s="274"/>
      <c r="DI10" s="274"/>
      <c r="DJ10" s="274"/>
      <c r="DK10" s="274"/>
      <c r="DL10" s="274"/>
      <c r="DM10" s="274"/>
      <c r="DN10" s="274"/>
      <c r="DO10" s="274"/>
      <c r="DP10" s="274"/>
      <c r="DQ10" s="274"/>
      <c r="DR10" s="274"/>
    </row>
    <row r="11" ht="14.25" customHeight="1" outlineLevel="2">
      <c r="B11" s="268" t="str">
        <f>'Fund Raising'!B27</f>
        <v>Early Backers / Angels</v>
      </c>
      <c r="C11" s="37">
        <f>IF(AND(C$5&gt;='Fund Raising'!$K27,C$5&lt;'Fund Raising'!$L27),'Fund Raising'!$I27,0)+'Fund Raising'!$D27*'Fund Raising'!$E27/100</f>
        <v>0</v>
      </c>
      <c r="D11" s="37">
        <f>IF(AND(D$5&gt;='Fund Raising'!$K27,D$5&lt;'Fund Raising'!$L27),'Fund Raising'!$I27,0)</f>
        <v>0</v>
      </c>
      <c r="E11" s="37">
        <f>IF(AND(E$5&gt;='Fund Raising'!$K27,E$5&lt;'Fund Raising'!$L27),'Fund Raising'!$I27,0)</f>
        <v>0</v>
      </c>
      <c r="F11" s="37">
        <f>IF(AND(F$5&gt;='Fund Raising'!$K27,F$5&lt;'Fund Raising'!$L27),'Fund Raising'!$I27,0)</f>
        <v>0</v>
      </c>
      <c r="G11" s="37">
        <f>IF(AND(G$5&gt;='Fund Raising'!$K27,G$5&lt;'Fund Raising'!$L27),'Fund Raising'!$I27,0)</f>
        <v>0</v>
      </c>
      <c r="H11" s="37">
        <f>IF(AND(H$5&gt;='Fund Raising'!$K27,H$5&lt;'Fund Raising'!$L27),'Fund Raising'!$I27,0)</f>
        <v>0</v>
      </c>
      <c r="I11" s="37">
        <f>IF(AND(I$5&gt;='Fund Raising'!$K27,I$5&lt;'Fund Raising'!$L27),'Fund Raising'!$I27,0)</f>
        <v>0</v>
      </c>
      <c r="J11" s="37">
        <f>IF(AND(J$5&gt;='Fund Raising'!$K27,J$5&lt;'Fund Raising'!$L27),'Fund Raising'!$I27,0)</f>
        <v>0</v>
      </c>
      <c r="K11" s="37">
        <f>IF(AND(K$5&gt;='Fund Raising'!$K27,K$5&lt;'Fund Raising'!$L27),'Fund Raising'!$I27,0)</f>
        <v>0</v>
      </c>
      <c r="L11" s="37">
        <f>IF(AND(L$5&gt;='Fund Raising'!$K27,L$5&lt;'Fund Raising'!$L27),'Fund Raising'!$I27,0)</f>
        <v>0</v>
      </c>
      <c r="M11" s="37">
        <f>IF(AND(M$5&gt;='Fund Raising'!$K27,M$5&lt;'Fund Raising'!$L27),'Fund Raising'!$I27,0)</f>
        <v>0</v>
      </c>
      <c r="N11" s="37">
        <f>IF(AND(N$5&gt;='Fund Raising'!$K27,N$5&lt;'Fund Raising'!$L27),'Fund Raising'!$I27,0)</f>
        <v>0</v>
      </c>
      <c r="O11" s="37">
        <f>IF(AND(O$5&gt;='Fund Raising'!$K27,O$5&lt;'Fund Raising'!$L27),'Fund Raising'!$I27,0)</f>
        <v>0</v>
      </c>
      <c r="P11" s="37">
        <f>IF(AND(P$5&gt;='Fund Raising'!$K27,P$5&lt;'Fund Raising'!$L27),'Fund Raising'!$I27,0)</f>
        <v>0</v>
      </c>
      <c r="Q11" s="37">
        <f>IF(AND(Q$5&gt;='Fund Raising'!$K27,Q$5&lt;'Fund Raising'!$L27),'Fund Raising'!$I27,0)</f>
        <v>0</v>
      </c>
      <c r="R11" s="37">
        <f>IF(AND(R$5&gt;='Fund Raising'!$K27,R$5&lt;'Fund Raising'!$L27),'Fund Raising'!$I27,0)</f>
        <v>0</v>
      </c>
      <c r="S11" s="37">
        <f>IF(AND(S$5&gt;='Fund Raising'!$K27,S$5&lt;'Fund Raising'!$L27),'Fund Raising'!$I27,0)</f>
        <v>0</v>
      </c>
      <c r="T11" s="37">
        <f>IF(AND(T$5&gt;='Fund Raising'!$K27,T$5&lt;'Fund Raising'!$L27),'Fund Raising'!$I27,0)</f>
        <v>0</v>
      </c>
      <c r="U11" s="37">
        <f>IF(AND(U$5&gt;='Fund Raising'!$K27,U$5&lt;'Fund Raising'!$L27),'Fund Raising'!$I27,0)</f>
        <v>0</v>
      </c>
      <c r="V11" s="37">
        <f>IF(AND(V$5&gt;='Fund Raising'!$K27,V$5&lt;'Fund Raising'!$L27),'Fund Raising'!$I27,0)</f>
        <v>0</v>
      </c>
      <c r="W11" s="37">
        <f>IF(AND(W$5&gt;='Fund Raising'!$K27,W$5&lt;'Fund Raising'!$L27),'Fund Raising'!$I27,0)</f>
        <v>0</v>
      </c>
      <c r="X11" s="37">
        <f>IF(AND(X$5&gt;='Fund Raising'!$K27,X$5&lt;'Fund Raising'!$L27),'Fund Raising'!$I27,0)</f>
        <v>0</v>
      </c>
      <c r="Y11" s="37">
        <f>IF(AND(Y$5&gt;='Fund Raising'!$K27,Y$5&lt;'Fund Raising'!$L27),'Fund Raising'!$I27,0)</f>
        <v>0</v>
      </c>
      <c r="Z11" s="37">
        <f>IF(AND(Z$5&gt;='Fund Raising'!$K27,Z$5&lt;'Fund Raising'!$L27),'Fund Raising'!$I27,0)</f>
        <v>0</v>
      </c>
      <c r="AA11" s="37">
        <f>IF(AND(AA$5&gt;='Fund Raising'!$K27,AA$5&lt;'Fund Raising'!$L27),'Fund Raising'!$I27,0)</f>
        <v>0</v>
      </c>
      <c r="AB11" s="37">
        <f>IF(AND(AB$5&gt;='Fund Raising'!$K27,AB$5&lt;'Fund Raising'!$L27),'Fund Raising'!$I27,0)</f>
        <v>0</v>
      </c>
      <c r="AC11" s="37">
        <f>IF(AND(AC$5&gt;='Fund Raising'!$K27,AC$5&lt;'Fund Raising'!$L27),'Fund Raising'!$I27,0)</f>
        <v>0</v>
      </c>
      <c r="AD11" s="37">
        <f>IF(AND(AD$5&gt;='Fund Raising'!$K27,AD$5&lt;'Fund Raising'!$L27),'Fund Raising'!$I27,0)</f>
        <v>0</v>
      </c>
      <c r="AE11" s="37">
        <f>IF(AND(AE$5&gt;='Fund Raising'!$K27,AE$5&lt;'Fund Raising'!$L27),'Fund Raising'!$I27,0)</f>
        <v>0</v>
      </c>
      <c r="AF11" s="37">
        <f>IF(AND(AF$5&gt;='Fund Raising'!$K27,AF$5&lt;'Fund Raising'!$L27),'Fund Raising'!$I27,0)</f>
        <v>0</v>
      </c>
      <c r="AG11" s="37">
        <f>IF(AND(AG$5&gt;='Fund Raising'!$K27,AG$5&lt;'Fund Raising'!$L27),'Fund Raising'!$I27,0)</f>
        <v>0</v>
      </c>
      <c r="AH11" s="37">
        <f>IF(AND(AH$5&gt;='Fund Raising'!$K27,AH$5&lt;'Fund Raising'!$L27),'Fund Raising'!$I27,0)</f>
        <v>0</v>
      </c>
      <c r="AI11" s="37">
        <f>IF(AND(AI$5&gt;='Fund Raising'!$K27,AI$5&lt;'Fund Raising'!$L27),'Fund Raising'!$I27,0)</f>
        <v>0</v>
      </c>
      <c r="AJ11" s="37">
        <f>IF(AND(AJ$5&gt;='Fund Raising'!$K27,AJ$5&lt;'Fund Raising'!$L27),'Fund Raising'!$I27,0)</f>
        <v>0</v>
      </c>
      <c r="AK11" s="37">
        <f>IF(AND(AK$5&gt;='Fund Raising'!$K27,AK$5&lt;'Fund Raising'!$L27),'Fund Raising'!$I27,0)</f>
        <v>0</v>
      </c>
      <c r="AL11" s="37">
        <f>IF(AND(AL$5&gt;='Fund Raising'!$K27,AL$5&lt;'Fund Raising'!$L27),'Fund Raising'!$I27,0)</f>
        <v>0</v>
      </c>
      <c r="AM11" s="37">
        <f>IF(AND(AM$5&gt;='Fund Raising'!$K27,AM$5&lt;'Fund Raising'!$L27),'Fund Raising'!$I27,0)</f>
        <v>0</v>
      </c>
      <c r="AN11" s="37">
        <f>IF(AND(AN$5&gt;='Fund Raising'!$K27,AN$5&lt;'Fund Raising'!$L27),'Fund Raising'!$I27,0)</f>
        <v>0</v>
      </c>
      <c r="AO11" s="37">
        <f>IF(AND(AO$5&gt;='Fund Raising'!$K27,AO$5&lt;'Fund Raising'!$L27),'Fund Raising'!$I27,0)</f>
        <v>0</v>
      </c>
      <c r="AP11" s="37">
        <f>IF(AND(AP$5&gt;='Fund Raising'!$K27,AP$5&lt;'Fund Raising'!$L27),'Fund Raising'!$I27,0)</f>
        <v>0</v>
      </c>
      <c r="AQ11" s="37">
        <f>IF(AND(AQ$5&gt;='Fund Raising'!$K27,AQ$5&lt;'Fund Raising'!$L27),'Fund Raising'!$I27,0)</f>
        <v>0</v>
      </c>
      <c r="AR11" s="37">
        <f>IF(AND(AR$5&gt;='Fund Raising'!$K27,AR$5&lt;'Fund Raising'!$L27),'Fund Raising'!$I27,0)</f>
        <v>0</v>
      </c>
      <c r="AS11" s="37">
        <f>IF(AND(AS$5&gt;='Fund Raising'!$K27,AS$5&lt;'Fund Raising'!$L27),'Fund Raising'!$I27,0)</f>
        <v>0</v>
      </c>
      <c r="AT11" s="37">
        <f>IF(AND(AT$5&gt;='Fund Raising'!$K27,AT$5&lt;'Fund Raising'!$L27),'Fund Raising'!$I27,0)</f>
        <v>0</v>
      </c>
      <c r="AU11" s="37">
        <f>IF(AND(AU$5&gt;='Fund Raising'!$K27,AU$5&lt;'Fund Raising'!$L27),'Fund Raising'!$I27,0)</f>
        <v>0</v>
      </c>
      <c r="AV11" s="37">
        <f>IF(AND(AV$5&gt;='Fund Raising'!$K27,AV$5&lt;'Fund Raising'!$L27),'Fund Raising'!$I27,0)</f>
        <v>0</v>
      </c>
      <c r="AW11" s="37">
        <f>IF(AND(AW$5&gt;='Fund Raising'!$K27,AW$5&lt;'Fund Raising'!$L27),'Fund Raising'!$I27,0)</f>
        <v>0</v>
      </c>
      <c r="AX11" s="37">
        <f>IF(AND(AX$5&gt;='Fund Raising'!$K27,AX$5&lt;'Fund Raising'!$L27),'Fund Raising'!$I27,0)</f>
        <v>0</v>
      </c>
      <c r="AY11" s="37">
        <f>IF(AND(AY$5&gt;='Fund Raising'!$K27,AY$5&lt;'Fund Raising'!$L27),'Fund Raising'!$I27,0)</f>
        <v>0</v>
      </c>
      <c r="AZ11" s="37">
        <f>IF(AND(AZ$5&gt;='Fund Raising'!$K27,AZ$5&lt;'Fund Raising'!$L27),'Fund Raising'!$I27,0)</f>
        <v>0</v>
      </c>
      <c r="BA11" s="37">
        <f>IF(AND(BA$5&gt;='Fund Raising'!$K27,BA$5&lt;'Fund Raising'!$L27),'Fund Raising'!$I27,0)</f>
        <v>0</v>
      </c>
      <c r="BB11" s="37">
        <f>IF(AND(BB$5&gt;='Fund Raising'!$K27,BB$5&lt;'Fund Raising'!$L27),'Fund Raising'!$I27,0)</f>
        <v>0</v>
      </c>
      <c r="BC11" s="37">
        <f>IF(AND(BC$5&gt;='Fund Raising'!$K27,BC$5&lt;'Fund Raising'!$L27),'Fund Raising'!$I27,0)</f>
        <v>0</v>
      </c>
      <c r="BD11" s="37">
        <f>IF(AND(BD$5&gt;='Fund Raising'!$K27,BD$5&lt;'Fund Raising'!$L27),'Fund Raising'!$I27,0)</f>
        <v>0</v>
      </c>
      <c r="BE11" s="37">
        <f>IF(AND(BE$5&gt;='Fund Raising'!$K27,BE$5&lt;'Fund Raising'!$L27),'Fund Raising'!$I27,0)</f>
        <v>0</v>
      </c>
      <c r="BF11" s="37">
        <f>IF(AND(BF$5&gt;='Fund Raising'!$K27,BF$5&lt;'Fund Raising'!$L27),'Fund Raising'!$I27,0)</f>
        <v>0</v>
      </c>
      <c r="BG11" s="37">
        <f>IF(AND(BG$5&gt;='Fund Raising'!$K27,BG$5&lt;'Fund Raising'!$L27),'Fund Raising'!$I27,0)</f>
        <v>0</v>
      </c>
      <c r="BH11" s="37">
        <f>IF(AND(BH$5&gt;='Fund Raising'!$K27,BH$5&lt;'Fund Raising'!$L27),'Fund Raising'!$I27,0)</f>
        <v>0</v>
      </c>
      <c r="BI11" s="37">
        <f>IF(AND(BI$5&gt;='Fund Raising'!$K27,BI$5&lt;'Fund Raising'!$L27),'Fund Raising'!$I27,0)</f>
        <v>0</v>
      </c>
      <c r="BJ11" s="37">
        <f>IF(AND(BJ$5&gt;='Fund Raising'!$K27,BJ$5&lt;'Fund Raising'!$L27),'Fund Raising'!$I27,0)</f>
        <v>0</v>
      </c>
      <c r="BK11" s="37">
        <f>IF(AND(BK$5&gt;='Fund Raising'!$K27,BK$5&lt;'Fund Raising'!$L27),'Fund Raising'!$I27,0)</f>
        <v>0</v>
      </c>
      <c r="BL11" s="37">
        <f>IF(AND(BL$5&gt;='Fund Raising'!$K27,BL$5&lt;'Fund Raising'!$L27),'Fund Raising'!$I27,0)</f>
        <v>0</v>
      </c>
      <c r="BM11" s="37">
        <f>IF(AND(BM$5&gt;='Fund Raising'!$K27,BM$5&lt;'Fund Raising'!$L27),'Fund Raising'!$I27,0)</f>
        <v>0</v>
      </c>
      <c r="BN11" s="37">
        <f>IF(AND(BN$5&gt;='Fund Raising'!$K27,BN$5&lt;'Fund Raising'!$L27),'Fund Raising'!$I27,0)</f>
        <v>0</v>
      </c>
      <c r="BO11" s="37">
        <f>IF(AND(BO$5&gt;='Fund Raising'!$K27,BO$5&lt;'Fund Raising'!$L27),'Fund Raising'!$I27,0)</f>
        <v>0</v>
      </c>
      <c r="BP11" s="37">
        <f>IF(AND(BP$5&gt;='Fund Raising'!$K27,BP$5&lt;'Fund Raising'!$L27),'Fund Raising'!$I27,0)</f>
        <v>0</v>
      </c>
      <c r="BQ11" s="37">
        <f>IF(AND(BQ$5&gt;='Fund Raising'!$K27,BQ$5&lt;'Fund Raising'!$L27),'Fund Raising'!$I27,0)</f>
        <v>0</v>
      </c>
      <c r="BR11" s="37">
        <f>IF(AND(BR$5&gt;='Fund Raising'!$K27,BR$5&lt;'Fund Raising'!$L27),'Fund Raising'!$I27,0)</f>
        <v>0</v>
      </c>
      <c r="BS11" s="37">
        <f>IF(AND(BS$5&gt;='Fund Raising'!$K27,BS$5&lt;'Fund Raising'!$L27),'Fund Raising'!$I27,0)</f>
        <v>0</v>
      </c>
      <c r="BT11" s="37">
        <f>IF(AND(BT$5&gt;='Fund Raising'!$K27,BT$5&lt;'Fund Raising'!$L27),'Fund Raising'!$I27,0)</f>
        <v>0</v>
      </c>
      <c r="BU11" s="37">
        <f>IF(AND(BU$5&gt;='Fund Raising'!$K27,BU$5&lt;'Fund Raising'!$L27),'Fund Raising'!$I27,0)</f>
        <v>0</v>
      </c>
      <c r="BV11" s="37">
        <f>IF(AND(BV$5&gt;='Fund Raising'!$K27,BV$5&lt;'Fund Raising'!$L27),'Fund Raising'!$I27,0)</f>
        <v>0</v>
      </c>
      <c r="BW11" s="37">
        <f>IF(AND(BW$5&gt;='Fund Raising'!$K27,BW$5&lt;'Fund Raising'!$L27),'Fund Raising'!$I27,0)</f>
        <v>0</v>
      </c>
      <c r="BX11" s="37">
        <f>IF(AND(BX$5&gt;='Fund Raising'!$K27,BX$5&lt;'Fund Raising'!$L27),'Fund Raising'!$I27,0)</f>
        <v>0</v>
      </c>
      <c r="BY11" s="37">
        <f>IF(AND(BY$5&gt;='Fund Raising'!$K27,BY$5&lt;'Fund Raising'!$L27),'Fund Raising'!$I27,0)</f>
        <v>0</v>
      </c>
      <c r="BZ11" s="37">
        <f>IF(AND(BZ$5&gt;='Fund Raising'!$K27,BZ$5&lt;'Fund Raising'!$L27),'Fund Raising'!$I27,0)</f>
        <v>0</v>
      </c>
      <c r="CA11" s="37">
        <f>IF(AND(CA$5&gt;='Fund Raising'!$K27,CA$5&lt;'Fund Raising'!$L27),'Fund Raising'!$I27,0)</f>
        <v>0</v>
      </c>
      <c r="CB11" s="37">
        <f>IF(AND(CB$5&gt;='Fund Raising'!$K27,CB$5&lt;'Fund Raising'!$L27),'Fund Raising'!$I27,0)</f>
        <v>0</v>
      </c>
      <c r="CC11" s="37">
        <f>IF(AND(CC$5&gt;='Fund Raising'!$K27,CC$5&lt;'Fund Raising'!$L27),'Fund Raising'!$I27,0)</f>
        <v>0</v>
      </c>
      <c r="CD11" s="37">
        <f>IF(AND(CD$5&gt;='Fund Raising'!$K27,CD$5&lt;'Fund Raising'!$L27),'Fund Raising'!$I27,0)</f>
        <v>0</v>
      </c>
      <c r="CE11" s="37">
        <f>IF(AND(CE$5&gt;='Fund Raising'!$K27,CE$5&lt;'Fund Raising'!$L27),'Fund Raising'!$I27,0)</f>
        <v>0</v>
      </c>
      <c r="CF11" s="37">
        <f>IF(AND(CF$5&gt;='Fund Raising'!$K27,CF$5&lt;'Fund Raising'!$L27),'Fund Raising'!$I27,0)</f>
        <v>0</v>
      </c>
      <c r="CG11" s="37">
        <f>IF(AND(CG$5&gt;='Fund Raising'!$K27,CG$5&lt;'Fund Raising'!$L27),'Fund Raising'!$I27,0)</f>
        <v>0</v>
      </c>
      <c r="CH11" s="37">
        <f>IF(AND(CH$5&gt;='Fund Raising'!$K27,CH$5&lt;'Fund Raising'!$L27),'Fund Raising'!$I27,0)</f>
        <v>0</v>
      </c>
      <c r="CI11" s="37">
        <f>IF(AND(CI$5&gt;='Fund Raising'!$K27,CI$5&lt;'Fund Raising'!$L27),'Fund Raising'!$I27,0)</f>
        <v>0</v>
      </c>
      <c r="CJ11" s="37">
        <f>IF(AND(CJ$5&gt;='Fund Raising'!$K27,CJ$5&lt;'Fund Raising'!$L27),'Fund Raising'!$I27,0)</f>
        <v>0</v>
      </c>
      <c r="CK11" s="37">
        <f>IF(AND(CK$5&gt;='Fund Raising'!$K27,CK$5&lt;'Fund Raising'!$L27),'Fund Raising'!$I27,0)</f>
        <v>0</v>
      </c>
      <c r="CL11" s="37">
        <f>IF(AND(CL$5&gt;='Fund Raising'!$K27,CL$5&lt;'Fund Raising'!$L27),'Fund Raising'!$I27,0)</f>
        <v>0</v>
      </c>
      <c r="CM11" s="37">
        <f>IF(AND(CM$5&gt;='Fund Raising'!$K27,CM$5&lt;'Fund Raising'!$L27),'Fund Raising'!$I27,0)</f>
        <v>0</v>
      </c>
      <c r="CN11" s="37">
        <f>IF(AND(CN$5&gt;='Fund Raising'!$K27,CN$5&lt;'Fund Raising'!$L27),'Fund Raising'!$I27,0)</f>
        <v>0</v>
      </c>
      <c r="CO11" s="37">
        <f>IF(AND(CO$5&gt;='Fund Raising'!$K27,CO$5&lt;'Fund Raising'!$L27),'Fund Raising'!$I27,0)</f>
        <v>0</v>
      </c>
      <c r="CP11" s="37">
        <f>IF(AND(CP$5&gt;='Fund Raising'!$K27,CP$5&lt;'Fund Raising'!$L27),'Fund Raising'!$I27,0)</f>
        <v>0</v>
      </c>
      <c r="CQ11" s="37">
        <f>IF(AND(CQ$5&gt;='Fund Raising'!$K27,CQ$5&lt;'Fund Raising'!$L27),'Fund Raising'!$I27,0)</f>
        <v>0</v>
      </c>
      <c r="CR11" s="37">
        <f>IF(AND(CR$5&gt;='Fund Raising'!$K27,CR$5&lt;'Fund Raising'!$L27),'Fund Raising'!$I27,0)</f>
        <v>0</v>
      </c>
      <c r="CS11" s="37">
        <f>IF(AND(CS$5&gt;='Fund Raising'!$K27,CS$5&lt;'Fund Raising'!$L27),'Fund Raising'!$I27,0)</f>
        <v>0</v>
      </c>
      <c r="CT11" s="37">
        <f>IF(AND(CT$5&gt;='Fund Raising'!$K27,CT$5&lt;'Fund Raising'!$L27),'Fund Raising'!$I27,0)</f>
        <v>0</v>
      </c>
      <c r="CU11" s="37">
        <f>IF(AND(CU$5&gt;='Fund Raising'!$K27,CU$5&lt;'Fund Raising'!$L27),'Fund Raising'!$I27,0)</f>
        <v>0</v>
      </c>
      <c r="CV11" s="37">
        <f>IF(AND(CV$5&gt;='Fund Raising'!$K27,CV$5&lt;'Fund Raising'!$L27),'Fund Raising'!$I27,0)</f>
        <v>0</v>
      </c>
      <c r="CW11" s="37">
        <f>IF(AND(CW$5&gt;='Fund Raising'!$K27,CW$5&lt;'Fund Raising'!$L27),'Fund Raising'!$I27,0)</f>
        <v>0</v>
      </c>
      <c r="CX11" s="37">
        <f>IF(AND(CX$5&gt;='Fund Raising'!$K27,CX$5&lt;'Fund Raising'!$L27),'Fund Raising'!$I27,0)</f>
        <v>0</v>
      </c>
      <c r="CY11" s="37">
        <f>IF(AND(CY$5&gt;='Fund Raising'!$K27,CY$5&lt;'Fund Raising'!$L27),'Fund Raising'!$I27,0)</f>
        <v>0</v>
      </c>
      <c r="CZ11" s="37">
        <f>IF(AND(CZ$5&gt;='Fund Raising'!$K27,CZ$5&lt;'Fund Raising'!$L27),'Fund Raising'!$I27,0)</f>
        <v>0</v>
      </c>
      <c r="DA11" s="37">
        <f>IF(AND(DA$5&gt;='Fund Raising'!$K27,DA$5&lt;'Fund Raising'!$L27),'Fund Raising'!$I27,0)</f>
        <v>0</v>
      </c>
      <c r="DB11" s="37">
        <f>IF(AND(DB$5&gt;='Fund Raising'!$K27,DB$5&lt;'Fund Raising'!$L27),'Fund Raising'!$I27,0)</f>
        <v>0</v>
      </c>
      <c r="DC11" s="37">
        <f>IF(AND(DC$5&gt;='Fund Raising'!$K27,DC$5&lt;'Fund Raising'!$L27),'Fund Raising'!$I27,0)</f>
        <v>0</v>
      </c>
      <c r="DD11" s="37">
        <f>IF(AND(DD$5&gt;='Fund Raising'!$K27,DD$5&lt;'Fund Raising'!$L27),'Fund Raising'!$I27,0)</f>
        <v>0</v>
      </c>
      <c r="DE11" s="37">
        <f>IF(AND(DE$5&gt;='Fund Raising'!$K27,DE$5&lt;'Fund Raising'!$L27),'Fund Raising'!$I27,0)</f>
        <v>0</v>
      </c>
      <c r="DF11" s="37">
        <f>IF(AND(DF$5&gt;='Fund Raising'!$K27,DF$5&lt;'Fund Raising'!$L27),'Fund Raising'!$I27,0)</f>
        <v>0</v>
      </c>
      <c r="DG11" s="37">
        <f>IF(AND(DG$5&gt;='Fund Raising'!$K27,DG$5&lt;'Fund Raising'!$L27),'Fund Raising'!$I27,0)</f>
        <v>0</v>
      </c>
      <c r="DH11" s="37">
        <f>IF(AND(DH$5&gt;='Fund Raising'!$K27,DH$5&lt;'Fund Raising'!$L27),'Fund Raising'!$I27,0)</f>
        <v>0</v>
      </c>
      <c r="DI11" s="37">
        <f>IF(AND(DI$5&gt;='Fund Raising'!$K27,DI$5&lt;'Fund Raising'!$L27),'Fund Raising'!$I27,0)</f>
        <v>0</v>
      </c>
      <c r="DJ11" s="37">
        <f>IF(AND(DJ$5&gt;='Fund Raising'!$K27,DJ$5&lt;'Fund Raising'!$L27),'Fund Raising'!$I27,0)</f>
        <v>0</v>
      </c>
      <c r="DK11" s="37">
        <f>IF(AND(DK$5&gt;='Fund Raising'!$K27,DK$5&lt;'Fund Raising'!$L27),'Fund Raising'!$I27,0)</f>
        <v>0</v>
      </c>
      <c r="DL11" s="37">
        <f>IF(AND(DL$5&gt;='Fund Raising'!$K27,DL$5&lt;'Fund Raising'!$L27),'Fund Raising'!$I27,0)</f>
        <v>0</v>
      </c>
      <c r="DM11" s="37">
        <f>IF(AND(DM$5&gt;='Fund Raising'!$K27,DM$5&lt;'Fund Raising'!$L27),'Fund Raising'!$I27,0)</f>
        <v>0</v>
      </c>
      <c r="DN11" s="37">
        <f>IF(AND(DN$5&gt;='Fund Raising'!$K27,DN$5&lt;'Fund Raising'!$L27),'Fund Raising'!$I27,0)</f>
        <v>0</v>
      </c>
      <c r="DO11" s="37">
        <f>IF(AND(DO$5&gt;='Fund Raising'!$K27,DO$5&lt;'Fund Raising'!$L27),'Fund Raising'!$I27,0)</f>
        <v>0</v>
      </c>
      <c r="DP11" s="37">
        <f>IF(AND(DP$5&gt;='Fund Raising'!$K27,DP$5&lt;'Fund Raising'!$L27),'Fund Raising'!$I27,0)</f>
        <v>0</v>
      </c>
      <c r="DQ11" s="37">
        <f>IF(AND(DQ$5&gt;='Fund Raising'!$K27,DQ$5&lt;'Fund Raising'!$L27),'Fund Raising'!$I27,0)</f>
        <v>0</v>
      </c>
      <c r="DR11" s="37">
        <f>IF(AND(DR$5&gt;='Fund Raising'!$K27,DR$5&lt;'Fund Raising'!$L27),'Fund Raising'!$I27,0)</f>
        <v>0</v>
      </c>
    </row>
    <row r="12" ht="14.25" customHeight="1" outlineLevel="2">
      <c r="B12" s="268" t="str">
        <f>'Fund Raising'!B28</f>
        <v>Seed</v>
      </c>
      <c r="C12" s="37">
        <f>IF(AND(C$5&gt;='Fund Raising'!$K28,C$5&lt;'Fund Raising'!$L28),'Fund Raising'!$I28,0)+'Fund Raising'!$D28*'Fund Raising'!$E28/100</f>
        <v>0</v>
      </c>
      <c r="D12" s="37">
        <f>IF(AND(D$5&gt;='Fund Raising'!$K28,D$5&lt;'Fund Raising'!$L28),'Fund Raising'!$I28,0)</f>
        <v>0</v>
      </c>
      <c r="E12" s="37">
        <f>IF(AND(E$5&gt;='Fund Raising'!$K28,E$5&lt;'Fund Raising'!$L28),'Fund Raising'!$I28,0)</f>
        <v>0</v>
      </c>
      <c r="F12" s="37">
        <f>IF(AND(F$5&gt;='Fund Raising'!$K28,F$5&lt;'Fund Raising'!$L28),'Fund Raising'!$I28,0)</f>
        <v>0</v>
      </c>
      <c r="G12" s="37">
        <f>IF(AND(G$5&gt;='Fund Raising'!$K28,G$5&lt;'Fund Raising'!$L28),'Fund Raising'!$I28,0)</f>
        <v>0</v>
      </c>
      <c r="H12" s="37">
        <f>IF(AND(H$5&gt;='Fund Raising'!$K28,H$5&lt;'Fund Raising'!$L28),'Fund Raising'!$I28,0)</f>
        <v>0</v>
      </c>
      <c r="I12" s="37">
        <f>IF(AND(I$5&gt;='Fund Raising'!$K28,I$5&lt;'Fund Raising'!$L28),'Fund Raising'!$I28,0)</f>
        <v>0</v>
      </c>
      <c r="J12" s="37">
        <f>IF(AND(J$5&gt;='Fund Raising'!$K28,J$5&lt;'Fund Raising'!$L28),'Fund Raising'!$I28,0)</f>
        <v>0</v>
      </c>
      <c r="K12" s="37">
        <f>IF(AND(K$5&gt;='Fund Raising'!$K28,K$5&lt;'Fund Raising'!$L28),'Fund Raising'!$I28,0)</f>
        <v>0</v>
      </c>
      <c r="L12" s="37">
        <f>IF(AND(L$5&gt;='Fund Raising'!$K28,L$5&lt;'Fund Raising'!$L28),'Fund Raising'!$I28,0)</f>
        <v>0</v>
      </c>
      <c r="M12" s="37">
        <f>IF(AND(M$5&gt;='Fund Raising'!$K28,M$5&lt;'Fund Raising'!$L28),'Fund Raising'!$I28,0)</f>
        <v>0</v>
      </c>
      <c r="N12" s="37">
        <f>IF(AND(N$5&gt;='Fund Raising'!$K28,N$5&lt;'Fund Raising'!$L28),'Fund Raising'!$I28,0)</f>
        <v>0</v>
      </c>
      <c r="O12" s="37">
        <f>IF(AND(O$5&gt;='Fund Raising'!$K28,O$5&lt;'Fund Raising'!$L28),'Fund Raising'!$I28,0)</f>
        <v>0</v>
      </c>
      <c r="P12" s="37">
        <f>IF(AND(P$5&gt;='Fund Raising'!$K28,P$5&lt;'Fund Raising'!$L28),'Fund Raising'!$I28,0)</f>
        <v>0</v>
      </c>
      <c r="Q12" s="37">
        <f>IF(AND(Q$5&gt;='Fund Raising'!$K28,Q$5&lt;'Fund Raising'!$L28),'Fund Raising'!$I28,0)</f>
        <v>0</v>
      </c>
      <c r="R12" s="37">
        <f>IF(AND(R$5&gt;='Fund Raising'!$K28,R$5&lt;'Fund Raising'!$L28),'Fund Raising'!$I28,0)</f>
        <v>0</v>
      </c>
      <c r="S12" s="37">
        <f>IF(AND(S$5&gt;='Fund Raising'!$K28,S$5&lt;'Fund Raising'!$L28),'Fund Raising'!$I28,0)</f>
        <v>0</v>
      </c>
      <c r="T12" s="37">
        <f>IF(AND(T$5&gt;='Fund Raising'!$K28,T$5&lt;'Fund Raising'!$L28),'Fund Raising'!$I28,0)</f>
        <v>0</v>
      </c>
      <c r="U12" s="37">
        <f>IF(AND(U$5&gt;='Fund Raising'!$K28,U$5&lt;'Fund Raising'!$L28),'Fund Raising'!$I28,0)</f>
        <v>0</v>
      </c>
      <c r="V12" s="37">
        <f>IF(AND(V$5&gt;='Fund Raising'!$K28,V$5&lt;'Fund Raising'!$L28),'Fund Raising'!$I28,0)</f>
        <v>0</v>
      </c>
      <c r="W12" s="37">
        <f>IF(AND(W$5&gt;='Fund Raising'!$K28,W$5&lt;'Fund Raising'!$L28),'Fund Raising'!$I28,0)</f>
        <v>0</v>
      </c>
      <c r="X12" s="37">
        <f>IF(AND(X$5&gt;='Fund Raising'!$K28,X$5&lt;'Fund Raising'!$L28),'Fund Raising'!$I28,0)</f>
        <v>0</v>
      </c>
      <c r="Y12" s="37">
        <f>IF(AND(Y$5&gt;='Fund Raising'!$K28,Y$5&lt;'Fund Raising'!$L28),'Fund Raising'!$I28,0)</f>
        <v>0</v>
      </c>
      <c r="Z12" s="37">
        <f>IF(AND(Z$5&gt;='Fund Raising'!$K28,Z$5&lt;'Fund Raising'!$L28),'Fund Raising'!$I28,0)</f>
        <v>0</v>
      </c>
      <c r="AA12" s="37">
        <f>IF(AND(AA$5&gt;='Fund Raising'!$K28,AA$5&lt;'Fund Raising'!$L28),'Fund Raising'!$I28,0)</f>
        <v>0</v>
      </c>
      <c r="AB12" s="37">
        <f>IF(AND(AB$5&gt;='Fund Raising'!$K28,AB$5&lt;'Fund Raising'!$L28),'Fund Raising'!$I28,0)</f>
        <v>0</v>
      </c>
      <c r="AC12" s="37">
        <f>IF(AND(AC$5&gt;='Fund Raising'!$K28,AC$5&lt;'Fund Raising'!$L28),'Fund Raising'!$I28,0)</f>
        <v>0</v>
      </c>
      <c r="AD12" s="37">
        <f>IF(AND(AD$5&gt;='Fund Raising'!$K28,AD$5&lt;'Fund Raising'!$L28),'Fund Raising'!$I28,0)</f>
        <v>0</v>
      </c>
      <c r="AE12" s="37">
        <f>IF(AND(AE$5&gt;='Fund Raising'!$K28,AE$5&lt;'Fund Raising'!$L28),'Fund Raising'!$I28,0)</f>
        <v>0</v>
      </c>
      <c r="AF12" s="37">
        <f>IF(AND(AF$5&gt;='Fund Raising'!$K28,AF$5&lt;'Fund Raising'!$L28),'Fund Raising'!$I28,0)</f>
        <v>0</v>
      </c>
      <c r="AG12" s="37">
        <f>IF(AND(AG$5&gt;='Fund Raising'!$K28,AG$5&lt;'Fund Raising'!$L28),'Fund Raising'!$I28,0)</f>
        <v>0</v>
      </c>
      <c r="AH12" s="37">
        <f>IF(AND(AH$5&gt;='Fund Raising'!$K28,AH$5&lt;'Fund Raising'!$L28),'Fund Raising'!$I28,0)</f>
        <v>0</v>
      </c>
      <c r="AI12" s="37">
        <f>IF(AND(AI$5&gt;='Fund Raising'!$K28,AI$5&lt;'Fund Raising'!$L28),'Fund Raising'!$I28,0)</f>
        <v>0</v>
      </c>
      <c r="AJ12" s="37">
        <f>IF(AND(AJ$5&gt;='Fund Raising'!$K28,AJ$5&lt;'Fund Raising'!$L28),'Fund Raising'!$I28,0)</f>
        <v>0</v>
      </c>
      <c r="AK12" s="37">
        <f>IF(AND(AK$5&gt;='Fund Raising'!$K28,AK$5&lt;'Fund Raising'!$L28),'Fund Raising'!$I28,0)</f>
        <v>0</v>
      </c>
      <c r="AL12" s="37">
        <f>IF(AND(AL$5&gt;='Fund Raising'!$K28,AL$5&lt;'Fund Raising'!$L28),'Fund Raising'!$I28,0)</f>
        <v>0</v>
      </c>
      <c r="AM12" s="37">
        <f>IF(AND(AM$5&gt;='Fund Raising'!$K28,AM$5&lt;'Fund Raising'!$L28),'Fund Raising'!$I28,0)</f>
        <v>0</v>
      </c>
      <c r="AN12" s="37">
        <f>IF(AND(AN$5&gt;='Fund Raising'!$K28,AN$5&lt;'Fund Raising'!$L28),'Fund Raising'!$I28,0)</f>
        <v>0</v>
      </c>
      <c r="AO12" s="37">
        <f>IF(AND(AO$5&gt;='Fund Raising'!$K28,AO$5&lt;'Fund Raising'!$L28),'Fund Raising'!$I28,0)</f>
        <v>0</v>
      </c>
      <c r="AP12" s="37">
        <f>IF(AND(AP$5&gt;='Fund Raising'!$K28,AP$5&lt;'Fund Raising'!$L28),'Fund Raising'!$I28,0)</f>
        <v>0</v>
      </c>
      <c r="AQ12" s="37">
        <f>IF(AND(AQ$5&gt;='Fund Raising'!$K28,AQ$5&lt;'Fund Raising'!$L28),'Fund Raising'!$I28,0)</f>
        <v>0</v>
      </c>
      <c r="AR12" s="37">
        <f>IF(AND(AR$5&gt;='Fund Raising'!$K28,AR$5&lt;'Fund Raising'!$L28),'Fund Raising'!$I28,0)</f>
        <v>0</v>
      </c>
      <c r="AS12" s="37">
        <f>IF(AND(AS$5&gt;='Fund Raising'!$K28,AS$5&lt;'Fund Raising'!$L28),'Fund Raising'!$I28,0)</f>
        <v>0</v>
      </c>
      <c r="AT12" s="37">
        <f>IF(AND(AT$5&gt;='Fund Raising'!$K28,AT$5&lt;'Fund Raising'!$L28),'Fund Raising'!$I28,0)</f>
        <v>0</v>
      </c>
      <c r="AU12" s="37">
        <f>IF(AND(AU$5&gt;='Fund Raising'!$K28,AU$5&lt;'Fund Raising'!$L28),'Fund Raising'!$I28,0)</f>
        <v>0</v>
      </c>
      <c r="AV12" s="37">
        <f>IF(AND(AV$5&gt;='Fund Raising'!$K28,AV$5&lt;'Fund Raising'!$L28),'Fund Raising'!$I28,0)</f>
        <v>0</v>
      </c>
      <c r="AW12" s="37">
        <f>IF(AND(AW$5&gt;='Fund Raising'!$K28,AW$5&lt;'Fund Raising'!$L28),'Fund Raising'!$I28,0)</f>
        <v>0</v>
      </c>
      <c r="AX12" s="37">
        <f>IF(AND(AX$5&gt;='Fund Raising'!$K28,AX$5&lt;'Fund Raising'!$L28),'Fund Raising'!$I28,0)</f>
        <v>0</v>
      </c>
      <c r="AY12" s="37">
        <f>IF(AND(AY$5&gt;='Fund Raising'!$K28,AY$5&lt;'Fund Raising'!$L28),'Fund Raising'!$I28,0)</f>
        <v>0</v>
      </c>
      <c r="AZ12" s="37">
        <f>IF(AND(AZ$5&gt;='Fund Raising'!$K28,AZ$5&lt;'Fund Raising'!$L28),'Fund Raising'!$I28,0)</f>
        <v>0</v>
      </c>
      <c r="BA12" s="37">
        <f>IF(AND(BA$5&gt;='Fund Raising'!$K28,BA$5&lt;'Fund Raising'!$L28),'Fund Raising'!$I28,0)</f>
        <v>0</v>
      </c>
      <c r="BB12" s="37">
        <f>IF(AND(BB$5&gt;='Fund Raising'!$K28,BB$5&lt;'Fund Raising'!$L28),'Fund Raising'!$I28,0)</f>
        <v>0</v>
      </c>
      <c r="BC12" s="37">
        <f>IF(AND(BC$5&gt;='Fund Raising'!$K28,BC$5&lt;'Fund Raising'!$L28),'Fund Raising'!$I28,0)</f>
        <v>0</v>
      </c>
      <c r="BD12" s="37">
        <f>IF(AND(BD$5&gt;='Fund Raising'!$K28,BD$5&lt;'Fund Raising'!$L28),'Fund Raising'!$I28,0)</f>
        <v>0</v>
      </c>
      <c r="BE12" s="37">
        <f>IF(AND(BE$5&gt;='Fund Raising'!$K28,BE$5&lt;'Fund Raising'!$L28),'Fund Raising'!$I28,0)</f>
        <v>0</v>
      </c>
      <c r="BF12" s="37">
        <f>IF(AND(BF$5&gt;='Fund Raising'!$K28,BF$5&lt;'Fund Raising'!$L28),'Fund Raising'!$I28,0)</f>
        <v>0</v>
      </c>
      <c r="BG12" s="37">
        <f>IF(AND(BG$5&gt;='Fund Raising'!$K28,BG$5&lt;'Fund Raising'!$L28),'Fund Raising'!$I28,0)</f>
        <v>0</v>
      </c>
      <c r="BH12" s="37">
        <f>IF(AND(BH$5&gt;='Fund Raising'!$K28,BH$5&lt;'Fund Raising'!$L28),'Fund Raising'!$I28,0)</f>
        <v>0</v>
      </c>
      <c r="BI12" s="37">
        <f>IF(AND(BI$5&gt;='Fund Raising'!$K28,BI$5&lt;'Fund Raising'!$L28),'Fund Raising'!$I28,0)</f>
        <v>0</v>
      </c>
      <c r="BJ12" s="37">
        <f>IF(AND(BJ$5&gt;='Fund Raising'!$K28,BJ$5&lt;'Fund Raising'!$L28),'Fund Raising'!$I28,0)</f>
        <v>0</v>
      </c>
      <c r="BK12" s="37">
        <f>IF(AND(BK$5&gt;='Fund Raising'!$K28,BK$5&lt;'Fund Raising'!$L28),'Fund Raising'!$I28,0)</f>
        <v>0</v>
      </c>
      <c r="BL12" s="37">
        <f>IF(AND(BL$5&gt;='Fund Raising'!$K28,BL$5&lt;'Fund Raising'!$L28),'Fund Raising'!$I28,0)</f>
        <v>0</v>
      </c>
      <c r="BM12" s="37">
        <f>IF(AND(BM$5&gt;='Fund Raising'!$K28,BM$5&lt;'Fund Raising'!$L28),'Fund Raising'!$I28,0)</f>
        <v>0</v>
      </c>
      <c r="BN12" s="37">
        <f>IF(AND(BN$5&gt;='Fund Raising'!$K28,BN$5&lt;'Fund Raising'!$L28),'Fund Raising'!$I28,0)</f>
        <v>0</v>
      </c>
      <c r="BO12" s="37">
        <f>IF(AND(BO$5&gt;='Fund Raising'!$K28,BO$5&lt;'Fund Raising'!$L28),'Fund Raising'!$I28,0)</f>
        <v>0</v>
      </c>
      <c r="BP12" s="37">
        <f>IF(AND(BP$5&gt;='Fund Raising'!$K28,BP$5&lt;'Fund Raising'!$L28),'Fund Raising'!$I28,0)</f>
        <v>0</v>
      </c>
      <c r="BQ12" s="37">
        <f>IF(AND(BQ$5&gt;='Fund Raising'!$K28,BQ$5&lt;'Fund Raising'!$L28),'Fund Raising'!$I28,0)</f>
        <v>0</v>
      </c>
      <c r="BR12" s="37">
        <f>IF(AND(BR$5&gt;='Fund Raising'!$K28,BR$5&lt;'Fund Raising'!$L28),'Fund Raising'!$I28,0)</f>
        <v>0</v>
      </c>
      <c r="BS12" s="37">
        <f>IF(AND(BS$5&gt;='Fund Raising'!$K28,BS$5&lt;'Fund Raising'!$L28),'Fund Raising'!$I28,0)</f>
        <v>0</v>
      </c>
      <c r="BT12" s="37">
        <f>IF(AND(BT$5&gt;='Fund Raising'!$K28,BT$5&lt;'Fund Raising'!$L28),'Fund Raising'!$I28,0)</f>
        <v>0</v>
      </c>
      <c r="BU12" s="37">
        <f>IF(AND(BU$5&gt;='Fund Raising'!$K28,BU$5&lt;'Fund Raising'!$L28),'Fund Raising'!$I28,0)</f>
        <v>0</v>
      </c>
      <c r="BV12" s="37">
        <f>IF(AND(BV$5&gt;='Fund Raising'!$K28,BV$5&lt;'Fund Raising'!$L28),'Fund Raising'!$I28,0)</f>
        <v>0</v>
      </c>
      <c r="BW12" s="37">
        <f>IF(AND(BW$5&gt;='Fund Raising'!$K28,BW$5&lt;'Fund Raising'!$L28),'Fund Raising'!$I28,0)</f>
        <v>0</v>
      </c>
      <c r="BX12" s="37">
        <f>IF(AND(BX$5&gt;='Fund Raising'!$K28,BX$5&lt;'Fund Raising'!$L28),'Fund Raising'!$I28,0)</f>
        <v>0</v>
      </c>
      <c r="BY12" s="37">
        <f>IF(AND(BY$5&gt;='Fund Raising'!$K28,BY$5&lt;'Fund Raising'!$L28),'Fund Raising'!$I28,0)</f>
        <v>0</v>
      </c>
      <c r="BZ12" s="37">
        <f>IF(AND(BZ$5&gt;='Fund Raising'!$K28,BZ$5&lt;'Fund Raising'!$L28),'Fund Raising'!$I28,0)</f>
        <v>0</v>
      </c>
      <c r="CA12" s="37">
        <f>IF(AND(CA$5&gt;='Fund Raising'!$K28,CA$5&lt;'Fund Raising'!$L28),'Fund Raising'!$I28,0)</f>
        <v>0</v>
      </c>
      <c r="CB12" s="37">
        <f>IF(AND(CB$5&gt;='Fund Raising'!$K28,CB$5&lt;'Fund Raising'!$L28),'Fund Raising'!$I28,0)</f>
        <v>0</v>
      </c>
      <c r="CC12" s="37">
        <f>IF(AND(CC$5&gt;='Fund Raising'!$K28,CC$5&lt;'Fund Raising'!$L28),'Fund Raising'!$I28,0)</f>
        <v>0</v>
      </c>
      <c r="CD12" s="37">
        <f>IF(AND(CD$5&gt;='Fund Raising'!$K28,CD$5&lt;'Fund Raising'!$L28),'Fund Raising'!$I28,0)</f>
        <v>0</v>
      </c>
      <c r="CE12" s="37">
        <f>IF(AND(CE$5&gt;='Fund Raising'!$K28,CE$5&lt;'Fund Raising'!$L28),'Fund Raising'!$I28,0)</f>
        <v>0</v>
      </c>
      <c r="CF12" s="37">
        <f>IF(AND(CF$5&gt;='Fund Raising'!$K28,CF$5&lt;'Fund Raising'!$L28),'Fund Raising'!$I28,0)</f>
        <v>0</v>
      </c>
      <c r="CG12" s="37">
        <f>IF(AND(CG$5&gt;='Fund Raising'!$K28,CG$5&lt;'Fund Raising'!$L28),'Fund Raising'!$I28,0)</f>
        <v>0</v>
      </c>
      <c r="CH12" s="37">
        <f>IF(AND(CH$5&gt;='Fund Raising'!$K28,CH$5&lt;'Fund Raising'!$L28),'Fund Raising'!$I28,0)</f>
        <v>0</v>
      </c>
      <c r="CI12" s="37">
        <f>IF(AND(CI$5&gt;='Fund Raising'!$K28,CI$5&lt;'Fund Raising'!$L28),'Fund Raising'!$I28,0)</f>
        <v>0</v>
      </c>
      <c r="CJ12" s="37">
        <f>IF(AND(CJ$5&gt;='Fund Raising'!$K28,CJ$5&lt;'Fund Raising'!$L28),'Fund Raising'!$I28,0)</f>
        <v>0</v>
      </c>
      <c r="CK12" s="37">
        <f>IF(AND(CK$5&gt;='Fund Raising'!$K28,CK$5&lt;'Fund Raising'!$L28),'Fund Raising'!$I28,0)</f>
        <v>0</v>
      </c>
      <c r="CL12" s="37">
        <f>IF(AND(CL$5&gt;='Fund Raising'!$K28,CL$5&lt;'Fund Raising'!$L28),'Fund Raising'!$I28,0)</f>
        <v>0</v>
      </c>
      <c r="CM12" s="37">
        <f>IF(AND(CM$5&gt;='Fund Raising'!$K28,CM$5&lt;'Fund Raising'!$L28),'Fund Raising'!$I28,0)</f>
        <v>0</v>
      </c>
      <c r="CN12" s="37">
        <f>IF(AND(CN$5&gt;='Fund Raising'!$K28,CN$5&lt;'Fund Raising'!$L28),'Fund Raising'!$I28,0)</f>
        <v>0</v>
      </c>
      <c r="CO12" s="37">
        <f>IF(AND(CO$5&gt;='Fund Raising'!$K28,CO$5&lt;'Fund Raising'!$L28),'Fund Raising'!$I28,0)</f>
        <v>0</v>
      </c>
      <c r="CP12" s="37">
        <f>IF(AND(CP$5&gt;='Fund Raising'!$K28,CP$5&lt;'Fund Raising'!$L28),'Fund Raising'!$I28,0)</f>
        <v>0</v>
      </c>
      <c r="CQ12" s="37">
        <f>IF(AND(CQ$5&gt;='Fund Raising'!$K28,CQ$5&lt;'Fund Raising'!$L28),'Fund Raising'!$I28,0)</f>
        <v>0</v>
      </c>
      <c r="CR12" s="37">
        <f>IF(AND(CR$5&gt;='Fund Raising'!$K28,CR$5&lt;'Fund Raising'!$L28),'Fund Raising'!$I28,0)</f>
        <v>0</v>
      </c>
      <c r="CS12" s="37">
        <f>IF(AND(CS$5&gt;='Fund Raising'!$K28,CS$5&lt;'Fund Raising'!$L28),'Fund Raising'!$I28,0)</f>
        <v>0</v>
      </c>
      <c r="CT12" s="37">
        <f>IF(AND(CT$5&gt;='Fund Raising'!$K28,CT$5&lt;'Fund Raising'!$L28),'Fund Raising'!$I28,0)</f>
        <v>0</v>
      </c>
      <c r="CU12" s="37">
        <f>IF(AND(CU$5&gt;='Fund Raising'!$K28,CU$5&lt;'Fund Raising'!$L28),'Fund Raising'!$I28,0)</f>
        <v>0</v>
      </c>
      <c r="CV12" s="37">
        <f>IF(AND(CV$5&gt;='Fund Raising'!$K28,CV$5&lt;'Fund Raising'!$L28),'Fund Raising'!$I28,0)</f>
        <v>0</v>
      </c>
      <c r="CW12" s="37">
        <f>IF(AND(CW$5&gt;='Fund Raising'!$K28,CW$5&lt;'Fund Raising'!$L28),'Fund Raising'!$I28,0)</f>
        <v>0</v>
      </c>
      <c r="CX12" s="37">
        <f>IF(AND(CX$5&gt;='Fund Raising'!$K28,CX$5&lt;'Fund Raising'!$L28),'Fund Raising'!$I28,0)</f>
        <v>0</v>
      </c>
      <c r="CY12" s="37">
        <f>IF(AND(CY$5&gt;='Fund Raising'!$K28,CY$5&lt;'Fund Raising'!$L28),'Fund Raising'!$I28,0)</f>
        <v>0</v>
      </c>
      <c r="CZ12" s="37">
        <f>IF(AND(CZ$5&gt;='Fund Raising'!$K28,CZ$5&lt;'Fund Raising'!$L28),'Fund Raising'!$I28,0)</f>
        <v>0</v>
      </c>
      <c r="DA12" s="37">
        <f>IF(AND(DA$5&gt;='Fund Raising'!$K28,DA$5&lt;'Fund Raising'!$L28),'Fund Raising'!$I28,0)</f>
        <v>0</v>
      </c>
      <c r="DB12" s="37">
        <f>IF(AND(DB$5&gt;='Fund Raising'!$K28,DB$5&lt;'Fund Raising'!$L28),'Fund Raising'!$I28,0)</f>
        <v>0</v>
      </c>
      <c r="DC12" s="37">
        <f>IF(AND(DC$5&gt;='Fund Raising'!$K28,DC$5&lt;'Fund Raising'!$L28),'Fund Raising'!$I28,0)</f>
        <v>0</v>
      </c>
      <c r="DD12" s="37">
        <f>IF(AND(DD$5&gt;='Fund Raising'!$K28,DD$5&lt;'Fund Raising'!$L28),'Fund Raising'!$I28,0)</f>
        <v>0</v>
      </c>
      <c r="DE12" s="37">
        <f>IF(AND(DE$5&gt;='Fund Raising'!$K28,DE$5&lt;'Fund Raising'!$L28),'Fund Raising'!$I28,0)</f>
        <v>0</v>
      </c>
      <c r="DF12" s="37">
        <f>IF(AND(DF$5&gt;='Fund Raising'!$K28,DF$5&lt;'Fund Raising'!$L28),'Fund Raising'!$I28,0)</f>
        <v>0</v>
      </c>
      <c r="DG12" s="37">
        <f>IF(AND(DG$5&gt;='Fund Raising'!$K28,DG$5&lt;'Fund Raising'!$L28),'Fund Raising'!$I28,0)</f>
        <v>0</v>
      </c>
      <c r="DH12" s="37">
        <f>IF(AND(DH$5&gt;='Fund Raising'!$K28,DH$5&lt;'Fund Raising'!$L28),'Fund Raising'!$I28,0)</f>
        <v>0</v>
      </c>
      <c r="DI12" s="37">
        <f>IF(AND(DI$5&gt;='Fund Raising'!$K28,DI$5&lt;'Fund Raising'!$L28),'Fund Raising'!$I28,0)</f>
        <v>0</v>
      </c>
      <c r="DJ12" s="37">
        <f>IF(AND(DJ$5&gt;='Fund Raising'!$K28,DJ$5&lt;'Fund Raising'!$L28),'Fund Raising'!$I28,0)</f>
        <v>0</v>
      </c>
      <c r="DK12" s="37">
        <f>IF(AND(DK$5&gt;='Fund Raising'!$K28,DK$5&lt;'Fund Raising'!$L28),'Fund Raising'!$I28,0)</f>
        <v>0</v>
      </c>
      <c r="DL12" s="37">
        <f>IF(AND(DL$5&gt;='Fund Raising'!$K28,DL$5&lt;'Fund Raising'!$L28),'Fund Raising'!$I28,0)</f>
        <v>0</v>
      </c>
      <c r="DM12" s="37">
        <f>IF(AND(DM$5&gt;='Fund Raising'!$K28,DM$5&lt;'Fund Raising'!$L28),'Fund Raising'!$I28,0)</f>
        <v>0</v>
      </c>
      <c r="DN12" s="37">
        <f>IF(AND(DN$5&gt;='Fund Raising'!$K28,DN$5&lt;'Fund Raising'!$L28),'Fund Raising'!$I28,0)</f>
        <v>0</v>
      </c>
      <c r="DO12" s="37">
        <f>IF(AND(DO$5&gt;='Fund Raising'!$K28,DO$5&lt;'Fund Raising'!$L28),'Fund Raising'!$I28,0)</f>
        <v>0</v>
      </c>
      <c r="DP12" s="37">
        <f>IF(AND(DP$5&gt;='Fund Raising'!$K28,DP$5&lt;'Fund Raising'!$L28),'Fund Raising'!$I28,0)</f>
        <v>0</v>
      </c>
      <c r="DQ12" s="37">
        <f>IF(AND(DQ$5&gt;='Fund Raising'!$K28,DQ$5&lt;'Fund Raising'!$L28),'Fund Raising'!$I28,0)</f>
        <v>0</v>
      </c>
      <c r="DR12" s="37">
        <f>IF(AND(DR$5&gt;='Fund Raising'!$K28,DR$5&lt;'Fund Raising'!$L28),'Fund Raising'!$I28,0)</f>
        <v>0</v>
      </c>
    </row>
    <row r="13" ht="14.25" customHeight="1" outlineLevel="2">
      <c r="B13" s="268" t="str">
        <f>'Fund Raising'!B29</f>
        <v>Seed1</v>
      </c>
      <c r="C13" s="37">
        <f>IF(AND(C$5&gt;='Fund Raising'!$K29,C$5&lt;'Fund Raising'!$L29),'Fund Raising'!$I29,0)+'Fund Raising'!$D29*'Fund Raising'!$E29/100</f>
        <v>0</v>
      </c>
      <c r="D13" s="37">
        <f>IF(AND(D$5&gt;='Fund Raising'!$K29,D$5&lt;'Fund Raising'!$L29),'Fund Raising'!$I29,0)</f>
        <v>0</v>
      </c>
      <c r="E13" s="37">
        <f>IF(AND(E$5&gt;='Fund Raising'!$K29,E$5&lt;'Fund Raising'!$L29),'Fund Raising'!$I29,0)</f>
        <v>0</v>
      </c>
      <c r="F13" s="37">
        <f>IF(AND(F$5&gt;='Fund Raising'!$K29,F$5&lt;'Fund Raising'!$L29),'Fund Raising'!$I29,0)</f>
        <v>0</v>
      </c>
      <c r="G13" s="37">
        <f>IF(AND(G$5&gt;='Fund Raising'!$K29,G$5&lt;'Fund Raising'!$L29),'Fund Raising'!$I29,0)</f>
        <v>0</v>
      </c>
      <c r="H13" s="37">
        <f>IF(AND(H$5&gt;='Fund Raising'!$K29,H$5&lt;'Fund Raising'!$L29),'Fund Raising'!$I29,0)</f>
        <v>0</v>
      </c>
      <c r="I13" s="37">
        <f>IF(AND(I$5&gt;='Fund Raising'!$K29,I$5&lt;'Fund Raising'!$L29),'Fund Raising'!$I29,0)</f>
        <v>347222.2222</v>
      </c>
      <c r="J13" s="37">
        <f>IF(AND(J$5&gt;='Fund Raising'!$K29,J$5&lt;'Fund Raising'!$L29),'Fund Raising'!$I29,0)</f>
        <v>347222.2222</v>
      </c>
      <c r="K13" s="37">
        <f>IF(AND(K$5&gt;='Fund Raising'!$K29,K$5&lt;'Fund Raising'!$L29),'Fund Raising'!$I29,0)</f>
        <v>347222.2222</v>
      </c>
      <c r="L13" s="37">
        <f>IF(AND(L$5&gt;='Fund Raising'!$K29,L$5&lt;'Fund Raising'!$L29),'Fund Raising'!$I29,0)</f>
        <v>347222.2222</v>
      </c>
      <c r="M13" s="37">
        <f>IF(AND(M$5&gt;='Fund Raising'!$K29,M$5&lt;'Fund Raising'!$L29),'Fund Raising'!$I29,0)</f>
        <v>347222.2222</v>
      </c>
      <c r="N13" s="37">
        <f>IF(AND(N$5&gt;='Fund Raising'!$K29,N$5&lt;'Fund Raising'!$L29),'Fund Raising'!$I29,0)</f>
        <v>347222.2222</v>
      </c>
      <c r="O13" s="37">
        <f>IF(AND(O$5&gt;='Fund Raising'!$K29,O$5&lt;'Fund Raising'!$L29),'Fund Raising'!$I29,0)</f>
        <v>347222.2222</v>
      </c>
      <c r="P13" s="37">
        <f>IF(AND(P$5&gt;='Fund Raising'!$K29,P$5&lt;'Fund Raising'!$L29),'Fund Raising'!$I29,0)</f>
        <v>347222.2222</v>
      </c>
      <c r="Q13" s="37">
        <f>IF(AND(Q$5&gt;='Fund Raising'!$K29,Q$5&lt;'Fund Raising'!$L29),'Fund Raising'!$I29,0)</f>
        <v>347222.2222</v>
      </c>
      <c r="R13" s="37">
        <f>IF(AND(R$5&gt;='Fund Raising'!$K29,R$5&lt;'Fund Raising'!$L29),'Fund Raising'!$I29,0)</f>
        <v>347222.2222</v>
      </c>
      <c r="S13" s="37">
        <f>IF(AND(S$5&gt;='Fund Raising'!$K29,S$5&lt;'Fund Raising'!$L29),'Fund Raising'!$I29,0)</f>
        <v>347222.2222</v>
      </c>
      <c r="T13" s="37">
        <f>IF(AND(T$5&gt;='Fund Raising'!$K29,T$5&lt;'Fund Raising'!$L29),'Fund Raising'!$I29,0)</f>
        <v>347222.2222</v>
      </c>
      <c r="U13" s="37">
        <f>IF(AND(U$5&gt;='Fund Raising'!$K29,U$5&lt;'Fund Raising'!$L29),'Fund Raising'!$I29,0)</f>
        <v>0</v>
      </c>
      <c r="V13" s="37">
        <f>IF(AND(V$5&gt;='Fund Raising'!$K29,V$5&lt;'Fund Raising'!$L29),'Fund Raising'!$I29,0)</f>
        <v>0</v>
      </c>
      <c r="W13" s="37">
        <f>IF(AND(W$5&gt;='Fund Raising'!$K29,W$5&lt;'Fund Raising'!$L29),'Fund Raising'!$I29,0)</f>
        <v>0</v>
      </c>
      <c r="X13" s="37">
        <f>IF(AND(X$5&gt;='Fund Raising'!$K29,X$5&lt;'Fund Raising'!$L29),'Fund Raising'!$I29,0)</f>
        <v>0</v>
      </c>
      <c r="Y13" s="37">
        <f>IF(AND(Y$5&gt;='Fund Raising'!$K29,Y$5&lt;'Fund Raising'!$L29),'Fund Raising'!$I29,0)</f>
        <v>0</v>
      </c>
      <c r="Z13" s="37">
        <f>IF(AND(Z$5&gt;='Fund Raising'!$K29,Z$5&lt;'Fund Raising'!$L29),'Fund Raising'!$I29,0)</f>
        <v>0</v>
      </c>
      <c r="AA13" s="37">
        <f>IF(AND(AA$5&gt;='Fund Raising'!$K29,AA$5&lt;'Fund Raising'!$L29),'Fund Raising'!$I29,0)</f>
        <v>0</v>
      </c>
      <c r="AB13" s="37">
        <f>IF(AND(AB$5&gt;='Fund Raising'!$K29,AB$5&lt;'Fund Raising'!$L29),'Fund Raising'!$I29,0)</f>
        <v>0</v>
      </c>
      <c r="AC13" s="37">
        <f>IF(AND(AC$5&gt;='Fund Raising'!$K29,AC$5&lt;'Fund Raising'!$L29),'Fund Raising'!$I29,0)</f>
        <v>0</v>
      </c>
      <c r="AD13" s="37">
        <f>IF(AND(AD$5&gt;='Fund Raising'!$K29,AD$5&lt;'Fund Raising'!$L29),'Fund Raising'!$I29,0)</f>
        <v>0</v>
      </c>
      <c r="AE13" s="37">
        <f>IF(AND(AE$5&gt;='Fund Raising'!$K29,AE$5&lt;'Fund Raising'!$L29),'Fund Raising'!$I29,0)</f>
        <v>0</v>
      </c>
      <c r="AF13" s="37">
        <f>IF(AND(AF$5&gt;='Fund Raising'!$K29,AF$5&lt;'Fund Raising'!$L29),'Fund Raising'!$I29,0)</f>
        <v>0</v>
      </c>
      <c r="AG13" s="37">
        <f>IF(AND(AG$5&gt;='Fund Raising'!$K29,AG$5&lt;'Fund Raising'!$L29),'Fund Raising'!$I29,0)</f>
        <v>0</v>
      </c>
      <c r="AH13" s="37">
        <f>IF(AND(AH$5&gt;='Fund Raising'!$K29,AH$5&lt;'Fund Raising'!$L29),'Fund Raising'!$I29,0)</f>
        <v>0</v>
      </c>
      <c r="AI13" s="37">
        <f>IF(AND(AI$5&gt;='Fund Raising'!$K29,AI$5&lt;'Fund Raising'!$L29),'Fund Raising'!$I29,0)</f>
        <v>0</v>
      </c>
      <c r="AJ13" s="37">
        <f>IF(AND(AJ$5&gt;='Fund Raising'!$K29,AJ$5&lt;'Fund Raising'!$L29),'Fund Raising'!$I29,0)</f>
        <v>0</v>
      </c>
      <c r="AK13" s="37">
        <f>IF(AND(AK$5&gt;='Fund Raising'!$K29,AK$5&lt;'Fund Raising'!$L29),'Fund Raising'!$I29,0)</f>
        <v>0</v>
      </c>
      <c r="AL13" s="37">
        <f>IF(AND(AL$5&gt;='Fund Raising'!$K29,AL$5&lt;'Fund Raising'!$L29),'Fund Raising'!$I29,0)</f>
        <v>0</v>
      </c>
      <c r="AM13" s="37">
        <f>IF(AND(AM$5&gt;='Fund Raising'!$K29,AM$5&lt;'Fund Raising'!$L29),'Fund Raising'!$I29,0)</f>
        <v>0</v>
      </c>
      <c r="AN13" s="37">
        <f>IF(AND(AN$5&gt;='Fund Raising'!$K29,AN$5&lt;'Fund Raising'!$L29),'Fund Raising'!$I29,0)</f>
        <v>0</v>
      </c>
      <c r="AO13" s="37">
        <f>IF(AND(AO$5&gt;='Fund Raising'!$K29,AO$5&lt;'Fund Raising'!$L29),'Fund Raising'!$I29,0)</f>
        <v>0</v>
      </c>
      <c r="AP13" s="37">
        <f>IF(AND(AP$5&gt;='Fund Raising'!$K29,AP$5&lt;'Fund Raising'!$L29),'Fund Raising'!$I29,0)</f>
        <v>0</v>
      </c>
      <c r="AQ13" s="37">
        <f>IF(AND(AQ$5&gt;='Fund Raising'!$K29,AQ$5&lt;'Fund Raising'!$L29),'Fund Raising'!$I29,0)</f>
        <v>0</v>
      </c>
      <c r="AR13" s="37">
        <f>IF(AND(AR$5&gt;='Fund Raising'!$K29,AR$5&lt;'Fund Raising'!$L29),'Fund Raising'!$I29,0)</f>
        <v>0</v>
      </c>
      <c r="AS13" s="37">
        <f>IF(AND(AS$5&gt;='Fund Raising'!$K29,AS$5&lt;'Fund Raising'!$L29),'Fund Raising'!$I29,0)</f>
        <v>0</v>
      </c>
      <c r="AT13" s="37">
        <f>IF(AND(AT$5&gt;='Fund Raising'!$K29,AT$5&lt;'Fund Raising'!$L29),'Fund Raising'!$I29,0)</f>
        <v>0</v>
      </c>
      <c r="AU13" s="37">
        <f>IF(AND(AU$5&gt;='Fund Raising'!$K29,AU$5&lt;'Fund Raising'!$L29),'Fund Raising'!$I29,0)</f>
        <v>0</v>
      </c>
      <c r="AV13" s="37">
        <f>IF(AND(AV$5&gt;='Fund Raising'!$K29,AV$5&lt;'Fund Raising'!$L29),'Fund Raising'!$I29,0)</f>
        <v>0</v>
      </c>
      <c r="AW13" s="37">
        <f>IF(AND(AW$5&gt;='Fund Raising'!$K29,AW$5&lt;'Fund Raising'!$L29),'Fund Raising'!$I29,0)</f>
        <v>0</v>
      </c>
      <c r="AX13" s="37">
        <f>IF(AND(AX$5&gt;='Fund Raising'!$K29,AX$5&lt;'Fund Raising'!$L29),'Fund Raising'!$I29,0)</f>
        <v>0</v>
      </c>
      <c r="AY13" s="37">
        <f>IF(AND(AY$5&gt;='Fund Raising'!$K29,AY$5&lt;'Fund Raising'!$L29),'Fund Raising'!$I29,0)</f>
        <v>0</v>
      </c>
      <c r="AZ13" s="37">
        <f>IF(AND(AZ$5&gt;='Fund Raising'!$K29,AZ$5&lt;'Fund Raising'!$L29),'Fund Raising'!$I29,0)</f>
        <v>0</v>
      </c>
      <c r="BA13" s="37">
        <f>IF(AND(BA$5&gt;='Fund Raising'!$K29,BA$5&lt;'Fund Raising'!$L29),'Fund Raising'!$I29,0)</f>
        <v>0</v>
      </c>
      <c r="BB13" s="37">
        <f>IF(AND(BB$5&gt;='Fund Raising'!$K29,BB$5&lt;'Fund Raising'!$L29),'Fund Raising'!$I29,0)</f>
        <v>0</v>
      </c>
      <c r="BC13" s="37">
        <f>IF(AND(BC$5&gt;='Fund Raising'!$K29,BC$5&lt;'Fund Raising'!$L29),'Fund Raising'!$I29,0)</f>
        <v>0</v>
      </c>
      <c r="BD13" s="37">
        <f>IF(AND(BD$5&gt;='Fund Raising'!$K29,BD$5&lt;'Fund Raising'!$L29),'Fund Raising'!$I29,0)</f>
        <v>0</v>
      </c>
      <c r="BE13" s="37">
        <f>IF(AND(BE$5&gt;='Fund Raising'!$K29,BE$5&lt;'Fund Raising'!$L29),'Fund Raising'!$I29,0)</f>
        <v>0</v>
      </c>
      <c r="BF13" s="37">
        <f>IF(AND(BF$5&gt;='Fund Raising'!$K29,BF$5&lt;'Fund Raising'!$L29),'Fund Raising'!$I29,0)</f>
        <v>0</v>
      </c>
      <c r="BG13" s="37">
        <f>IF(AND(BG$5&gt;='Fund Raising'!$K29,BG$5&lt;'Fund Raising'!$L29),'Fund Raising'!$I29,0)</f>
        <v>0</v>
      </c>
      <c r="BH13" s="37">
        <f>IF(AND(BH$5&gt;='Fund Raising'!$K29,BH$5&lt;'Fund Raising'!$L29),'Fund Raising'!$I29,0)</f>
        <v>0</v>
      </c>
      <c r="BI13" s="37">
        <f>IF(AND(BI$5&gt;='Fund Raising'!$K29,BI$5&lt;'Fund Raising'!$L29),'Fund Raising'!$I29,0)</f>
        <v>0</v>
      </c>
      <c r="BJ13" s="37">
        <f>IF(AND(BJ$5&gt;='Fund Raising'!$K29,BJ$5&lt;'Fund Raising'!$L29),'Fund Raising'!$I29,0)</f>
        <v>0</v>
      </c>
      <c r="BK13" s="37">
        <f>IF(AND(BK$5&gt;='Fund Raising'!$K29,BK$5&lt;'Fund Raising'!$L29),'Fund Raising'!$I29,0)</f>
        <v>0</v>
      </c>
      <c r="BL13" s="37">
        <f>IF(AND(BL$5&gt;='Fund Raising'!$K29,BL$5&lt;'Fund Raising'!$L29),'Fund Raising'!$I29,0)</f>
        <v>0</v>
      </c>
      <c r="BM13" s="37">
        <f>IF(AND(BM$5&gt;='Fund Raising'!$K29,BM$5&lt;'Fund Raising'!$L29),'Fund Raising'!$I29,0)</f>
        <v>0</v>
      </c>
      <c r="BN13" s="37">
        <f>IF(AND(BN$5&gt;='Fund Raising'!$K29,BN$5&lt;'Fund Raising'!$L29),'Fund Raising'!$I29,0)</f>
        <v>0</v>
      </c>
      <c r="BO13" s="37">
        <f>IF(AND(BO$5&gt;='Fund Raising'!$K29,BO$5&lt;'Fund Raising'!$L29),'Fund Raising'!$I29,0)</f>
        <v>0</v>
      </c>
      <c r="BP13" s="37">
        <f>IF(AND(BP$5&gt;='Fund Raising'!$K29,BP$5&lt;'Fund Raising'!$L29),'Fund Raising'!$I29,0)</f>
        <v>0</v>
      </c>
      <c r="BQ13" s="37">
        <f>IF(AND(BQ$5&gt;='Fund Raising'!$K29,BQ$5&lt;'Fund Raising'!$L29),'Fund Raising'!$I29,0)</f>
        <v>0</v>
      </c>
      <c r="BR13" s="37">
        <f>IF(AND(BR$5&gt;='Fund Raising'!$K29,BR$5&lt;'Fund Raising'!$L29),'Fund Raising'!$I29,0)</f>
        <v>0</v>
      </c>
      <c r="BS13" s="37">
        <f>IF(AND(BS$5&gt;='Fund Raising'!$K29,BS$5&lt;'Fund Raising'!$L29),'Fund Raising'!$I29,0)</f>
        <v>0</v>
      </c>
      <c r="BT13" s="37">
        <f>IF(AND(BT$5&gt;='Fund Raising'!$K29,BT$5&lt;'Fund Raising'!$L29),'Fund Raising'!$I29,0)</f>
        <v>0</v>
      </c>
      <c r="BU13" s="37">
        <f>IF(AND(BU$5&gt;='Fund Raising'!$K29,BU$5&lt;'Fund Raising'!$L29),'Fund Raising'!$I29,0)</f>
        <v>0</v>
      </c>
      <c r="BV13" s="37">
        <f>IF(AND(BV$5&gt;='Fund Raising'!$K29,BV$5&lt;'Fund Raising'!$L29),'Fund Raising'!$I29,0)</f>
        <v>0</v>
      </c>
      <c r="BW13" s="37">
        <f>IF(AND(BW$5&gt;='Fund Raising'!$K29,BW$5&lt;'Fund Raising'!$L29),'Fund Raising'!$I29,0)</f>
        <v>0</v>
      </c>
      <c r="BX13" s="37">
        <f>IF(AND(BX$5&gt;='Fund Raising'!$K29,BX$5&lt;'Fund Raising'!$L29),'Fund Raising'!$I29,0)</f>
        <v>0</v>
      </c>
      <c r="BY13" s="37">
        <f>IF(AND(BY$5&gt;='Fund Raising'!$K29,BY$5&lt;'Fund Raising'!$L29),'Fund Raising'!$I29,0)</f>
        <v>0</v>
      </c>
      <c r="BZ13" s="37">
        <f>IF(AND(BZ$5&gt;='Fund Raising'!$K29,BZ$5&lt;'Fund Raising'!$L29),'Fund Raising'!$I29,0)</f>
        <v>0</v>
      </c>
      <c r="CA13" s="37">
        <f>IF(AND(CA$5&gt;='Fund Raising'!$K29,CA$5&lt;'Fund Raising'!$L29),'Fund Raising'!$I29,0)</f>
        <v>0</v>
      </c>
      <c r="CB13" s="37">
        <f>IF(AND(CB$5&gt;='Fund Raising'!$K29,CB$5&lt;'Fund Raising'!$L29),'Fund Raising'!$I29,0)</f>
        <v>0</v>
      </c>
      <c r="CC13" s="37">
        <f>IF(AND(CC$5&gt;='Fund Raising'!$K29,CC$5&lt;'Fund Raising'!$L29),'Fund Raising'!$I29,0)</f>
        <v>0</v>
      </c>
      <c r="CD13" s="37">
        <f>IF(AND(CD$5&gt;='Fund Raising'!$K29,CD$5&lt;'Fund Raising'!$L29),'Fund Raising'!$I29,0)</f>
        <v>0</v>
      </c>
      <c r="CE13" s="37">
        <f>IF(AND(CE$5&gt;='Fund Raising'!$K29,CE$5&lt;'Fund Raising'!$L29),'Fund Raising'!$I29,0)</f>
        <v>0</v>
      </c>
      <c r="CF13" s="37">
        <f>IF(AND(CF$5&gt;='Fund Raising'!$K29,CF$5&lt;'Fund Raising'!$L29),'Fund Raising'!$I29,0)</f>
        <v>0</v>
      </c>
      <c r="CG13" s="37">
        <f>IF(AND(CG$5&gt;='Fund Raising'!$K29,CG$5&lt;'Fund Raising'!$L29),'Fund Raising'!$I29,0)</f>
        <v>0</v>
      </c>
      <c r="CH13" s="37">
        <f>IF(AND(CH$5&gt;='Fund Raising'!$K29,CH$5&lt;'Fund Raising'!$L29),'Fund Raising'!$I29,0)</f>
        <v>0</v>
      </c>
      <c r="CI13" s="37">
        <f>IF(AND(CI$5&gt;='Fund Raising'!$K29,CI$5&lt;'Fund Raising'!$L29),'Fund Raising'!$I29,0)</f>
        <v>0</v>
      </c>
      <c r="CJ13" s="37">
        <f>IF(AND(CJ$5&gt;='Fund Raising'!$K29,CJ$5&lt;'Fund Raising'!$L29),'Fund Raising'!$I29,0)</f>
        <v>0</v>
      </c>
      <c r="CK13" s="37">
        <f>IF(AND(CK$5&gt;='Fund Raising'!$K29,CK$5&lt;'Fund Raising'!$L29),'Fund Raising'!$I29,0)</f>
        <v>0</v>
      </c>
      <c r="CL13" s="37">
        <f>IF(AND(CL$5&gt;='Fund Raising'!$K29,CL$5&lt;'Fund Raising'!$L29),'Fund Raising'!$I29,0)</f>
        <v>0</v>
      </c>
      <c r="CM13" s="37">
        <f>IF(AND(CM$5&gt;='Fund Raising'!$K29,CM$5&lt;'Fund Raising'!$L29),'Fund Raising'!$I29,0)</f>
        <v>0</v>
      </c>
      <c r="CN13" s="37">
        <f>IF(AND(CN$5&gt;='Fund Raising'!$K29,CN$5&lt;'Fund Raising'!$L29),'Fund Raising'!$I29,0)</f>
        <v>0</v>
      </c>
      <c r="CO13" s="37">
        <f>IF(AND(CO$5&gt;='Fund Raising'!$K29,CO$5&lt;'Fund Raising'!$L29),'Fund Raising'!$I29,0)</f>
        <v>0</v>
      </c>
      <c r="CP13" s="37">
        <f>IF(AND(CP$5&gt;='Fund Raising'!$K29,CP$5&lt;'Fund Raising'!$L29),'Fund Raising'!$I29,0)</f>
        <v>0</v>
      </c>
      <c r="CQ13" s="37">
        <f>IF(AND(CQ$5&gt;='Fund Raising'!$K29,CQ$5&lt;'Fund Raising'!$L29),'Fund Raising'!$I29,0)</f>
        <v>0</v>
      </c>
      <c r="CR13" s="37">
        <f>IF(AND(CR$5&gt;='Fund Raising'!$K29,CR$5&lt;'Fund Raising'!$L29),'Fund Raising'!$I29,0)</f>
        <v>0</v>
      </c>
      <c r="CS13" s="37">
        <f>IF(AND(CS$5&gt;='Fund Raising'!$K29,CS$5&lt;'Fund Raising'!$L29),'Fund Raising'!$I29,0)</f>
        <v>0</v>
      </c>
      <c r="CT13" s="37">
        <f>IF(AND(CT$5&gt;='Fund Raising'!$K29,CT$5&lt;'Fund Raising'!$L29),'Fund Raising'!$I29,0)</f>
        <v>0</v>
      </c>
      <c r="CU13" s="37">
        <f>IF(AND(CU$5&gt;='Fund Raising'!$K29,CU$5&lt;'Fund Raising'!$L29),'Fund Raising'!$I29,0)</f>
        <v>0</v>
      </c>
      <c r="CV13" s="37">
        <f>IF(AND(CV$5&gt;='Fund Raising'!$K29,CV$5&lt;'Fund Raising'!$L29),'Fund Raising'!$I29,0)</f>
        <v>0</v>
      </c>
      <c r="CW13" s="37">
        <f>IF(AND(CW$5&gt;='Fund Raising'!$K29,CW$5&lt;'Fund Raising'!$L29),'Fund Raising'!$I29,0)</f>
        <v>0</v>
      </c>
      <c r="CX13" s="37">
        <f>IF(AND(CX$5&gt;='Fund Raising'!$K29,CX$5&lt;'Fund Raising'!$L29),'Fund Raising'!$I29,0)</f>
        <v>0</v>
      </c>
      <c r="CY13" s="37">
        <f>IF(AND(CY$5&gt;='Fund Raising'!$K29,CY$5&lt;'Fund Raising'!$L29),'Fund Raising'!$I29,0)</f>
        <v>0</v>
      </c>
      <c r="CZ13" s="37">
        <f>IF(AND(CZ$5&gt;='Fund Raising'!$K29,CZ$5&lt;'Fund Raising'!$L29),'Fund Raising'!$I29,0)</f>
        <v>0</v>
      </c>
      <c r="DA13" s="37">
        <f>IF(AND(DA$5&gt;='Fund Raising'!$K29,DA$5&lt;'Fund Raising'!$L29),'Fund Raising'!$I29,0)</f>
        <v>0</v>
      </c>
      <c r="DB13" s="37">
        <f>IF(AND(DB$5&gt;='Fund Raising'!$K29,DB$5&lt;'Fund Raising'!$L29),'Fund Raising'!$I29,0)</f>
        <v>0</v>
      </c>
      <c r="DC13" s="37">
        <f>IF(AND(DC$5&gt;='Fund Raising'!$K29,DC$5&lt;'Fund Raising'!$L29),'Fund Raising'!$I29,0)</f>
        <v>0</v>
      </c>
      <c r="DD13" s="37">
        <f>IF(AND(DD$5&gt;='Fund Raising'!$K29,DD$5&lt;'Fund Raising'!$L29),'Fund Raising'!$I29,0)</f>
        <v>0</v>
      </c>
      <c r="DE13" s="37">
        <f>IF(AND(DE$5&gt;='Fund Raising'!$K29,DE$5&lt;'Fund Raising'!$L29),'Fund Raising'!$I29,0)</f>
        <v>0</v>
      </c>
      <c r="DF13" s="37">
        <f>IF(AND(DF$5&gt;='Fund Raising'!$K29,DF$5&lt;'Fund Raising'!$L29),'Fund Raising'!$I29,0)</f>
        <v>0</v>
      </c>
      <c r="DG13" s="37">
        <f>IF(AND(DG$5&gt;='Fund Raising'!$K29,DG$5&lt;'Fund Raising'!$L29),'Fund Raising'!$I29,0)</f>
        <v>0</v>
      </c>
      <c r="DH13" s="37">
        <f>IF(AND(DH$5&gt;='Fund Raising'!$K29,DH$5&lt;'Fund Raising'!$L29),'Fund Raising'!$I29,0)</f>
        <v>0</v>
      </c>
      <c r="DI13" s="37">
        <f>IF(AND(DI$5&gt;='Fund Raising'!$K29,DI$5&lt;'Fund Raising'!$L29),'Fund Raising'!$I29,0)</f>
        <v>0</v>
      </c>
      <c r="DJ13" s="37">
        <f>IF(AND(DJ$5&gt;='Fund Raising'!$K29,DJ$5&lt;'Fund Raising'!$L29),'Fund Raising'!$I29,0)</f>
        <v>0</v>
      </c>
      <c r="DK13" s="37">
        <f>IF(AND(DK$5&gt;='Fund Raising'!$K29,DK$5&lt;'Fund Raising'!$L29),'Fund Raising'!$I29,0)</f>
        <v>0</v>
      </c>
      <c r="DL13" s="37">
        <f>IF(AND(DL$5&gt;='Fund Raising'!$K29,DL$5&lt;'Fund Raising'!$L29),'Fund Raising'!$I29,0)</f>
        <v>0</v>
      </c>
      <c r="DM13" s="37">
        <f>IF(AND(DM$5&gt;='Fund Raising'!$K29,DM$5&lt;'Fund Raising'!$L29),'Fund Raising'!$I29,0)</f>
        <v>0</v>
      </c>
      <c r="DN13" s="37">
        <f>IF(AND(DN$5&gt;='Fund Raising'!$K29,DN$5&lt;'Fund Raising'!$L29),'Fund Raising'!$I29,0)</f>
        <v>0</v>
      </c>
      <c r="DO13" s="37">
        <f>IF(AND(DO$5&gt;='Fund Raising'!$K29,DO$5&lt;'Fund Raising'!$L29),'Fund Raising'!$I29,0)</f>
        <v>0</v>
      </c>
      <c r="DP13" s="37">
        <f>IF(AND(DP$5&gt;='Fund Raising'!$K29,DP$5&lt;'Fund Raising'!$L29),'Fund Raising'!$I29,0)</f>
        <v>0</v>
      </c>
      <c r="DQ13" s="37">
        <f>IF(AND(DQ$5&gt;='Fund Raising'!$K29,DQ$5&lt;'Fund Raising'!$L29),'Fund Raising'!$I29,0)</f>
        <v>0</v>
      </c>
      <c r="DR13" s="37">
        <f>IF(AND(DR$5&gt;='Fund Raising'!$K29,DR$5&lt;'Fund Raising'!$L29),'Fund Raising'!$I29,0)</f>
        <v>0</v>
      </c>
    </row>
    <row r="14" ht="14.25" customHeight="1" outlineLevel="2">
      <c r="B14" s="268" t="str">
        <f>'Fund Raising'!B30</f>
        <v>Seed2</v>
      </c>
      <c r="C14" s="37">
        <f>IF(AND(C$5&gt;='Fund Raising'!$K30,C$5&lt;'Fund Raising'!$L30),'Fund Raising'!$I30,0)+'Fund Raising'!$D30*'Fund Raising'!$E30/100</f>
        <v>0</v>
      </c>
      <c r="D14" s="37">
        <f>IF(AND(D$5&gt;='Fund Raising'!$K30,D$5&lt;'Fund Raising'!$L30),'Fund Raising'!$I30,0)</f>
        <v>0</v>
      </c>
      <c r="E14" s="37">
        <f>IF(AND(E$5&gt;='Fund Raising'!$K30,E$5&lt;'Fund Raising'!$L30),'Fund Raising'!$I30,0)</f>
        <v>0</v>
      </c>
      <c r="F14" s="37">
        <f>IF(AND(F$5&gt;='Fund Raising'!$K30,F$5&lt;'Fund Raising'!$L30),'Fund Raising'!$I30,0)</f>
        <v>0</v>
      </c>
      <c r="G14" s="37">
        <f>IF(AND(G$5&gt;='Fund Raising'!$K30,G$5&lt;'Fund Raising'!$L30),'Fund Raising'!$I30,0)</f>
        <v>0</v>
      </c>
      <c r="H14" s="37">
        <f>IF(AND(H$5&gt;='Fund Raising'!$K30,H$5&lt;'Fund Raising'!$L30),'Fund Raising'!$I30,0)</f>
        <v>0</v>
      </c>
      <c r="I14" s="37">
        <f>IF(AND(I$5&gt;='Fund Raising'!$K30,I$5&lt;'Fund Raising'!$L30),'Fund Raising'!$I30,0)</f>
        <v>0</v>
      </c>
      <c r="J14" s="37">
        <f>IF(AND(J$5&gt;='Fund Raising'!$K30,J$5&lt;'Fund Raising'!$L30),'Fund Raising'!$I30,0)</f>
        <v>0</v>
      </c>
      <c r="K14" s="37">
        <f>IF(AND(K$5&gt;='Fund Raising'!$K30,K$5&lt;'Fund Raising'!$L30),'Fund Raising'!$I30,0)</f>
        <v>0</v>
      </c>
      <c r="L14" s="37">
        <f>IF(AND(L$5&gt;='Fund Raising'!$K30,L$5&lt;'Fund Raising'!$L30),'Fund Raising'!$I30,0)</f>
        <v>0</v>
      </c>
      <c r="M14" s="37">
        <f>IF(AND(M$5&gt;='Fund Raising'!$K30,M$5&lt;'Fund Raising'!$L30),'Fund Raising'!$I30,0)</f>
        <v>0</v>
      </c>
      <c r="N14" s="37">
        <f>IF(AND(N$5&gt;='Fund Raising'!$K30,N$5&lt;'Fund Raising'!$L30),'Fund Raising'!$I30,0)</f>
        <v>0</v>
      </c>
      <c r="O14" s="37">
        <f>IF(AND(O$5&gt;='Fund Raising'!$K30,O$5&lt;'Fund Raising'!$L30),'Fund Raising'!$I30,0)</f>
        <v>520833.3333</v>
      </c>
      <c r="P14" s="37">
        <f>IF(AND(P$5&gt;='Fund Raising'!$K30,P$5&lt;'Fund Raising'!$L30),'Fund Raising'!$I30,0)</f>
        <v>520833.3333</v>
      </c>
      <c r="Q14" s="37">
        <f>IF(AND(Q$5&gt;='Fund Raising'!$K30,Q$5&lt;'Fund Raising'!$L30),'Fund Raising'!$I30,0)</f>
        <v>520833.3333</v>
      </c>
      <c r="R14" s="37">
        <f>IF(AND(R$5&gt;='Fund Raising'!$K30,R$5&lt;'Fund Raising'!$L30),'Fund Raising'!$I30,0)</f>
        <v>520833.3333</v>
      </c>
      <c r="S14" s="37">
        <f>IF(AND(S$5&gt;='Fund Raising'!$K30,S$5&lt;'Fund Raising'!$L30),'Fund Raising'!$I30,0)</f>
        <v>520833.3333</v>
      </c>
      <c r="T14" s="37">
        <f>IF(AND(T$5&gt;='Fund Raising'!$K30,T$5&lt;'Fund Raising'!$L30),'Fund Raising'!$I30,0)</f>
        <v>520833.3333</v>
      </c>
      <c r="U14" s="37">
        <f>IF(AND(U$5&gt;='Fund Raising'!$K30,U$5&lt;'Fund Raising'!$L30),'Fund Raising'!$I30,0)</f>
        <v>520833.3333</v>
      </c>
      <c r="V14" s="37">
        <f>IF(AND(V$5&gt;='Fund Raising'!$K30,V$5&lt;'Fund Raising'!$L30),'Fund Raising'!$I30,0)</f>
        <v>520833.3333</v>
      </c>
      <c r="W14" s="37">
        <f>IF(AND(W$5&gt;='Fund Raising'!$K30,W$5&lt;'Fund Raising'!$L30),'Fund Raising'!$I30,0)</f>
        <v>520833.3333</v>
      </c>
      <c r="X14" s="37">
        <f>IF(AND(X$5&gt;='Fund Raising'!$K30,X$5&lt;'Fund Raising'!$L30),'Fund Raising'!$I30,0)</f>
        <v>520833.3333</v>
      </c>
      <c r="Y14" s="37">
        <f>IF(AND(Y$5&gt;='Fund Raising'!$K30,Y$5&lt;'Fund Raising'!$L30),'Fund Raising'!$I30,0)</f>
        <v>520833.3333</v>
      </c>
      <c r="Z14" s="37">
        <f>IF(AND(Z$5&gt;='Fund Raising'!$K30,Z$5&lt;'Fund Raising'!$L30),'Fund Raising'!$I30,0)</f>
        <v>520833.3333</v>
      </c>
      <c r="AA14" s="37">
        <f>IF(AND(AA$5&gt;='Fund Raising'!$K30,AA$5&lt;'Fund Raising'!$L30),'Fund Raising'!$I30,0)</f>
        <v>520833.3333</v>
      </c>
      <c r="AB14" s="37">
        <f>IF(AND(AB$5&gt;='Fund Raising'!$K30,AB$5&lt;'Fund Raising'!$L30),'Fund Raising'!$I30,0)</f>
        <v>520833.3333</v>
      </c>
      <c r="AC14" s="37">
        <f>IF(AND(AC$5&gt;='Fund Raising'!$K30,AC$5&lt;'Fund Raising'!$L30),'Fund Raising'!$I30,0)</f>
        <v>520833.3333</v>
      </c>
      <c r="AD14" s="37">
        <f>IF(AND(AD$5&gt;='Fund Raising'!$K30,AD$5&lt;'Fund Raising'!$L30),'Fund Raising'!$I30,0)</f>
        <v>520833.3333</v>
      </c>
      <c r="AE14" s="37">
        <f>IF(AND(AE$5&gt;='Fund Raising'!$K30,AE$5&lt;'Fund Raising'!$L30),'Fund Raising'!$I30,0)</f>
        <v>520833.3333</v>
      </c>
      <c r="AF14" s="37">
        <f>IF(AND(AF$5&gt;='Fund Raising'!$K30,AF$5&lt;'Fund Raising'!$L30),'Fund Raising'!$I30,0)</f>
        <v>520833.3333</v>
      </c>
      <c r="AG14" s="37">
        <f>IF(AND(AG$5&gt;='Fund Raising'!$K30,AG$5&lt;'Fund Raising'!$L30),'Fund Raising'!$I30,0)</f>
        <v>0</v>
      </c>
      <c r="AH14" s="37">
        <f>IF(AND(AH$5&gt;='Fund Raising'!$K30,AH$5&lt;'Fund Raising'!$L30),'Fund Raising'!$I30,0)</f>
        <v>0</v>
      </c>
      <c r="AI14" s="37">
        <f>IF(AND(AI$5&gt;='Fund Raising'!$K30,AI$5&lt;'Fund Raising'!$L30),'Fund Raising'!$I30,0)</f>
        <v>0</v>
      </c>
      <c r="AJ14" s="37">
        <f>IF(AND(AJ$5&gt;='Fund Raising'!$K30,AJ$5&lt;'Fund Raising'!$L30),'Fund Raising'!$I30,0)</f>
        <v>0</v>
      </c>
      <c r="AK14" s="37">
        <f>IF(AND(AK$5&gt;='Fund Raising'!$K30,AK$5&lt;'Fund Raising'!$L30),'Fund Raising'!$I30,0)</f>
        <v>0</v>
      </c>
      <c r="AL14" s="37">
        <f>IF(AND(AL$5&gt;='Fund Raising'!$K30,AL$5&lt;'Fund Raising'!$L30),'Fund Raising'!$I30,0)</f>
        <v>0</v>
      </c>
      <c r="AM14" s="37">
        <f>IF(AND(AM$5&gt;='Fund Raising'!$K30,AM$5&lt;'Fund Raising'!$L30),'Fund Raising'!$I30,0)</f>
        <v>0</v>
      </c>
      <c r="AN14" s="37">
        <f>IF(AND(AN$5&gt;='Fund Raising'!$K30,AN$5&lt;'Fund Raising'!$L30),'Fund Raising'!$I30,0)</f>
        <v>0</v>
      </c>
      <c r="AO14" s="37">
        <f>IF(AND(AO$5&gt;='Fund Raising'!$K30,AO$5&lt;'Fund Raising'!$L30),'Fund Raising'!$I30,0)</f>
        <v>0</v>
      </c>
      <c r="AP14" s="37">
        <f>IF(AND(AP$5&gt;='Fund Raising'!$K30,AP$5&lt;'Fund Raising'!$L30),'Fund Raising'!$I30,0)</f>
        <v>0</v>
      </c>
      <c r="AQ14" s="37">
        <f>IF(AND(AQ$5&gt;='Fund Raising'!$K30,AQ$5&lt;'Fund Raising'!$L30),'Fund Raising'!$I30,0)</f>
        <v>0</v>
      </c>
      <c r="AR14" s="37">
        <f>IF(AND(AR$5&gt;='Fund Raising'!$K30,AR$5&lt;'Fund Raising'!$L30),'Fund Raising'!$I30,0)</f>
        <v>0</v>
      </c>
      <c r="AS14" s="37">
        <f>IF(AND(AS$5&gt;='Fund Raising'!$K30,AS$5&lt;'Fund Raising'!$L30),'Fund Raising'!$I30,0)</f>
        <v>0</v>
      </c>
      <c r="AT14" s="37">
        <f>IF(AND(AT$5&gt;='Fund Raising'!$K30,AT$5&lt;'Fund Raising'!$L30),'Fund Raising'!$I30,0)</f>
        <v>0</v>
      </c>
      <c r="AU14" s="37">
        <f>IF(AND(AU$5&gt;='Fund Raising'!$K30,AU$5&lt;'Fund Raising'!$L30),'Fund Raising'!$I30,0)</f>
        <v>0</v>
      </c>
      <c r="AV14" s="37">
        <f>IF(AND(AV$5&gt;='Fund Raising'!$K30,AV$5&lt;'Fund Raising'!$L30),'Fund Raising'!$I30,0)</f>
        <v>0</v>
      </c>
      <c r="AW14" s="37">
        <f>IF(AND(AW$5&gt;='Fund Raising'!$K30,AW$5&lt;'Fund Raising'!$L30),'Fund Raising'!$I30,0)</f>
        <v>0</v>
      </c>
      <c r="AX14" s="37">
        <f>IF(AND(AX$5&gt;='Fund Raising'!$K30,AX$5&lt;'Fund Raising'!$L30),'Fund Raising'!$I30,0)</f>
        <v>0</v>
      </c>
      <c r="AY14" s="37">
        <f>IF(AND(AY$5&gt;='Fund Raising'!$K30,AY$5&lt;'Fund Raising'!$L30),'Fund Raising'!$I30,0)</f>
        <v>0</v>
      </c>
      <c r="AZ14" s="37">
        <f>IF(AND(AZ$5&gt;='Fund Raising'!$K30,AZ$5&lt;'Fund Raising'!$L30),'Fund Raising'!$I30,0)</f>
        <v>0</v>
      </c>
      <c r="BA14" s="37">
        <f>IF(AND(BA$5&gt;='Fund Raising'!$K30,BA$5&lt;'Fund Raising'!$L30),'Fund Raising'!$I30,0)</f>
        <v>0</v>
      </c>
      <c r="BB14" s="37">
        <f>IF(AND(BB$5&gt;='Fund Raising'!$K30,BB$5&lt;'Fund Raising'!$L30),'Fund Raising'!$I30,0)</f>
        <v>0</v>
      </c>
      <c r="BC14" s="37">
        <f>IF(AND(BC$5&gt;='Fund Raising'!$K30,BC$5&lt;'Fund Raising'!$L30),'Fund Raising'!$I30,0)</f>
        <v>0</v>
      </c>
      <c r="BD14" s="37">
        <f>IF(AND(BD$5&gt;='Fund Raising'!$K30,BD$5&lt;'Fund Raising'!$L30),'Fund Raising'!$I30,0)</f>
        <v>0</v>
      </c>
      <c r="BE14" s="37">
        <f>IF(AND(BE$5&gt;='Fund Raising'!$K30,BE$5&lt;'Fund Raising'!$L30),'Fund Raising'!$I30,0)</f>
        <v>0</v>
      </c>
      <c r="BF14" s="37">
        <f>IF(AND(BF$5&gt;='Fund Raising'!$K30,BF$5&lt;'Fund Raising'!$L30),'Fund Raising'!$I30,0)</f>
        <v>0</v>
      </c>
      <c r="BG14" s="37">
        <f>IF(AND(BG$5&gt;='Fund Raising'!$K30,BG$5&lt;'Fund Raising'!$L30),'Fund Raising'!$I30,0)</f>
        <v>0</v>
      </c>
      <c r="BH14" s="37">
        <f>IF(AND(BH$5&gt;='Fund Raising'!$K30,BH$5&lt;'Fund Raising'!$L30),'Fund Raising'!$I30,0)</f>
        <v>0</v>
      </c>
      <c r="BI14" s="37">
        <f>IF(AND(BI$5&gt;='Fund Raising'!$K30,BI$5&lt;'Fund Raising'!$L30),'Fund Raising'!$I30,0)</f>
        <v>0</v>
      </c>
      <c r="BJ14" s="37">
        <f>IF(AND(BJ$5&gt;='Fund Raising'!$K30,BJ$5&lt;'Fund Raising'!$L30),'Fund Raising'!$I30,0)</f>
        <v>0</v>
      </c>
      <c r="BK14" s="37">
        <f>IF(AND(BK$5&gt;='Fund Raising'!$K30,BK$5&lt;'Fund Raising'!$L30),'Fund Raising'!$I30,0)</f>
        <v>0</v>
      </c>
      <c r="BL14" s="37">
        <f>IF(AND(BL$5&gt;='Fund Raising'!$K30,BL$5&lt;'Fund Raising'!$L30),'Fund Raising'!$I30,0)</f>
        <v>0</v>
      </c>
      <c r="BM14" s="37">
        <f>IF(AND(BM$5&gt;='Fund Raising'!$K30,BM$5&lt;'Fund Raising'!$L30),'Fund Raising'!$I30,0)</f>
        <v>0</v>
      </c>
      <c r="BN14" s="37">
        <f>IF(AND(BN$5&gt;='Fund Raising'!$K30,BN$5&lt;'Fund Raising'!$L30),'Fund Raising'!$I30,0)</f>
        <v>0</v>
      </c>
      <c r="BO14" s="37">
        <f>IF(AND(BO$5&gt;='Fund Raising'!$K30,BO$5&lt;'Fund Raising'!$L30),'Fund Raising'!$I30,0)</f>
        <v>0</v>
      </c>
      <c r="BP14" s="37">
        <f>IF(AND(BP$5&gt;='Fund Raising'!$K30,BP$5&lt;'Fund Raising'!$L30),'Fund Raising'!$I30,0)</f>
        <v>0</v>
      </c>
      <c r="BQ14" s="37">
        <f>IF(AND(BQ$5&gt;='Fund Raising'!$K30,BQ$5&lt;'Fund Raising'!$L30),'Fund Raising'!$I30,0)</f>
        <v>0</v>
      </c>
      <c r="BR14" s="37">
        <f>IF(AND(BR$5&gt;='Fund Raising'!$K30,BR$5&lt;'Fund Raising'!$L30),'Fund Raising'!$I30,0)</f>
        <v>0</v>
      </c>
      <c r="BS14" s="37">
        <f>IF(AND(BS$5&gt;='Fund Raising'!$K30,BS$5&lt;'Fund Raising'!$L30),'Fund Raising'!$I30,0)</f>
        <v>0</v>
      </c>
      <c r="BT14" s="37">
        <f>IF(AND(BT$5&gt;='Fund Raising'!$K30,BT$5&lt;'Fund Raising'!$L30),'Fund Raising'!$I30,0)</f>
        <v>0</v>
      </c>
      <c r="BU14" s="37">
        <f>IF(AND(BU$5&gt;='Fund Raising'!$K30,BU$5&lt;'Fund Raising'!$L30),'Fund Raising'!$I30,0)</f>
        <v>0</v>
      </c>
      <c r="BV14" s="37">
        <f>IF(AND(BV$5&gt;='Fund Raising'!$K30,BV$5&lt;'Fund Raising'!$L30),'Fund Raising'!$I30,0)</f>
        <v>0</v>
      </c>
      <c r="BW14" s="37">
        <f>IF(AND(BW$5&gt;='Fund Raising'!$K30,BW$5&lt;'Fund Raising'!$L30),'Fund Raising'!$I30,0)</f>
        <v>0</v>
      </c>
      <c r="BX14" s="37">
        <f>IF(AND(BX$5&gt;='Fund Raising'!$K30,BX$5&lt;'Fund Raising'!$L30),'Fund Raising'!$I30,0)</f>
        <v>0</v>
      </c>
      <c r="BY14" s="37">
        <f>IF(AND(BY$5&gt;='Fund Raising'!$K30,BY$5&lt;'Fund Raising'!$L30),'Fund Raising'!$I30,0)</f>
        <v>0</v>
      </c>
      <c r="BZ14" s="37">
        <f>IF(AND(BZ$5&gt;='Fund Raising'!$K30,BZ$5&lt;'Fund Raising'!$L30),'Fund Raising'!$I30,0)</f>
        <v>0</v>
      </c>
      <c r="CA14" s="37">
        <f>IF(AND(CA$5&gt;='Fund Raising'!$K30,CA$5&lt;'Fund Raising'!$L30),'Fund Raising'!$I30,0)</f>
        <v>0</v>
      </c>
      <c r="CB14" s="37">
        <f>IF(AND(CB$5&gt;='Fund Raising'!$K30,CB$5&lt;'Fund Raising'!$L30),'Fund Raising'!$I30,0)</f>
        <v>0</v>
      </c>
      <c r="CC14" s="37">
        <f>IF(AND(CC$5&gt;='Fund Raising'!$K30,CC$5&lt;'Fund Raising'!$L30),'Fund Raising'!$I30,0)</f>
        <v>0</v>
      </c>
      <c r="CD14" s="37">
        <f>IF(AND(CD$5&gt;='Fund Raising'!$K30,CD$5&lt;'Fund Raising'!$L30),'Fund Raising'!$I30,0)</f>
        <v>0</v>
      </c>
      <c r="CE14" s="37">
        <f>IF(AND(CE$5&gt;='Fund Raising'!$K30,CE$5&lt;'Fund Raising'!$L30),'Fund Raising'!$I30,0)</f>
        <v>0</v>
      </c>
      <c r="CF14" s="37">
        <f>IF(AND(CF$5&gt;='Fund Raising'!$K30,CF$5&lt;'Fund Raising'!$L30),'Fund Raising'!$I30,0)</f>
        <v>0</v>
      </c>
      <c r="CG14" s="37">
        <f>IF(AND(CG$5&gt;='Fund Raising'!$K30,CG$5&lt;'Fund Raising'!$L30),'Fund Raising'!$I30,0)</f>
        <v>0</v>
      </c>
      <c r="CH14" s="37">
        <f>IF(AND(CH$5&gt;='Fund Raising'!$K30,CH$5&lt;'Fund Raising'!$L30),'Fund Raising'!$I30,0)</f>
        <v>0</v>
      </c>
      <c r="CI14" s="37">
        <f>IF(AND(CI$5&gt;='Fund Raising'!$K30,CI$5&lt;'Fund Raising'!$L30),'Fund Raising'!$I30,0)</f>
        <v>0</v>
      </c>
      <c r="CJ14" s="37">
        <f>IF(AND(CJ$5&gt;='Fund Raising'!$K30,CJ$5&lt;'Fund Raising'!$L30),'Fund Raising'!$I30,0)</f>
        <v>0</v>
      </c>
      <c r="CK14" s="37">
        <f>IF(AND(CK$5&gt;='Fund Raising'!$K30,CK$5&lt;'Fund Raising'!$L30),'Fund Raising'!$I30,0)</f>
        <v>0</v>
      </c>
      <c r="CL14" s="37">
        <f>IF(AND(CL$5&gt;='Fund Raising'!$K30,CL$5&lt;'Fund Raising'!$L30),'Fund Raising'!$I30,0)</f>
        <v>0</v>
      </c>
      <c r="CM14" s="37">
        <f>IF(AND(CM$5&gt;='Fund Raising'!$K30,CM$5&lt;'Fund Raising'!$L30),'Fund Raising'!$I30,0)</f>
        <v>0</v>
      </c>
      <c r="CN14" s="37">
        <f>IF(AND(CN$5&gt;='Fund Raising'!$K30,CN$5&lt;'Fund Raising'!$L30),'Fund Raising'!$I30,0)</f>
        <v>0</v>
      </c>
      <c r="CO14" s="37">
        <f>IF(AND(CO$5&gt;='Fund Raising'!$K30,CO$5&lt;'Fund Raising'!$L30),'Fund Raising'!$I30,0)</f>
        <v>0</v>
      </c>
      <c r="CP14" s="37">
        <f>IF(AND(CP$5&gt;='Fund Raising'!$K30,CP$5&lt;'Fund Raising'!$L30),'Fund Raising'!$I30,0)</f>
        <v>0</v>
      </c>
      <c r="CQ14" s="37">
        <f>IF(AND(CQ$5&gt;='Fund Raising'!$K30,CQ$5&lt;'Fund Raising'!$L30),'Fund Raising'!$I30,0)</f>
        <v>0</v>
      </c>
      <c r="CR14" s="37">
        <f>IF(AND(CR$5&gt;='Fund Raising'!$K30,CR$5&lt;'Fund Raising'!$L30),'Fund Raising'!$I30,0)</f>
        <v>0</v>
      </c>
      <c r="CS14" s="37">
        <f>IF(AND(CS$5&gt;='Fund Raising'!$K30,CS$5&lt;'Fund Raising'!$L30),'Fund Raising'!$I30,0)</f>
        <v>0</v>
      </c>
      <c r="CT14" s="37">
        <f>IF(AND(CT$5&gt;='Fund Raising'!$K30,CT$5&lt;'Fund Raising'!$L30),'Fund Raising'!$I30,0)</f>
        <v>0</v>
      </c>
      <c r="CU14" s="37">
        <f>IF(AND(CU$5&gt;='Fund Raising'!$K30,CU$5&lt;'Fund Raising'!$L30),'Fund Raising'!$I30,0)</f>
        <v>0</v>
      </c>
      <c r="CV14" s="37">
        <f>IF(AND(CV$5&gt;='Fund Raising'!$K30,CV$5&lt;'Fund Raising'!$L30),'Fund Raising'!$I30,0)</f>
        <v>0</v>
      </c>
      <c r="CW14" s="37">
        <f>IF(AND(CW$5&gt;='Fund Raising'!$K30,CW$5&lt;'Fund Raising'!$L30),'Fund Raising'!$I30,0)</f>
        <v>0</v>
      </c>
      <c r="CX14" s="37">
        <f>IF(AND(CX$5&gt;='Fund Raising'!$K30,CX$5&lt;'Fund Raising'!$L30),'Fund Raising'!$I30,0)</f>
        <v>0</v>
      </c>
      <c r="CY14" s="37">
        <f>IF(AND(CY$5&gt;='Fund Raising'!$K30,CY$5&lt;'Fund Raising'!$L30),'Fund Raising'!$I30,0)</f>
        <v>0</v>
      </c>
      <c r="CZ14" s="37">
        <f>IF(AND(CZ$5&gt;='Fund Raising'!$K30,CZ$5&lt;'Fund Raising'!$L30),'Fund Raising'!$I30,0)</f>
        <v>0</v>
      </c>
      <c r="DA14" s="37">
        <f>IF(AND(DA$5&gt;='Fund Raising'!$K30,DA$5&lt;'Fund Raising'!$L30),'Fund Raising'!$I30,0)</f>
        <v>0</v>
      </c>
      <c r="DB14" s="37">
        <f>IF(AND(DB$5&gt;='Fund Raising'!$K30,DB$5&lt;'Fund Raising'!$L30),'Fund Raising'!$I30,0)</f>
        <v>0</v>
      </c>
      <c r="DC14" s="37">
        <f>IF(AND(DC$5&gt;='Fund Raising'!$K30,DC$5&lt;'Fund Raising'!$L30),'Fund Raising'!$I30,0)</f>
        <v>0</v>
      </c>
      <c r="DD14" s="37">
        <f>IF(AND(DD$5&gt;='Fund Raising'!$K30,DD$5&lt;'Fund Raising'!$L30),'Fund Raising'!$I30,0)</f>
        <v>0</v>
      </c>
      <c r="DE14" s="37">
        <f>IF(AND(DE$5&gt;='Fund Raising'!$K30,DE$5&lt;'Fund Raising'!$L30),'Fund Raising'!$I30,0)</f>
        <v>0</v>
      </c>
      <c r="DF14" s="37">
        <f>IF(AND(DF$5&gt;='Fund Raising'!$K30,DF$5&lt;'Fund Raising'!$L30),'Fund Raising'!$I30,0)</f>
        <v>0</v>
      </c>
      <c r="DG14" s="37">
        <f>IF(AND(DG$5&gt;='Fund Raising'!$K30,DG$5&lt;'Fund Raising'!$L30),'Fund Raising'!$I30,0)</f>
        <v>0</v>
      </c>
      <c r="DH14" s="37">
        <f>IF(AND(DH$5&gt;='Fund Raising'!$K30,DH$5&lt;'Fund Raising'!$L30),'Fund Raising'!$I30,0)</f>
        <v>0</v>
      </c>
      <c r="DI14" s="37">
        <f>IF(AND(DI$5&gt;='Fund Raising'!$K30,DI$5&lt;'Fund Raising'!$L30),'Fund Raising'!$I30,0)</f>
        <v>0</v>
      </c>
      <c r="DJ14" s="37">
        <f>IF(AND(DJ$5&gt;='Fund Raising'!$K30,DJ$5&lt;'Fund Raising'!$L30),'Fund Raising'!$I30,0)</f>
        <v>0</v>
      </c>
      <c r="DK14" s="37">
        <f>IF(AND(DK$5&gt;='Fund Raising'!$K30,DK$5&lt;'Fund Raising'!$L30),'Fund Raising'!$I30,0)</f>
        <v>0</v>
      </c>
      <c r="DL14" s="37">
        <f>IF(AND(DL$5&gt;='Fund Raising'!$K30,DL$5&lt;'Fund Raising'!$L30),'Fund Raising'!$I30,0)</f>
        <v>0</v>
      </c>
      <c r="DM14" s="37">
        <f>IF(AND(DM$5&gt;='Fund Raising'!$K30,DM$5&lt;'Fund Raising'!$L30),'Fund Raising'!$I30,0)</f>
        <v>0</v>
      </c>
      <c r="DN14" s="37">
        <f>IF(AND(DN$5&gt;='Fund Raising'!$K30,DN$5&lt;'Fund Raising'!$L30),'Fund Raising'!$I30,0)</f>
        <v>0</v>
      </c>
      <c r="DO14" s="37">
        <f>IF(AND(DO$5&gt;='Fund Raising'!$K30,DO$5&lt;'Fund Raising'!$L30),'Fund Raising'!$I30,0)</f>
        <v>0</v>
      </c>
      <c r="DP14" s="37">
        <f>IF(AND(DP$5&gt;='Fund Raising'!$K30,DP$5&lt;'Fund Raising'!$L30),'Fund Raising'!$I30,0)</f>
        <v>0</v>
      </c>
      <c r="DQ14" s="37">
        <f>IF(AND(DQ$5&gt;='Fund Raising'!$K30,DQ$5&lt;'Fund Raising'!$L30),'Fund Raising'!$I30,0)</f>
        <v>0</v>
      </c>
      <c r="DR14" s="37">
        <f>IF(AND(DR$5&gt;='Fund Raising'!$K30,DR$5&lt;'Fund Raising'!$L30),'Fund Raising'!$I30,0)</f>
        <v>0</v>
      </c>
    </row>
    <row r="15" ht="14.25" customHeight="1" outlineLevel="2">
      <c r="B15" s="268" t="str">
        <f>'Fund Raising'!B31</f>
        <v>Public Sale</v>
      </c>
      <c r="C15" s="37">
        <f>IF(AND(C$5&gt;='Fund Raising'!$K31,C$5&lt;'Fund Raising'!$L31),'Fund Raising'!$I31,0)+'Fund Raising'!$D31*'Fund Raising'!$E31/100</f>
        <v>0</v>
      </c>
      <c r="D15" s="37">
        <f>IF(AND(D$5&gt;='Fund Raising'!$K31,D$5&lt;'Fund Raising'!$L31),'Fund Raising'!$I31,0)</f>
        <v>0</v>
      </c>
      <c r="E15" s="37">
        <f>IF(AND(E$5&gt;='Fund Raising'!$K31,E$5&lt;'Fund Raising'!$L31),'Fund Raising'!$I31,0)</f>
        <v>0</v>
      </c>
      <c r="F15" s="37">
        <f>IF(AND(F$5&gt;='Fund Raising'!$K31,F$5&lt;'Fund Raising'!$L31),'Fund Raising'!$I31,0)</f>
        <v>0</v>
      </c>
      <c r="G15" s="37">
        <f>IF(AND(G$5&gt;='Fund Raising'!$K31,G$5&lt;'Fund Raising'!$L31),'Fund Raising'!$I31,0)</f>
        <v>0</v>
      </c>
      <c r="H15" s="37">
        <f>IF(AND(H$5&gt;='Fund Raising'!$K31,H$5&lt;'Fund Raising'!$L31),'Fund Raising'!$I31,0)</f>
        <v>0</v>
      </c>
      <c r="I15" s="37">
        <f>IF(AND(I$5&gt;='Fund Raising'!$K31,I$5&lt;'Fund Raising'!$L31),'Fund Raising'!$I31,0)</f>
        <v>0</v>
      </c>
      <c r="J15" s="37">
        <f>IF(AND(J$5&gt;='Fund Raising'!$K31,J$5&lt;'Fund Raising'!$L31),'Fund Raising'!$I31,0)</f>
        <v>0</v>
      </c>
      <c r="K15" s="37">
        <f>IF(AND(K$5&gt;='Fund Raising'!$K31,K$5&lt;'Fund Raising'!$L31),'Fund Raising'!$I31,0)</f>
        <v>0</v>
      </c>
      <c r="L15" s="37">
        <f>IF(AND(L$5&gt;='Fund Raising'!$K31,L$5&lt;'Fund Raising'!$L31),'Fund Raising'!$I31,0)</f>
        <v>0</v>
      </c>
      <c r="M15" s="37">
        <f>IF(AND(M$5&gt;='Fund Raising'!$K31,M$5&lt;'Fund Raising'!$L31),'Fund Raising'!$I31,0)</f>
        <v>0</v>
      </c>
      <c r="N15" s="37">
        <f>IF(AND(N$5&gt;='Fund Raising'!$K31,N$5&lt;'Fund Raising'!$L31),'Fund Raising'!$I31,0)</f>
        <v>0</v>
      </c>
      <c r="O15" s="37">
        <f>IF(AND(O$5&gt;='Fund Raising'!$K31,O$5&lt;'Fund Raising'!$L31),'Fund Raising'!$I31,0)</f>
        <v>0</v>
      </c>
      <c r="P15" s="37">
        <f>IF(AND(P$5&gt;='Fund Raising'!$K31,P$5&lt;'Fund Raising'!$L31),'Fund Raising'!$I31,0)</f>
        <v>0</v>
      </c>
      <c r="Q15" s="37">
        <f>IF(AND(Q$5&gt;='Fund Raising'!$K31,Q$5&lt;'Fund Raising'!$L31),'Fund Raising'!$I31,0)</f>
        <v>0</v>
      </c>
      <c r="R15" s="37">
        <f>IF(AND(R$5&gt;='Fund Raising'!$K31,R$5&lt;'Fund Raising'!$L31),'Fund Raising'!$I31,0)</f>
        <v>0</v>
      </c>
      <c r="S15" s="37">
        <f>IF(AND(S$5&gt;='Fund Raising'!$K31,S$5&lt;'Fund Raising'!$L31),'Fund Raising'!$I31,0)</f>
        <v>0</v>
      </c>
      <c r="T15" s="37">
        <f>IF(AND(T$5&gt;='Fund Raising'!$K31,T$5&lt;'Fund Raising'!$L31),'Fund Raising'!$I31,0)</f>
        <v>0</v>
      </c>
      <c r="U15" s="37">
        <f>IF(AND(U$5&gt;='Fund Raising'!$K31,U$5&lt;'Fund Raising'!$L31),'Fund Raising'!$I31,0)</f>
        <v>0</v>
      </c>
      <c r="V15" s="37">
        <f>IF(AND(V$5&gt;='Fund Raising'!$K31,V$5&lt;'Fund Raising'!$L31),'Fund Raising'!$I31,0)</f>
        <v>0</v>
      </c>
      <c r="W15" s="37">
        <f>IF(AND(W$5&gt;='Fund Raising'!$K31,W$5&lt;'Fund Raising'!$L31),'Fund Raising'!$I31,0)</f>
        <v>0</v>
      </c>
      <c r="X15" s="37">
        <f>IF(AND(X$5&gt;='Fund Raising'!$K31,X$5&lt;'Fund Raising'!$L31),'Fund Raising'!$I31,0)</f>
        <v>0</v>
      </c>
      <c r="Y15" s="37">
        <f>IF(AND(Y$5&gt;='Fund Raising'!$K31,Y$5&lt;'Fund Raising'!$L31),'Fund Raising'!$I31,0)</f>
        <v>0</v>
      </c>
      <c r="Z15" s="37">
        <f>IF(AND(Z$5&gt;='Fund Raising'!$K31,Z$5&lt;'Fund Raising'!$L31),'Fund Raising'!$I31,0)</f>
        <v>0</v>
      </c>
      <c r="AA15" s="37">
        <f>IF(AND(AA$5&gt;='Fund Raising'!$K31,AA$5&lt;'Fund Raising'!$L31),'Fund Raising'!$I31,0)</f>
        <v>0</v>
      </c>
      <c r="AB15" s="37">
        <f>IF(AND(AB$5&gt;='Fund Raising'!$K31,AB$5&lt;'Fund Raising'!$L31),'Fund Raising'!$I31,0)</f>
        <v>0</v>
      </c>
      <c r="AC15" s="37">
        <f>IF(AND(AC$5&gt;='Fund Raising'!$K31,AC$5&lt;'Fund Raising'!$L31),'Fund Raising'!$I31,0)</f>
        <v>0</v>
      </c>
      <c r="AD15" s="37">
        <f>IF(AND(AD$5&gt;='Fund Raising'!$K31,AD$5&lt;'Fund Raising'!$L31),'Fund Raising'!$I31,0)</f>
        <v>0</v>
      </c>
      <c r="AE15" s="37">
        <f>IF(AND(AE$5&gt;='Fund Raising'!$K31,AE$5&lt;'Fund Raising'!$L31),'Fund Raising'!$I31,0)</f>
        <v>0</v>
      </c>
      <c r="AF15" s="37">
        <f>IF(AND(AF$5&gt;='Fund Raising'!$K31,AF$5&lt;'Fund Raising'!$L31),'Fund Raising'!$I31,0)</f>
        <v>0</v>
      </c>
      <c r="AG15" s="37">
        <f>IF(AND(AG$5&gt;='Fund Raising'!$K31,AG$5&lt;'Fund Raising'!$L31),'Fund Raising'!$I31,0)</f>
        <v>0</v>
      </c>
      <c r="AH15" s="37">
        <f>IF(AND(AH$5&gt;='Fund Raising'!$K31,AH$5&lt;'Fund Raising'!$L31),'Fund Raising'!$I31,0)</f>
        <v>0</v>
      </c>
      <c r="AI15" s="37">
        <f>IF(AND(AI$5&gt;='Fund Raising'!$K31,AI$5&lt;'Fund Raising'!$L31),'Fund Raising'!$I31,0)</f>
        <v>0</v>
      </c>
      <c r="AJ15" s="37">
        <f>IF(AND(AJ$5&gt;='Fund Raising'!$K31,AJ$5&lt;'Fund Raising'!$L31),'Fund Raising'!$I31,0)</f>
        <v>0</v>
      </c>
      <c r="AK15" s="37">
        <f>IF(AND(AK$5&gt;='Fund Raising'!$K31,AK$5&lt;'Fund Raising'!$L31),'Fund Raising'!$I31,0)</f>
        <v>0</v>
      </c>
      <c r="AL15" s="37">
        <f>IF(AND(AL$5&gt;='Fund Raising'!$K31,AL$5&lt;'Fund Raising'!$L31),'Fund Raising'!$I31,0)</f>
        <v>0</v>
      </c>
      <c r="AM15" s="37">
        <f>IF(AND(AM$5&gt;='Fund Raising'!$K31,AM$5&lt;'Fund Raising'!$L31),'Fund Raising'!$I31,0)</f>
        <v>0</v>
      </c>
      <c r="AN15" s="37">
        <f>IF(AND(AN$5&gt;='Fund Raising'!$K31,AN$5&lt;'Fund Raising'!$L31),'Fund Raising'!$I31,0)</f>
        <v>0</v>
      </c>
      <c r="AO15" s="37">
        <f>IF(AND(AO$5&gt;='Fund Raising'!$K31,AO$5&lt;'Fund Raising'!$L31),'Fund Raising'!$I31,0)</f>
        <v>0</v>
      </c>
      <c r="AP15" s="37">
        <f>IF(AND(AP$5&gt;='Fund Raising'!$K31,AP$5&lt;'Fund Raising'!$L31),'Fund Raising'!$I31,0)</f>
        <v>0</v>
      </c>
      <c r="AQ15" s="37">
        <f>IF(AND(AQ$5&gt;='Fund Raising'!$K31,AQ$5&lt;'Fund Raising'!$L31),'Fund Raising'!$I31,0)</f>
        <v>0</v>
      </c>
      <c r="AR15" s="37">
        <f>IF(AND(AR$5&gt;='Fund Raising'!$K31,AR$5&lt;'Fund Raising'!$L31),'Fund Raising'!$I31,0)</f>
        <v>0</v>
      </c>
      <c r="AS15" s="37">
        <f>IF(AND(AS$5&gt;='Fund Raising'!$K31,AS$5&lt;'Fund Raising'!$L31),'Fund Raising'!$I31,0)</f>
        <v>0</v>
      </c>
      <c r="AT15" s="37">
        <f>IF(AND(AT$5&gt;='Fund Raising'!$K31,AT$5&lt;'Fund Raising'!$L31),'Fund Raising'!$I31,0)</f>
        <v>0</v>
      </c>
      <c r="AU15" s="37">
        <f>IF(AND(AU$5&gt;='Fund Raising'!$K31,AU$5&lt;'Fund Raising'!$L31),'Fund Raising'!$I31,0)</f>
        <v>0</v>
      </c>
      <c r="AV15" s="37">
        <f>IF(AND(AV$5&gt;='Fund Raising'!$K31,AV$5&lt;'Fund Raising'!$L31),'Fund Raising'!$I31,0)</f>
        <v>0</v>
      </c>
      <c r="AW15" s="37">
        <f>IF(AND(AW$5&gt;='Fund Raising'!$K31,AW$5&lt;'Fund Raising'!$L31),'Fund Raising'!$I31,0)</f>
        <v>0</v>
      </c>
      <c r="AX15" s="37">
        <f>IF(AND(AX$5&gt;='Fund Raising'!$K31,AX$5&lt;'Fund Raising'!$L31),'Fund Raising'!$I31,0)</f>
        <v>0</v>
      </c>
      <c r="AY15" s="37">
        <f>IF(AND(AY$5&gt;='Fund Raising'!$K31,AY$5&lt;'Fund Raising'!$L31),'Fund Raising'!$I31,0)</f>
        <v>0</v>
      </c>
      <c r="AZ15" s="37">
        <f>IF(AND(AZ$5&gt;='Fund Raising'!$K31,AZ$5&lt;'Fund Raising'!$L31),'Fund Raising'!$I31,0)</f>
        <v>0</v>
      </c>
      <c r="BA15" s="37">
        <f>IF(AND(BA$5&gt;='Fund Raising'!$K31,BA$5&lt;'Fund Raising'!$L31),'Fund Raising'!$I31,0)</f>
        <v>0</v>
      </c>
      <c r="BB15" s="37">
        <f>IF(AND(BB$5&gt;='Fund Raising'!$K31,BB$5&lt;'Fund Raising'!$L31),'Fund Raising'!$I31,0)</f>
        <v>0</v>
      </c>
      <c r="BC15" s="37">
        <f>IF(AND(BC$5&gt;='Fund Raising'!$K31,BC$5&lt;'Fund Raising'!$L31),'Fund Raising'!$I31,0)</f>
        <v>0</v>
      </c>
      <c r="BD15" s="37">
        <f>IF(AND(BD$5&gt;='Fund Raising'!$K31,BD$5&lt;'Fund Raising'!$L31),'Fund Raising'!$I31,0)</f>
        <v>0</v>
      </c>
      <c r="BE15" s="37">
        <f>IF(AND(BE$5&gt;='Fund Raising'!$K31,BE$5&lt;'Fund Raising'!$L31),'Fund Raising'!$I31,0)</f>
        <v>0</v>
      </c>
      <c r="BF15" s="37">
        <f>IF(AND(BF$5&gt;='Fund Raising'!$K31,BF$5&lt;'Fund Raising'!$L31),'Fund Raising'!$I31,0)</f>
        <v>0</v>
      </c>
      <c r="BG15" s="37">
        <f>IF(AND(BG$5&gt;='Fund Raising'!$K31,BG$5&lt;'Fund Raising'!$L31),'Fund Raising'!$I31,0)</f>
        <v>0</v>
      </c>
      <c r="BH15" s="37">
        <f>IF(AND(BH$5&gt;='Fund Raising'!$K31,BH$5&lt;'Fund Raising'!$L31),'Fund Raising'!$I31,0)</f>
        <v>0</v>
      </c>
      <c r="BI15" s="37">
        <f>IF(AND(BI$5&gt;='Fund Raising'!$K31,BI$5&lt;'Fund Raising'!$L31),'Fund Raising'!$I31,0)</f>
        <v>0</v>
      </c>
      <c r="BJ15" s="37">
        <f>IF(AND(BJ$5&gt;='Fund Raising'!$K31,BJ$5&lt;'Fund Raising'!$L31),'Fund Raising'!$I31,0)</f>
        <v>0</v>
      </c>
      <c r="BK15" s="37">
        <f>IF(AND(BK$5&gt;='Fund Raising'!$K31,BK$5&lt;'Fund Raising'!$L31),'Fund Raising'!$I31,0)</f>
        <v>0</v>
      </c>
      <c r="BL15" s="37">
        <f>IF(AND(BL$5&gt;='Fund Raising'!$K31,BL$5&lt;'Fund Raising'!$L31),'Fund Raising'!$I31,0)</f>
        <v>0</v>
      </c>
      <c r="BM15" s="37">
        <f>IF(AND(BM$5&gt;='Fund Raising'!$K31,BM$5&lt;'Fund Raising'!$L31),'Fund Raising'!$I31,0)</f>
        <v>0</v>
      </c>
      <c r="BN15" s="37">
        <f>IF(AND(BN$5&gt;='Fund Raising'!$K31,BN$5&lt;'Fund Raising'!$L31),'Fund Raising'!$I31,0)</f>
        <v>0</v>
      </c>
      <c r="BO15" s="37">
        <f>IF(AND(BO$5&gt;='Fund Raising'!$K31,BO$5&lt;'Fund Raising'!$L31),'Fund Raising'!$I31,0)</f>
        <v>0</v>
      </c>
      <c r="BP15" s="37">
        <f>IF(AND(BP$5&gt;='Fund Raising'!$K31,BP$5&lt;'Fund Raising'!$L31),'Fund Raising'!$I31,0)</f>
        <v>0</v>
      </c>
      <c r="BQ15" s="37">
        <f>IF(AND(BQ$5&gt;='Fund Raising'!$K31,BQ$5&lt;'Fund Raising'!$L31),'Fund Raising'!$I31,0)</f>
        <v>0</v>
      </c>
      <c r="BR15" s="37">
        <f>IF(AND(BR$5&gt;='Fund Raising'!$K31,BR$5&lt;'Fund Raising'!$L31),'Fund Raising'!$I31,0)</f>
        <v>0</v>
      </c>
      <c r="BS15" s="37">
        <f>IF(AND(BS$5&gt;='Fund Raising'!$K31,BS$5&lt;'Fund Raising'!$L31),'Fund Raising'!$I31,0)</f>
        <v>0</v>
      </c>
      <c r="BT15" s="37">
        <f>IF(AND(BT$5&gt;='Fund Raising'!$K31,BT$5&lt;'Fund Raising'!$L31),'Fund Raising'!$I31,0)</f>
        <v>0</v>
      </c>
      <c r="BU15" s="37">
        <f>IF(AND(BU$5&gt;='Fund Raising'!$K31,BU$5&lt;'Fund Raising'!$L31),'Fund Raising'!$I31,0)</f>
        <v>0</v>
      </c>
      <c r="BV15" s="37">
        <f>IF(AND(BV$5&gt;='Fund Raising'!$K31,BV$5&lt;'Fund Raising'!$L31),'Fund Raising'!$I31,0)</f>
        <v>0</v>
      </c>
      <c r="BW15" s="37">
        <f>IF(AND(BW$5&gt;='Fund Raising'!$K31,BW$5&lt;'Fund Raising'!$L31),'Fund Raising'!$I31,0)</f>
        <v>0</v>
      </c>
      <c r="BX15" s="37">
        <f>IF(AND(BX$5&gt;='Fund Raising'!$K31,BX$5&lt;'Fund Raising'!$L31),'Fund Raising'!$I31,0)</f>
        <v>0</v>
      </c>
      <c r="BY15" s="37">
        <f>IF(AND(BY$5&gt;='Fund Raising'!$K31,BY$5&lt;'Fund Raising'!$L31),'Fund Raising'!$I31,0)</f>
        <v>0</v>
      </c>
      <c r="BZ15" s="37">
        <f>IF(AND(BZ$5&gt;='Fund Raising'!$K31,BZ$5&lt;'Fund Raising'!$L31),'Fund Raising'!$I31,0)</f>
        <v>0</v>
      </c>
      <c r="CA15" s="37">
        <f>IF(AND(CA$5&gt;='Fund Raising'!$K31,CA$5&lt;'Fund Raising'!$L31),'Fund Raising'!$I31,0)</f>
        <v>0</v>
      </c>
      <c r="CB15" s="37">
        <f>IF(AND(CB$5&gt;='Fund Raising'!$K31,CB$5&lt;'Fund Raising'!$L31),'Fund Raising'!$I31,0)</f>
        <v>0</v>
      </c>
      <c r="CC15" s="37">
        <f>IF(AND(CC$5&gt;='Fund Raising'!$K31,CC$5&lt;'Fund Raising'!$L31),'Fund Raising'!$I31,0)</f>
        <v>0</v>
      </c>
      <c r="CD15" s="37">
        <f>IF(AND(CD$5&gt;='Fund Raising'!$K31,CD$5&lt;'Fund Raising'!$L31),'Fund Raising'!$I31,0)</f>
        <v>0</v>
      </c>
      <c r="CE15" s="37">
        <f>IF(AND(CE$5&gt;='Fund Raising'!$K31,CE$5&lt;'Fund Raising'!$L31),'Fund Raising'!$I31,0)</f>
        <v>0</v>
      </c>
      <c r="CF15" s="37">
        <f>IF(AND(CF$5&gt;='Fund Raising'!$K31,CF$5&lt;'Fund Raising'!$L31),'Fund Raising'!$I31,0)</f>
        <v>0</v>
      </c>
      <c r="CG15" s="37">
        <f>IF(AND(CG$5&gt;='Fund Raising'!$K31,CG$5&lt;'Fund Raising'!$L31),'Fund Raising'!$I31,0)</f>
        <v>0</v>
      </c>
      <c r="CH15" s="37">
        <f>IF(AND(CH$5&gt;='Fund Raising'!$K31,CH$5&lt;'Fund Raising'!$L31),'Fund Raising'!$I31,0)</f>
        <v>0</v>
      </c>
      <c r="CI15" s="37">
        <f>IF(AND(CI$5&gt;='Fund Raising'!$K31,CI$5&lt;'Fund Raising'!$L31),'Fund Raising'!$I31,0)</f>
        <v>0</v>
      </c>
      <c r="CJ15" s="37">
        <f>IF(AND(CJ$5&gt;='Fund Raising'!$K31,CJ$5&lt;'Fund Raising'!$L31),'Fund Raising'!$I31,0)</f>
        <v>0</v>
      </c>
      <c r="CK15" s="37">
        <f>IF(AND(CK$5&gt;='Fund Raising'!$K31,CK$5&lt;'Fund Raising'!$L31),'Fund Raising'!$I31,0)</f>
        <v>0</v>
      </c>
      <c r="CL15" s="37">
        <f>IF(AND(CL$5&gt;='Fund Raising'!$K31,CL$5&lt;'Fund Raising'!$L31),'Fund Raising'!$I31,0)</f>
        <v>0</v>
      </c>
      <c r="CM15" s="37">
        <f>IF(AND(CM$5&gt;='Fund Raising'!$K31,CM$5&lt;'Fund Raising'!$L31),'Fund Raising'!$I31,0)</f>
        <v>0</v>
      </c>
      <c r="CN15" s="37">
        <f>IF(AND(CN$5&gt;='Fund Raising'!$K31,CN$5&lt;'Fund Raising'!$L31),'Fund Raising'!$I31,0)</f>
        <v>0</v>
      </c>
      <c r="CO15" s="37">
        <f>IF(AND(CO$5&gt;='Fund Raising'!$K31,CO$5&lt;'Fund Raising'!$L31),'Fund Raising'!$I31,0)</f>
        <v>0</v>
      </c>
      <c r="CP15" s="37">
        <f>IF(AND(CP$5&gt;='Fund Raising'!$K31,CP$5&lt;'Fund Raising'!$L31),'Fund Raising'!$I31,0)</f>
        <v>0</v>
      </c>
      <c r="CQ15" s="37">
        <f>IF(AND(CQ$5&gt;='Fund Raising'!$K31,CQ$5&lt;'Fund Raising'!$L31),'Fund Raising'!$I31,0)</f>
        <v>0</v>
      </c>
      <c r="CR15" s="37">
        <f>IF(AND(CR$5&gt;='Fund Raising'!$K31,CR$5&lt;'Fund Raising'!$L31),'Fund Raising'!$I31,0)</f>
        <v>0</v>
      </c>
      <c r="CS15" s="37">
        <f>IF(AND(CS$5&gt;='Fund Raising'!$K31,CS$5&lt;'Fund Raising'!$L31),'Fund Raising'!$I31,0)</f>
        <v>0</v>
      </c>
      <c r="CT15" s="37">
        <f>IF(AND(CT$5&gt;='Fund Raising'!$K31,CT$5&lt;'Fund Raising'!$L31),'Fund Raising'!$I31,0)</f>
        <v>0</v>
      </c>
      <c r="CU15" s="37">
        <f>IF(AND(CU$5&gt;='Fund Raising'!$K31,CU$5&lt;'Fund Raising'!$L31),'Fund Raising'!$I31,0)</f>
        <v>0</v>
      </c>
      <c r="CV15" s="37">
        <f>IF(AND(CV$5&gt;='Fund Raising'!$K31,CV$5&lt;'Fund Raising'!$L31),'Fund Raising'!$I31,0)</f>
        <v>0</v>
      </c>
      <c r="CW15" s="37">
        <f>IF(AND(CW$5&gt;='Fund Raising'!$K31,CW$5&lt;'Fund Raising'!$L31),'Fund Raising'!$I31,0)</f>
        <v>0</v>
      </c>
      <c r="CX15" s="37">
        <f>IF(AND(CX$5&gt;='Fund Raising'!$K31,CX$5&lt;'Fund Raising'!$L31),'Fund Raising'!$I31,0)</f>
        <v>0</v>
      </c>
      <c r="CY15" s="37">
        <f>IF(AND(CY$5&gt;='Fund Raising'!$K31,CY$5&lt;'Fund Raising'!$L31),'Fund Raising'!$I31,0)</f>
        <v>0</v>
      </c>
      <c r="CZ15" s="37">
        <f>IF(AND(CZ$5&gt;='Fund Raising'!$K31,CZ$5&lt;'Fund Raising'!$L31),'Fund Raising'!$I31,0)</f>
        <v>0</v>
      </c>
      <c r="DA15" s="37">
        <f>IF(AND(DA$5&gt;='Fund Raising'!$K31,DA$5&lt;'Fund Raising'!$L31),'Fund Raising'!$I31,0)</f>
        <v>0</v>
      </c>
      <c r="DB15" s="37">
        <f>IF(AND(DB$5&gt;='Fund Raising'!$K31,DB$5&lt;'Fund Raising'!$L31),'Fund Raising'!$I31,0)</f>
        <v>0</v>
      </c>
      <c r="DC15" s="37">
        <f>IF(AND(DC$5&gt;='Fund Raising'!$K31,DC$5&lt;'Fund Raising'!$L31),'Fund Raising'!$I31,0)</f>
        <v>0</v>
      </c>
      <c r="DD15" s="37">
        <f>IF(AND(DD$5&gt;='Fund Raising'!$K31,DD$5&lt;'Fund Raising'!$L31),'Fund Raising'!$I31,0)</f>
        <v>0</v>
      </c>
      <c r="DE15" s="37">
        <f>IF(AND(DE$5&gt;='Fund Raising'!$K31,DE$5&lt;'Fund Raising'!$L31),'Fund Raising'!$I31,0)</f>
        <v>0</v>
      </c>
      <c r="DF15" s="37">
        <f>IF(AND(DF$5&gt;='Fund Raising'!$K31,DF$5&lt;'Fund Raising'!$L31),'Fund Raising'!$I31,0)</f>
        <v>0</v>
      </c>
      <c r="DG15" s="37">
        <f>IF(AND(DG$5&gt;='Fund Raising'!$K31,DG$5&lt;'Fund Raising'!$L31),'Fund Raising'!$I31,0)</f>
        <v>0</v>
      </c>
      <c r="DH15" s="37">
        <f>IF(AND(DH$5&gt;='Fund Raising'!$K31,DH$5&lt;'Fund Raising'!$L31),'Fund Raising'!$I31,0)</f>
        <v>0</v>
      </c>
      <c r="DI15" s="37">
        <f>IF(AND(DI$5&gt;='Fund Raising'!$K31,DI$5&lt;'Fund Raising'!$L31),'Fund Raising'!$I31,0)</f>
        <v>0</v>
      </c>
      <c r="DJ15" s="37">
        <f>IF(AND(DJ$5&gt;='Fund Raising'!$K31,DJ$5&lt;'Fund Raising'!$L31),'Fund Raising'!$I31,0)</f>
        <v>0</v>
      </c>
      <c r="DK15" s="37">
        <f>IF(AND(DK$5&gt;='Fund Raising'!$K31,DK$5&lt;'Fund Raising'!$L31),'Fund Raising'!$I31,0)</f>
        <v>0</v>
      </c>
      <c r="DL15" s="37">
        <f>IF(AND(DL$5&gt;='Fund Raising'!$K31,DL$5&lt;'Fund Raising'!$L31),'Fund Raising'!$I31,0)</f>
        <v>0</v>
      </c>
      <c r="DM15" s="37">
        <f>IF(AND(DM$5&gt;='Fund Raising'!$K31,DM$5&lt;'Fund Raising'!$L31),'Fund Raising'!$I31,0)</f>
        <v>0</v>
      </c>
      <c r="DN15" s="37">
        <f>IF(AND(DN$5&gt;='Fund Raising'!$K31,DN$5&lt;'Fund Raising'!$L31),'Fund Raising'!$I31,0)</f>
        <v>0</v>
      </c>
      <c r="DO15" s="37">
        <f>IF(AND(DO$5&gt;='Fund Raising'!$K31,DO$5&lt;'Fund Raising'!$L31),'Fund Raising'!$I31,0)</f>
        <v>0</v>
      </c>
      <c r="DP15" s="37">
        <f>IF(AND(DP$5&gt;='Fund Raising'!$K31,DP$5&lt;'Fund Raising'!$L31),'Fund Raising'!$I31,0)</f>
        <v>0</v>
      </c>
      <c r="DQ15" s="37">
        <f>IF(AND(DQ$5&gt;='Fund Raising'!$K31,DQ$5&lt;'Fund Raising'!$L31),'Fund Raising'!$I31,0)</f>
        <v>0</v>
      </c>
      <c r="DR15" s="37">
        <f>IF(AND(DR$5&gt;='Fund Raising'!$K31,DR$5&lt;'Fund Raising'!$L31),'Fund Raising'!$I31,0)</f>
        <v>0</v>
      </c>
    </row>
    <row r="16" ht="14.25" customHeight="1" outlineLevel="2">
      <c r="B16" s="268" t="str">
        <f>'Fund Raising'!B32</f>
        <v>Founders / Team</v>
      </c>
      <c r="C16" s="37">
        <f>IF(AND(C$5&gt;='Fund Raising'!$K32,C$5&lt;'Fund Raising'!$L32),'Fund Raising'!$I32,0)+'Fund Raising'!$D32*'Fund Raising'!$E32/100</f>
        <v>0</v>
      </c>
      <c r="D16" s="37">
        <f>IF(AND(D$5&gt;='Fund Raising'!$K32,D$5&lt;'Fund Raising'!$L32),'Fund Raising'!$I32,0)</f>
        <v>0</v>
      </c>
      <c r="E16" s="37">
        <f>IF(AND(E$5&gt;='Fund Raising'!$K32,E$5&lt;'Fund Raising'!$L32),'Fund Raising'!$I32,0)</f>
        <v>0</v>
      </c>
      <c r="F16" s="37">
        <f>IF(AND(F$5&gt;='Fund Raising'!$K32,F$5&lt;'Fund Raising'!$L32),'Fund Raising'!$I32,0)</f>
        <v>0</v>
      </c>
      <c r="G16" s="37">
        <f>IF(AND(G$5&gt;='Fund Raising'!$K32,G$5&lt;'Fund Raising'!$L32),'Fund Raising'!$I32,0)</f>
        <v>0</v>
      </c>
      <c r="H16" s="37">
        <f>IF(AND(H$5&gt;='Fund Raising'!$K32,H$5&lt;'Fund Raising'!$L32),'Fund Raising'!$I32,0)</f>
        <v>0</v>
      </c>
      <c r="I16" s="37">
        <f>IF(AND(I$5&gt;='Fund Raising'!$K32,I$5&lt;'Fund Raising'!$L32),'Fund Raising'!$I32,0)</f>
        <v>0</v>
      </c>
      <c r="J16" s="37">
        <f>IF(AND(J$5&gt;='Fund Raising'!$K32,J$5&lt;'Fund Raising'!$L32),'Fund Raising'!$I32,0)</f>
        <v>0</v>
      </c>
      <c r="K16" s="37">
        <f>IF(AND(K$5&gt;='Fund Raising'!$K32,K$5&lt;'Fund Raising'!$L32),'Fund Raising'!$I32,0)</f>
        <v>0</v>
      </c>
      <c r="L16" s="37">
        <f>IF(AND(L$5&gt;='Fund Raising'!$K32,L$5&lt;'Fund Raising'!$L32),'Fund Raising'!$I32,0)</f>
        <v>0</v>
      </c>
      <c r="M16" s="37">
        <f>IF(AND(M$5&gt;='Fund Raising'!$K32,M$5&lt;'Fund Raising'!$L32),'Fund Raising'!$I32,0)</f>
        <v>0</v>
      </c>
      <c r="N16" s="37">
        <f>IF(AND(N$5&gt;='Fund Raising'!$K32,N$5&lt;'Fund Raising'!$L32),'Fund Raising'!$I32,0)</f>
        <v>0</v>
      </c>
      <c r="O16" s="37">
        <f>IF(AND(O$5&gt;='Fund Raising'!$K32,O$5&lt;'Fund Raising'!$L32),'Fund Raising'!$I32,0)</f>
        <v>0</v>
      </c>
      <c r="P16" s="37">
        <f>IF(AND(P$5&gt;='Fund Raising'!$K32,P$5&lt;'Fund Raising'!$L32),'Fund Raising'!$I32,0)</f>
        <v>0</v>
      </c>
      <c r="Q16" s="37">
        <f>IF(AND(Q$5&gt;='Fund Raising'!$K32,Q$5&lt;'Fund Raising'!$L32),'Fund Raising'!$I32,0)</f>
        <v>0</v>
      </c>
      <c r="R16" s="37">
        <f>IF(AND(R$5&gt;='Fund Raising'!$K32,R$5&lt;'Fund Raising'!$L32),'Fund Raising'!$I32,0)</f>
        <v>0</v>
      </c>
      <c r="S16" s="37">
        <f>IF(AND(S$5&gt;='Fund Raising'!$K32,S$5&lt;'Fund Raising'!$L32),'Fund Raising'!$I32,0)</f>
        <v>0</v>
      </c>
      <c r="T16" s="37">
        <f>IF(AND(T$5&gt;='Fund Raising'!$K32,T$5&lt;'Fund Raising'!$L32),'Fund Raising'!$I32,0)</f>
        <v>0</v>
      </c>
      <c r="U16" s="37">
        <f>IF(AND(U$5&gt;='Fund Raising'!$K32,U$5&lt;'Fund Raising'!$L32),'Fund Raising'!$I32,0)</f>
        <v>666666.6667</v>
      </c>
      <c r="V16" s="37">
        <f>IF(AND(V$5&gt;='Fund Raising'!$K32,V$5&lt;'Fund Raising'!$L32),'Fund Raising'!$I32,0)</f>
        <v>666666.6667</v>
      </c>
      <c r="W16" s="37">
        <f>IF(AND(W$5&gt;='Fund Raising'!$K32,W$5&lt;'Fund Raising'!$L32),'Fund Raising'!$I32,0)</f>
        <v>666666.6667</v>
      </c>
      <c r="X16" s="37">
        <f>IF(AND(X$5&gt;='Fund Raising'!$K32,X$5&lt;'Fund Raising'!$L32),'Fund Raising'!$I32,0)</f>
        <v>666666.6667</v>
      </c>
      <c r="Y16" s="37">
        <f>IF(AND(Y$5&gt;='Fund Raising'!$K32,Y$5&lt;'Fund Raising'!$L32),'Fund Raising'!$I32,0)</f>
        <v>666666.6667</v>
      </c>
      <c r="Z16" s="37">
        <f>IF(AND(Z$5&gt;='Fund Raising'!$K32,Z$5&lt;'Fund Raising'!$L32),'Fund Raising'!$I32,0)</f>
        <v>666666.6667</v>
      </c>
      <c r="AA16" s="37">
        <f>IF(AND(AA$5&gt;='Fund Raising'!$K32,AA$5&lt;'Fund Raising'!$L32),'Fund Raising'!$I32,0)</f>
        <v>666666.6667</v>
      </c>
      <c r="AB16" s="37">
        <f>IF(AND(AB$5&gt;='Fund Raising'!$K32,AB$5&lt;'Fund Raising'!$L32),'Fund Raising'!$I32,0)</f>
        <v>666666.6667</v>
      </c>
      <c r="AC16" s="37">
        <f>IF(AND(AC$5&gt;='Fund Raising'!$K32,AC$5&lt;'Fund Raising'!$L32),'Fund Raising'!$I32,0)</f>
        <v>666666.6667</v>
      </c>
      <c r="AD16" s="37">
        <f>IF(AND(AD$5&gt;='Fund Raising'!$K32,AD$5&lt;'Fund Raising'!$L32),'Fund Raising'!$I32,0)</f>
        <v>666666.6667</v>
      </c>
      <c r="AE16" s="37">
        <f>IF(AND(AE$5&gt;='Fund Raising'!$K32,AE$5&lt;'Fund Raising'!$L32),'Fund Raising'!$I32,0)</f>
        <v>666666.6667</v>
      </c>
      <c r="AF16" s="37">
        <f>IF(AND(AF$5&gt;='Fund Raising'!$K32,AF$5&lt;'Fund Raising'!$L32),'Fund Raising'!$I32,0)</f>
        <v>666666.6667</v>
      </c>
      <c r="AG16" s="37">
        <f>IF(AND(AG$5&gt;='Fund Raising'!$K32,AG$5&lt;'Fund Raising'!$L32),'Fund Raising'!$I32,0)</f>
        <v>666666.6667</v>
      </c>
      <c r="AH16" s="37">
        <f>IF(AND(AH$5&gt;='Fund Raising'!$K32,AH$5&lt;'Fund Raising'!$L32),'Fund Raising'!$I32,0)</f>
        <v>666666.6667</v>
      </c>
      <c r="AI16" s="37">
        <f>IF(AND(AI$5&gt;='Fund Raising'!$K32,AI$5&lt;'Fund Raising'!$L32),'Fund Raising'!$I32,0)</f>
        <v>666666.6667</v>
      </c>
      <c r="AJ16" s="37">
        <f>IF(AND(AJ$5&gt;='Fund Raising'!$K32,AJ$5&lt;'Fund Raising'!$L32),'Fund Raising'!$I32,0)</f>
        <v>666666.6667</v>
      </c>
      <c r="AK16" s="37">
        <f>IF(AND(AK$5&gt;='Fund Raising'!$K32,AK$5&lt;'Fund Raising'!$L32),'Fund Raising'!$I32,0)</f>
        <v>666666.6667</v>
      </c>
      <c r="AL16" s="37">
        <f>IF(AND(AL$5&gt;='Fund Raising'!$K32,AL$5&lt;'Fund Raising'!$L32),'Fund Raising'!$I32,0)</f>
        <v>666666.6667</v>
      </c>
      <c r="AM16" s="37">
        <f>IF(AND(AM$5&gt;='Fund Raising'!$K32,AM$5&lt;'Fund Raising'!$L32),'Fund Raising'!$I32,0)</f>
        <v>666666.6667</v>
      </c>
      <c r="AN16" s="37">
        <f>IF(AND(AN$5&gt;='Fund Raising'!$K32,AN$5&lt;'Fund Raising'!$L32),'Fund Raising'!$I32,0)</f>
        <v>666666.6667</v>
      </c>
      <c r="AO16" s="37">
        <f>IF(AND(AO$5&gt;='Fund Raising'!$K32,AO$5&lt;'Fund Raising'!$L32),'Fund Raising'!$I32,0)</f>
        <v>666666.6667</v>
      </c>
      <c r="AP16" s="37">
        <f>IF(AND(AP$5&gt;='Fund Raising'!$K32,AP$5&lt;'Fund Raising'!$L32),'Fund Raising'!$I32,0)</f>
        <v>666666.6667</v>
      </c>
      <c r="AQ16" s="37">
        <f>IF(AND(AQ$5&gt;='Fund Raising'!$K32,AQ$5&lt;'Fund Raising'!$L32),'Fund Raising'!$I32,0)</f>
        <v>666666.6667</v>
      </c>
      <c r="AR16" s="37">
        <f>IF(AND(AR$5&gt;='Fund Raising'!$K32,AR$5&lt;'Fund Raising'!$L32),'Fund Raising'!$I32,0)</f>
        <v>666666.6667</v>
      </c>
      <c r="AS16" s="37">
        <f>IF(AND(AS$5&gt;='Fund Raising'!$K32,AS$5&lt;'Fund Raising'!$L32),'Fund Raising'!$I32,0)</f>
        <v>666666.6667</v>
      </c>
      <c r="AT16" s="37">
        <f>IF(AND(AT$5&gt;='Fund Raising'!$K32,AT$5&lt;'Fund Raising'!$L32),'Fund Raising'!$I32,0)</f>
        <v>666666.6667</v>
      </c>
      <c r="AU16" s="37">
        <f>IF(AND(AU$5&gt;='Fund Raising'!$K32,AU$5&lt;'Fund Raising'!$L32),'Fund Raising'!$I32,0)</f>
        <v>666666.6667</v>
      </c>
      <c r="AV16" s="37">
        <f>IF(AND(AV$5&gt;='Fund Raising'!$K32,AV$5&lt;'Fund Raising'!$L32),'Fund Raising'!$I32,0)</f>
        <v>666666.6667</v>
      </c>
      <c r="AW16" s="37">
        <f>IF(AND(AW$5&gt;='Fund Raising'!$K32,AW$5&lt;'Fund Raising'!$L32),'Fund Raising'!$I32,0)</f>
        <v>666666.6667</v>
      </c>
      <c r="AX16" s="37">
        <f>IF(AND(AX$5&gt;='Fund Raising'!$K32,AX$5&lt;'Fund Raising'!$L32),'Fund Raising'!$I32,0)</f>
        <v>666666.6667</v>
      </c>
      <c r="AY16" s="37">
        <f>IF(AND(AY$5&gt;='Fund Raising'!$K32,AY$5&lt;'Fund Raising'!$L32),'Fund Raising'!$I32,0)</f>
        <v>0</v>
      </c>
      <c r="AZ16" s="37">
        <f>IF(AND(AZ$5&gt;='Fund Raising'!$K32,AZ$5&lt;'Fund Raising'!$L32),'Fund Raising'!$I32,0)</f>
        <v>0</v>
      </c>
      <c r="BA16" s="37">
        <f>IF(AND(BA$5&gt;='Fund Raising'!$K32,BA$5&lt;'Fund Raising'!$L32),'Fund Raising'!$I32,0)</f>
        <v>0</v>
      </c>
      <c r="BB16" s="37">
        <f>IF(AND(BB$5&gt;='Fund Raising'!$K32,BB$5&lt;'Fund Raising'!$L32),'Fund Raising'!$I32,0)</f>
        <v>0</v>
      </c>
      <c r="BC16" s="37">
        <f>IF(AND(BC$5&gt;='Fund Raising'!$K32,BC$5&lt;'Fund Raising'!$L32),'Fund Raising'!$I32,0)</f>
        <v>0</v>
      </c>
      <c r="BD16" s="37">
        <f>IF(AND(BD$5&gt;='Fund Raising'!$K32,BD$5&lt;'Fund Raising'!$L32),'Fund Raising'!$I32,0)</f>
        <v>0</v>
      </c>
      <c r="BE16" s="37">
        <f>IF(AND(BE$5&gt;='Fund Raising'!$K32,BE$5&lt;'Fund Raising'!$L32),'Fund Raising'!$I32,0)</f>
        <v>0</v>
      </c>
      <c r="BF16" s="37">
        <f>IF(AND(BF$5&gt;='Fund Raising'!$K32,BF$5&lt;'Fund Raising'!$L32),'Fund Raising'!$I32,0)</f>
        <v>0</v>
      </c>
      <c r="BG16" s="37">
        <f>IF(AND(BG$5&gt;='Fund Raising'!$K32,BG$5&lt;'Fund Raising'!$L32),'Fund Raising'!$I32,0)</f>
        <v>0</v>
      </c>
      <c r="BH16" s="37">
        <f>IF(AND(BH$5&gt;='Fund Raising'!$K32,BH$5&lt;'Fund Raising'!$L32),'Fund Raising'!$I32,0)</f>
        <v>0</v>
      </c>
      <c r="BI16" s="37">
        <f>IF(AND(BI$5&gt;='Fund Raising'!$K32,BI$5&lt;'Fund Raising'!$L32),'Fund Raising'!$I32,0)</f>
        <v>0</v>
      </c>
      <c r="BJ16" s="37">
        <f>IF(AND(BJ$5&gt;='Fund Raising'!$K32,BJ$5&lt;'Fund Raising'!$L32),'Fund Raising'!$I32,0)</f>
        <v>0</v>
      </c>
      <c r="BK16" s="37">
        <f>IF(AND(BK$5&gt;='Fund Raising'!$K32,BK$5&lt;'Fund Raising'!$L32),'Fund Raising'!$I32,0)</f>
        <v>0</v>
      </c>
      <c r="BL16" s="37">
        <f>IF(AND(BL$5&gt;='Fund Raising'!$K32,BL$5&lt;'Fund Raising'!$L32),'Fund Raising'!$I32,0)</f>
        <v>0</v>
      </c>
      <c r="BM16" s="37">
        <f>IF(AND(BM$5&gt;='Fund Raising'!$K32,BM$5&lt;'Fund Raising'!$L32),'Fund Raising'!$I32,0)</f>
        <v>0</v>
      </c>
      <c r="BN16" s="37">
        <f>IF(AND(BN$5&gt;='Fund Raising'!$K32,BN$5&lt;'Fund Raising'!$L32),'Fund Raising'!$I32,0)</f>
        <v>0</v>
      </c>
      <c r="BO16" s="37">
        <f>IF(AND(BO$5&gt;='Fund Raising'!$K32,BO$5&lt;'Fund Raising'!$L32),'Fund Raising'!$I32,0)</f>
        <v>0</v>
      </c>
      <c r="BP16" s="37">
        <f>IF(AND(BP$5&gt;='Fund Raising'!$K32,BP$5&lt;'Fund Raising'!$L32),'Fund Raising'!$I32,0)</f>
        <v>0</v>
      </c>
      <c r="BQ16" s="37">
        <f>IF(AND(BQ$5&gt;='Fund Raising'!$K32,BQ$5&lt;'Fund Raising'!$L32),'Fund Raising'!$I32,0)</f>
        <v>0</v>
      </c>
      <c r="BR16" s="37">
        <f>IF(AND(BR$5&gt;='Fund Raising'!$K32,BR$5&lt;'Fund Raising'!$L32),'Fund Raising'!$I32,0)</f>
        <v>0</v>
      </c>
      <c r="BS16" s="37">
        <f>IF(AND(BS$5&gt;='Fund Raising'!$K32,BS$5&lt;'Fund Raising'!$L32),'Fund Raising'!$I32,0)</f>
        <v>0</v>
      </c>
      <c r="BT16" s="37">
        <f>IF(AND(BT$5&gt;='Fund Raising'!$K32,BT$5&lt;'Fund Raising'!$L32),'Fund Raising'!$I32,0)</f>
        <v>0</v>
      </c>
      <c r="BU16" s="37">
        <f>IF(AND(BU$5&gt;='Fund Raising'!$K32,BU$5&lt;'Fund Raising'!$L32),'Fund Raising'!$I32,0)</f>
        <v>0</v>
      </c>
      <c r="BV16" s="37">
        <f>IF(AND(BV$5&gt;='Fund Raising'!$K32,BV$5&lt;'Fund Raising'!$L32),'Fund Raising'!$I32,0)</f>
        <v>0</v>
      </c>
      <c r="BW16" s="37">
        <f>IF(AND(BW$5&gt;='Fund Raising'!$K32,BW$5&lt;'Fund Raising'!$L32),'Fund Raising'!$I32,0)</f>
        <v>0</v>
      </c>
      <c r="BX16" s="37">
        <f>IF(AND(BX$5&gt;='Fund Raising'!$K32,BX$5&lt;'Fund Raising'!$L32),'Fund Raising'!$I32,0)</f>
        <v>0</v>
      </c>
      <c r="BY16" s="37">
        <f>IF(AND(BY$5&gt;='Fund Raising'!$K32,BY$5&lt;'Fund Raising'!$L32),'Fund Raising'!$I32,0)</f>
        <v>0</v>
      </c>
      <c r="BZ16" s="37">
        <f>IF(AND(BZ$5&gt;='Fund Raising'!$K32,BZ$5&lt;'Fund Raising'!$L32),'Fund Raising'!$I32,0)</f>
        <v>0</v>
      </c>
      <c r="CA16" s="37">
        <f>IF(AND(CA$5&gt;='Fund Raising'!$K32,CA$5&lt;'Fund Raising'!$L32),'Fund Raising'!$I32,0)</f>
        <v>0</v>
      </c>
      <c r="CB16" s="37">
        <f>IF(AND(CB$5&gt;='Fund Raising'!$K32,CB$5&lt;'Fund Raising'!$L32),'Fund Raising'!$I32,0)</f>
        <v>0</v>
      </c>
      <c r="CC16" s="37">
        <f>IF(AND(CC$5&gt;='Fund Raising'!$K32,CC$5&lt;'Fund Raising'!$L32),'Fund Raising'!$I32,0)</f>
        <v>0</v>
      </c>
      <c r="CD16" s="37">
        <f>IF(AND(CD$5&gt;='Fund Raising'!$K32,CD$5&lt;'Fund Raising'!$L32),'Fund Raising'!$I32,0)</f>
        <v>0</v>
      </c>
      <c r="CE16" s="37">
        <f>IF(AND(CE$5&gt;='Fund Raising'!$K32,CE$5&lt;'Fund Raising'!$L32),'Fund Raising'!$I32,0)</f>
        <v>0</v>
      </c>
      <c r="CF16" s="37">
        <f>IF(AND(CF$5&gt;='Fund Raising'!$K32,CF$5&lt;'Fund Raising'!$L32),'Fund Raising'!$I32,0)</f>
        <v>0</v>
      </c>
      <c r="CG16" s="37">
        <f>IF(AND(CG$5&gt;='Fund Raising'!$K32,CG$5&lt;'Fund Raising'!$L32),'Fund Raising'!$I32,0)</f>
        <v>0</v>
      </c>
      <c r="CH16" s="37">
        <f>IF(AND(CH$5&gt;='Fund Raising'!$K32,CH$5&lt;'Fund Raising'!$L32),'Fund Raising'!$I32,0)</f>
        <v>0</v>
      </c>
      <c r="CI16" s="37">
        <f>IF(AND(CI$5&gt;='Fund Raising'!$K32,CI$5&lt;'Fund Raising'!$L32),'Fund Raising'!$I32,0)</f>
        <v>0</v>
      </c>
      <c r="CJ16" s="37">
        <f>IF(AND(CJ$5&gt;='Fund Raising'!$K32,CJ$5&lt;'Fund Raising'!$L32),'Fund Raising'!$I32,0)</f>
        <v>0</v>
      </c>
      <c r="CK16" s="37">
        <f>IF(AND(CK$5&gt;='Fund Raising'!$K32,CK$5&lt;'Fund Raising'!$L32),'Fund Raising'!$I32,0)</f>
        <v>0</v>
      </c>
      <c r="CL16" s="37">
        <f>IF(AND(CL$5&gt;='Fund Raising'!$K32,CL$5&lt;'Fund Raising'!$L32),'Fund Raising'!$I32,0)</f>
        <v>0</v>
      </c>
      <c r="CM16" s="37">
        <f>IF(AND(CM$5&gt;='Fund Raising'!$K32,CM$5&lt;'Fund Raising'!$L32),'Fund Raising'!$I32,0)</f>
        <v>0</v>
      </c>
      <c r="CN16" s="37">
        <f>IF(AND(CN$5&gt;='Fund Raising'!$K32,CN$5&lt;'Fund Raising'!$L32),'Fund Raising'!$I32,0)</f>
        <v>0</v>
      </c>
      <c r="CO16" s="37">
        <f>IF(AND(CO$5&gt;='Fund Raising'!$K32,CO$5&lt;'Fund Raising'!$L32),'Fund Raising'!$I32,0)</f>
        <v>0</v>
      </c>
      <c r="CP16" s="37">
        <f>IF(AND(CP$5&gt;='Fund Raising'!$K32,CP$5&lt;'Fund Raising'!$L32),'Fund Raising'!$I32,0)</f>
        <v>0</v>
      </c>
      <c r="CQ16" s="37">
        <f>IF(AND(CQ$5&gt;='Fund Raising'!$K32,CQ$5&lt;'Fund Raising'!$L32),'Fund Raising'!$I32,0)</f>
        <v>0</v>
      </c>
      <c r="CR16" s="37">
        <f>IF(AND(CR$5&gt;='Fund Raising'!$K32,CR$5&lt;'Fund Raising'!$L32),'Fund Raising'!$I32,0)</f>
        <v>0</v>
      </c>
      <c r="CS16" s="37">
        <f>IF(AND(CS$5&gt;='Fund Raising'!$K32,CS$5&lt;'Fund Raising'!$L32),'Fund Raising'!$I32,0)</f>
        <v>0</v>
      </c>
      <c r="CT16" s="37">
        <f>IF(AND(CT$5&gt;='Fund Raising'!$K32,CT$5&lt;'Fund Raising'!$L32),'Fund Raising'!$I32,0)</f>
        <v>0</v>
      </c>
      <c r="CU16" s="37">
        <f>IF(AND(CU$5&gt;='Fund Raising'!$K32,CU$5&lt;'Fund Raising'!$L32),'Fund Raising'!$I32,0)</f>
        <v>0</v>
      </c>
      <c r="CV16" s="37">
        <f>IF(AND(CV$5&gt;='Fund Raising'!$K32,CV$5&lt;'Fund Raising'!$L32),'Fund Raising'!$I32,0)</f>
        <v>0</v>
      </c>
      <c r="CW16" s="37">
        <f>IF(AND(CW$5&gt;='Fund Raising'!$K32,CW$5&lt;'Fund Raising'!$L32),'Fund Raising'!$I32,0)</f>
        <v>0</v>
      </c>
      <c r="CX16" s="37">
        <f>IF(AND(CX$5&gt;='Fund Raising'!$K32,CX$5&lt;'Fund Raising'!$L32),'Fund Raising'!$I32,0)</f>
        <v>0</v>
      </c>
      <c r="CY16" s="37">
        <f>IF(AND(CY$5&gt;='Fund Raising'!$K32,CY$5&lt;'Fund Raising'!$L32),'Fund Raising'!$I32,0)</f>
        <v>0</v>
      </c>
      <c r="CZ16" s="37">
        <f>IF(AND(CZ$5&gt;='Fund Raising'!$K32,CZ$5&lt;'Fund Raising'!$L32),'Fund Raising'!$I32,0)</f>
        <v>0</v>
      </c>
      <c r="DA16" s="37">
        <f>IF(AND(DA$5&gt;='Fund Raising'!$K32,DA$5&lt;'Fund Raising'!$L32),'Fund Raising'!$I32,0)</f>
        <v>0</v>
      </c>
      <c r="DB16" s="37">
        <f>IF(AND(DB$5&gt;='Fund Raising'!$K32,DB$5&lt;'Fund Raising'!$L32),'Fund Raising'!$I32,0)</f>
        <v>0</v>
      </c>
      <c r="DC16" s="37">
        <f>IF(AND(DC$5&gt;='Fund Raising'!$K32,DC$5&lt;'Fund Raising'!$L32),'Fund Raising'!$I32,0)</f>
        <v>0</v>
      </c>
      <c r="DD16" s="37">
        <f>IF(AND(DD$5&gt;='Fund Raising'!$K32,DD$5&lt;'Fund Raising'!$L32),'Fund Raising'!$I32,0)</f>
        <v>0</v>
      </c>
      <c r="DE16" s="37">
        <f>IF(AND(DE$5&gt;='Fund Raising'!$K32,DE$5&lt;'Fund Raising'!$L32),'Fund Raising'!$I32,0)</f>
        <v>0</v>
      </c>
      <c r="DF16" s="37">
        <f>IF(AND(DF$5&gt;='Fund Raising'!$K32,DF$5&lt;'Fund Raising'!$L32),'Fund Raising'!$I32,0)</f>
        <v>0</v>
      </c>
      <c r="DG16" s="37">
        <f>IF(AND(DG$5&gt;='Fund Raising'!$K32,DG$5&lt;'Fund Raising'!$L32),'Fund Raising'!$I32,0)</f>
        <v>0</v>
      </c>
      <c r="DH16" s="37">
        <f>IF(AND(DH$5&gt;='Fund Raising'!$K32,DH$5&lt;'Fund Raising'!$L32),'Fund Raising'!$I32,0)</f>
        <v>0</v>
      </c>
      <c r="DI16" s="37">
        <f>IF(AND(DI$5&gt;='Fund Raising'!$K32,DI$5&lt;'Fund Raising'!$L32),'Fund Raising'!$I32,0)</f>
        <v>0</v>
      </c>
      <c r="DJ16" s="37">
        <f>IF(AND(DJ$5&gt;='Fund Raising'!$K32,DJ$5&lt;'Fund Raising'!$L32),'Fund Raising'!$I32,0)</f>
        <v>0</v>
      </c>
      <c r="DK16" s="37">
        <f>IF(AND(DK$5&gt;='Fund Raising'!$K32,DK$5&lt;'Fund Raising'!$L32),'Fund Raising'!$I32,0)</f>
        <v>0</v>
      </c>
      <c r="DL16" s="37">
        <f>IF(AND(DL$5&gt;='Fund Raising'!$K32,DL$5&lt;'Fund Raising'!$L32),'Fund Raising'!$I32,0)</f>
        <v>0</v>
      </c>
      <c r="DM16" s="37">
        <f>IF(AND(DM$5&gt;='Fund Raising'!$K32,DM$5&lt;'Fund Raising'!$L32),'Fund Raising'!$I32,0)</f>
        <v>0</v>
      </c>
      <c r="DN16" s="37">
        <f>IF(AND(DN$5&gt;='Fund Raising'!$K32,DN$5&lt;'Fund Raising'!$L32),'Fund Raising'!$I32,0)</f>
        <v>0</v>
      </c>
      <c r="DO16" s="37">
        <f>IF(AND(DO$5&gt;='Fund Raising'!$K32,DO$5&lt;'Fund Raising'!$L32),'Fund Raising'!$I32,0)</f>
        <v>0</v>
      </c>
      <c r="DP16" s="37">
        <f>IF(AND(DP$5&gt;='Fund Raising'!$K32,DP$5&lt;'Fund Raising'!$L32),'Fund Raising'!$I32,0)</f>
        <v>0</v>
      </c>
      <c r="DQ16" s="37">
        <f>IF(AND(DQ$5&gt;='Fund Raising'!$K32,DQ$5&lt;'Fund Raising'!$L32),'Fund Raising'!$I32,0)</f>
        <v>0</v>
      </c>
      <c r="DR16" s="37">
        <f>IF(AND(DR$5&gt;='Fund Raising'!$K32,DR$5&lt;'Fund Raising'!$L32),'Fund Raising'!$I32,0)</f>
        <v>0</v>
      </c>
    </row>
    <row r="17" ht="14.25" customHeight="1" outlineLevel="2">
      <c r="B17" s="268" t="str">
        <f>'Fund Raising'!B33</f>
        <v>Growth Fund</v>
      </c>
      <c r="C17" s="37">
        <f>IF(AND(C$5&gt;='Fund Raising'!$K33,C$5&lt;'Fund Raising'!$L33),'Fund Raising'!$I33,0)+'Fund Raising'!$D33*'Fund Raising'!$E33/100</f>
        <v>125000</v>
      </c>
      <c r="D17" s="37">
        <f>IF(AND(D$5&gt;='Fund Raising'!$K33,D$5&lt;'Fund Raising'!$L33),'Fund Raising'!$I33,0)</f>
        <v>125000</v>
      </c>
      <c r="E17" s="37">
        <f>IF(AND(E$5&gt;='Fund Raising'!$K33,E$5&lt;'Fund Raising'!$L33),'Fund Raising'!$I33,0)</f>
        <v>125000</v>
      </c>
      <c r="F17" s="37">
        <f>IF(AND(F$5&gt;='Fund Raising'!$K33,F$5&lt;'Fund Raising'!$L33),'Fund Raising'!$I33,0)</f>
        <v>125000</v>
      </c>
      <c r="G17" s="37">
        <f>IF(AND(G$5&gt;='Fund Raising'!$K33,G$5&lt;'Fund Raising'!$L33),'Fund Raising'!$I33,0)</f>
        <v>125000</v>
      </c>
      <c r="H17" s="37">
        <f>IF(AND(H$5&gt;='Fund Raising'!$K33,H$5&lt;'Fund Raising'!$L33),'Fund Raising'!$I33,0)</f>
        <v>125000</v>
      </c>
      <c r="I17" s="37">
        <f>IF(AND(I$5&gt;='Fund Raising'!$K33,I$5&lt;'Fund Raising'!$L33),'Fund Raising'!$I33,0)</f>
        <v>125000</v>
      </c>
      <c r="J17" s="37">
        <f>IF(AND(J$5&gt;='Fund Raising'!$K33,J$5&lt;'Fund Raising'!$L33),'Fund Raising'!$I33,0)</f>
        <v>125000</v>
      </c>
      <c r="K17" s="37">
        <f>IF(AND(K$5&gt;='Fund Raising'!$K33,K$5&lt;'Fund Raising'!$L33),'Fund Raising'!$I33,0)</f>
        <v>125000</v>
      </c>
      <c r="L17" s="37">
        <f>IF(AND(L$5&gt;='Fund Raising'!$K33,L$5&lt;'Fund Raising'!$L33),'Fund Raising'!$I33,0)</f>
        <v>125000</v>
      </c>
      <c r="M17" s="37">
        <f>IF(AND(M$5&gt;='Fund Raising'!$K33,M$5&lt;'Fund Raising'!$L33),'Fund Raising'!$I33,0)</f>
        <v>125000</v>
      </c>
      <c r="N17" s="37">
        <f>IF(AND(N$5&gt;='Fund Raising'!$K33,N$5&lt;'Fund Raising'!$L33),'Fund Raising'!$I33,0)</f>
        <v>125000</v>
      </c>
      <c r="O17" s="37">
        <f>IF(AND(O$5&gt;='Fund Raising'!$K33,O$5&lt;'Fund Raising'!$L33),'Fund Raising'!$I33,0)</f>
        <v>125000</v>
      </c>
      <c r="P17" s="37">
        <f>IF(AND(P$5&gt;='Fund Raising'!$K33,P$5&lt;'Fund Raising'!$L33),'Fund Raising'!$I33,0)</f>
        <v>125000</v>
      </c>
      <c r="Q17" s="37">
        <f>IF(AND(Q$5&gt;='Fund Raising'!$K33,Q$5&lt;'Fund Raising'!$L33),'Fund Raising'!$I33,0)</f>
        <v>125000</v>
      </c>
      <c r="R17" s="37">
        <f>IF(AND(R$5&gt;='Fund Raising'!$K33,R$5&lt;'Fund Raising'!$L33),'Fund Raising'!$I33,0)</f>
        <v>125000</v>
      </c>
      <c r="S17" s="37">
        <f>IF(AND(S$5&gt;='Fund Raising'!$K33,S$5&lt;'Fund Raising'!$L33),'Fund Raising'!$I33,0)</f>
        <v>125000</v>
      </c>
      <c r="T17" s="37">
        <f>IF(AND(T$5&gt;='Fund Raising'!$K33,T$5&lt;'Fund Raising'!$L33),'Fund Raising'!$I33,0)</f>
        <v>125000</v>
      </c>
      <c r="U17" s="37">
        <f>IF(AND(U$5&gt;='Fund Raising'!$K33,U$5&lt;'Fund Raising'!$L33),'Fund Raising'!$I33,0)</f>
        <v>125000</v>
      </c>
      <c r="V17" s="37">
        <f>IF(AND(V$5&gt;='Fund Raising'!$K33,V$5&lt;'Fund Raising'!$L33),'Fund Raising'!$I33,0)</f>
        <v>125000</v>
      </c>
      <c r="W17" s="37">
        <f>IF(AND(W$5&gt;='Fund Raising'!$K33,W$5&lt;'Fund Raising'!$L33),'Fund Raising'!$I33,0)</f>
        <v>125000</v>
      </c>
      <c r="X17" s="37">
        <f>IF(AND(X$5&gt;='Fund Raising'!$K33,X$5&lt;'Fund Raising'!$L33),'Fund Raising'!$I33,0)</f>
        <v>125000</v>
      </c>
      <c r="Y17" s="37">
        <f>IF(AND(Y$5&gt;='Fund Raising'!$K33,Y$5&lt;'Fund Raising'!$L33),'Fund Raising'!$I33,0)</f>
        <v>125000</v>
      </c>
      <c r="Z17" s="37">
        <f>IF(AND(Z$5&gt;='Fund Raising'!$K33,Z$5&lt;'Fund Raising'!$L33),'Fund Raising'!$I33,0)</f>
        <v>125000</v>
      </c>
      <c r="AA17" s="37">
        <f>IF(AND(AA$5&gt;='Fund Raising'!$K33,AA$5&lt;'Fund Raising'!$L33),'Fund Raising'!$I33,0)</f>
        <v>0</v>
      </c>
      <c r="AB17" s="37">
        <f>IF(AND(AB$5&gt;='Fund Raising'!$K33,AB$5&lt;'Fund Raising'!$L33),'Fund Raising'!$I33,0)</f>
        <v>0</v>
      </c>
      <c r="AC17" s="37">
        <f>IF(AND(AC$5&gt;='Fund Raising'!$K33,AC$5&lt;'Fund Raising'!$L33),'Fund Raising'!$I33,0)</f>
        <v>0</v>
      </c>
      <c r="AD17" s="37">
        <f>IF(AND(AD$5&gt;='Fund Raising'!$K33,AD$5&lt;'Fund Raising'!$L33),'Fund Raising'!$I33,0)</f>
        <v>0</v>
      </c>
      <c r="AE17" s="37">
        <f>IF(AND(AE$5&gt;='Fund Raising'!$K33,AE$5&lt;'Fund Raising'!$L33),'Fund Raising'!$I33,0)</f>
        <v>0</v>
      </c>
      <c r="AF17" s="37">
        <f>IF(AND(AF$5&gt;='Fund Raising'!$K33,AF$5&lt;'Fund Raising'!$L33),'Fund Raising'!$I33,0)</f>
        <v>0</v>
      </c>
      <c r="AG17" s="37">
        <f>IF(AND(AG$5&gt;='Fund Raising'!$K33,AG$5&lt;'Fund Raising'!$L33),'Fund Raising'!$I33,0)</f>
        <v>0</v>
      </c>
      <c r="AH17" s="37">
        <f>IF(AND(AH$5&gt;='Fund Raising'!$K33,AH$5&lt;'Fund Raising'!$L33),'Fund Raising'!$I33,0)</f>
        <v>0</v>
      </c>
      <c r="AI17" s="37">
        <f>IF(AND(AI$5&gt;='Fund Raising'!$K33,AI$5&lt;'Fund Raising'!$L33),'Fund Raising'!$I33,0)</f>
        <v>0</v>
      </c>
      <c r="AJ17" s="37">
        <f>IF(AND(AJ$5&gt;='Fund Raising'!$K33,AJ$5&lt;'Fund Raising'!$L33),'Fund Raising'!$I33,0)</f>
        <v>0</v>
      </c>
      <c r="AK17" s="37">
        <f>IF(AND(AK$5&gt;='Fund Raising'!$K33,AK$5&lt;'Fund Raising'!$L33),'Fund Raising'!$I33,0)</f>
        <v>0</v>
      </c>
      <c r="AL17" s="37">
        <f>IF(AND(AL$5&gt;='Fund Raising'!$K33,AL$5&lt;'Fund Raising'!$L33),'Fund Raising'!$I33,0)</f>
        <v>0</v>
      </c>
      <c r="AM17" s="37">
        <f>IF(AND(AM$5&gt;='Fund Raising'!$K33,AM$5&lt;'Fund Raising'!$L33),'Fund Raising'!$I33,0)</f>
        <v>0</v>
      </c>
      <c r="AN17" s="37">
        <f>IF(AND(AN$5&gt;='Fund Raising'!$K33,AN$5&lt;'Fund Raising'!$L33),'Fund Raising'!$I33,0)</f>
        <v>0</v>
      </c>
      <c r="AO17" s="37">
        <f>IF(AND(AO$5&gt;='Fund Raising'!$K33,AO$5&lt;'Fund Raising'!$L33),'Fund Raising'!$I33,0)</f>
        <v>0</v>
      </c>
      <c r="AP17" s="37">
        <f>IF(AND(AP$5&gt;='Fund Raising'!$K33,AP$5&lt;'Fund Raising'!$L33),'Fund Raising'!$I33,0)</f>
        <v>0</v>
      </c>
      <c r="AQ17" s="37">
        <f>IF(AND(AQ$5&gt;='Fund Raising'!$K33,AQ$5&lt;'Fund Raising'!$L33),'Fund Raising'!$I33,0)</f>
        <v>0</v>
      </c>
      <c r="AR17" s="37">
        <f>IF(AND(AR$5&gt;='Fund Raising'!$K33,AR$5&lt;'Fund Raising'!$L33),'Fund Raising'!$I33,0)</f>
        <v>0</v>
      </c>
      <c r="AS17" s="37">
        <f>IF(AND(AS$5&gt;='Fund Raising'!$K33,AS$5&lt;'Fund Raising'!$L33),'Fund Raising'!$I33,0)</f>
        <v>0</v>
      </c>
      <c r="AT17" s="37">
        <f>IF(AND(AT$5&gt;='Fund Raising'!$K33,AT$5&lt;'Fund Raising'!$L33),'Fund Raising'!$I33,0)</f>
        <v>0</v>
      </c>
      <c r="AU17" s="37">
        <f>IF(AND(AU$5&gt;='Fund Raising'!$K33,AU$5&lt;'Fund Raising'!$L33),'Fund Raising'!$I33,0)</f>
        <v>0</v>
      </c>
      <c r="AV17" s="37">
        <f>IF(AND(AV$5&gt;='Fund Raising'!$K33,AV$5&lt;'Fund Raising'!$L33),'Fund Raising'!$I33,0)</f>
        <v>0</v>
      </c>
      <c r="AW17" s="37">
        <f>IF(AND(AW$5&gt;='Fund Raising'!$K33,AW$5&lt;'Fund Raising'!$L33),'Fund Raising'!$I33,0)</f>
        <v>0</v>
      </c>
      <c r="AX17" s="37">
        <f>IF(AND(AX$5&gt;='Fund Raising'!$K33,AX$5&lt;'Fund Raising'!$L33),'Fund Raising'!$I33,0)</f>
        <v>0</v>
      </c>
      <c r="AY17" s="37">
        <f>IF(AND(AY$5&gt;='Fund Raising'!$K33,AY$5&lt;'Fund Raising'!$L33),'Fund Raising'!$I33,0)</f>
        <v>0</v>
      </c>
      <c r="AZ17" s="37">
        <f>IF(AND(AZ$5&gt;='Fund Raising'!$K33,AZ$5&lt;'Fund Raising'!$L33),'Fund Raising'!$I33,0)</f>
        <v>0</v>
      </c>
      <c r="BA17" s="37">
        <f>IF(AND(BA$5&gt;='Fund Raising'!$K33,BA$5&lt;'Fund Raising'!$L33),'Fund Raising'!$I33,0)</f>
        <v>0</v>
      </c>
      <c r="BB17" s="37">
        <f>IF(AND(BB$5&gt;='Fund Raising'!$K33,BB$5&lt;'Fund Raising'!$L33),'Fund Raising'!$I33,0)</f>
        <v>0</v>
      </c>
      <c r="BC17" s="37">
        <f>IF(AND(BC$5&gt;='Fund Raising'!$K33,BC$5&lt;'Fund Raising'!$L33),'Fund Raising'!$I33,0)</f>
        <v>0</v>
      </c>
      <c r="BD17" s="37">
        <f>IF(AND(BD$5&gt;='Fund Raising'!$K33,BD$5&lt;'Fund Raising'!$L33),'Fund Raising'!$I33,0)</f>
        <v>0</v>
      </c>
      <c r="BE17" s="37">
        <f>IF(AND(BE$5&gt;='Fund Raising'!$K33,BE$5&lt;'Fund Raising'!$L33),'Fund Raising'!$I33,0)</f>
        <v>0</v>
      </c>
      <c r="BF17" s="37">
        <f>IF(AND(BF$5&gt;='Fund Raising'!$K33,BF$5&lt;'Fund Raising'!$L33),'Fund Raising'!$I33,0)</f>
        <v>0</v>
      </c>
      <c r="BG17" s="37">
        <f>IF(AND(BG$5&gt;='Fund Raising'!$K33,BG$5&lt;'Fund Raising'!$L33),'Fund Raising'!$I33,0)</f>
        <v>0</v>
      </c>
      <c r="BH17" s="37">
        <f>IF(AND(BH$5&gt;='Fund Raising'!$K33,BH$5&lt;'Fund Raising'!$L33),'Fund Raising'!$I33,0)</f>
        <v>0</v>
      </c>
      <c r="BI17" s="37">
        <f>IF(AND(BI$5&gt;='Fund Raising'!$K33,BI$5&lt;'Fund Raising'!$L33),'Fund Raising'!$I33,0)</f>
        <v>0</v>
      </c>
      <c r="BJ17" s="37">
        <f>IF(AND(BJ$5&gt;='Fund Raising'!$K33,BJ$5&lt;'Fund Raising'!$L33),'Fund Raising'!$I33,0)</f>
        <v>0</v>
      </c>
      <c r="BK17" s="37">
        <f>IF(AND(BK$5&gt;='Fund Raising'!$K33,BK$5&lt;'Fund Raising'!$L33),'Fund Raising'!$I33,0)</f>
        <v>0</v>
      </c>
      <c r="BL17" s="37">
        <f>IF(AND(BL$5&gt;='Fund Raising'!$K33,BL$5&lt;'Fund Raising'!$L33),'Fund Raising'!$I33,0)</f>
        <v>0</v>
      </c>
      <c r="BM17" s="37">
        <f>IF(AND(BM$5&gt;='Fund Raising'!$K33,BM$5&lt;'Fund Raising'!$L33),'Fund Raising'!$I33,0)</f>
        <v>0</v>
      </c>
      <c r="BN17" s="37">
        <f>IF(AND(BN$5&gt;='Fund Raising'!$K33,BN$5&lt;'Fund Raising'!$L33),'Fund Raising'!$I33,0)</f>
        <v>0</v>
      </c>
      <c r="BO17" s="37">
        <f>IF(AND(BO$5&gt;='Fund Raising'!$K33,BO$5&lt;'Fund Raising'!$L33),'Fund Raising'!$I33,0)</f>
        <v>0</v>
      </c>
      <c r="BP17" s="37">
        <f>IF(AND(BP$5&gt;='Fund Raising'!$K33,BP$5&lt;'Fund Raising'!$L33),'Fund Raising'!$I33,0)</f>
        <v>0</v>
      </c>
      <c r="BQ17" s="37">
        <f>IF(AND(BQ$5&gt;='Fund Raising'!$K33,BQ$5&lt;'Fund Raising'!$L33),'Fund Raising'!$I33,0)</f>
        <v>0</v>
      </c>
      <c r="BR17" s="37">
        <f>IF(AND(BR$5&gt;='Fund Raising'!$K33,BR$5&lt;'Fund Raising'!$L33),'Fund Raising'!$I33,0)</f>
        <v>0</v>
      </c>
      <c r="BS17" s="37">
        <f>IF(AND(BS$5&gt;='Fund Raising'!$K33,BS$5&lt;'Fund Raising'!$L33),'Fund Raising'!$I33,0)</f>
        <v>0</v>
      </c>
      <c r="BT17" s="37">
        <f>IF(AND(BT$5&gt;='Fund Raising'!$K33,BT$5&lt;'Fund Raising'!$L33),'Fund Raising'!$I33,0)</f>
        <v>0</v>
      </c>
      <c r="BU17" s="37">
        <f>IF(AND(BU$5&gt;='Fund Raising'!$K33,BU$5&lt;'Fund Raising'!$L33),'Fund Raising'!$I33,0)</f>
        <v>0</v>
      </c>
      <c r="BV17" s="37">
        <f>IF(AND(BV$5&gt;='Fund Raising'!$K33,BV$5&lt;'Fund Raising'!$L33),'Fund Raising'!$I33,0)</f>
        <v>0</v>
      </c>
      <c r="BW17" s="37">
        <f>IF(AND(BW$5&gt;='Fund Raising'!$K33,BW$5&lt;'Fund Raising'!$L33),'Fund Raising'!$I33,0)</f>
        <v>0</v>
      </c>
      <c r="BX17" s="37">
        <f>IF(AND(BX$5&gt;='Fund Raising'!$K33,BX$5&lt;'Fund Raising'!$L33),'Fund Raising'!$I33,0)</f>
        <v>0</v>
      </c>
      <c r="BY17" s="37">
        <f>IF(AND(BY$5&gt;='Fund Raising'!$K33,BY$5&lt;'Fund Raising'!$L33),'Fund Raising'!$I33,0)</f>
        <v>0</v>
      </c>
      <c r="BZ17" s="37">
        <f>IF(AND(BZ$5&gt;='Fund Raising'!$K33,BZ$5&lt;'Fund Raising'!$L33),'Fund Raising'!$I33,0)</f>
        <v>0</v>
      </c>
      <c r="CA17" s="37">
        <f>IF(AND(CA$5&gt;='Fund Raising'!$K33,CA$5&lt;'Fund Raising'!$L33),'Fund Raising'!$I33,0)</f>
        <v>0</v>
      </c>
      <c r="CB17" s="37">
        <f>IF(AND(CB$5&gt;='Fund Raising'!$K33,CB$5&lt;'Fund Raising'!$L33),'Fund Raising'!$I33,0)</f>
        <v>0</v>
      </c>
      <c r="CC17" s="37">
        <f>IF(AND(CC$5&gt;='Fund Raising'!$K33,CC$5&lt;'Fund Raising'!$L33),'Fund Raising'!$I33,0)</f>
        <v>0</v>
      </c>
      <c r="CD17" s="37">
        <f>IF(AND(CD$5&gt;='Fund Raising'!$K33,CD$5&lt;'Fund Raising'!$L33),'Fund Raising'!$I33,0)</f>
        <v>0</v>
      </c>
      <c r="CE17" s="37">
        <f>IF(AND(CE$5&gt;='Fund Raising'!$K33,CE$5&lt;'Fund Raising'!$L33),'Fund Raising'!$I33,0)</f>
        <v>0</v>
      </c>
      <c r="CF17" s="37">
        <f>IF(AND(CF$5&gt;='Fund Raising'!$K33,CF$5&lt;'Fund Raising'!$L33),'Fund Raising'!$I33,0)</f>
        <v>0</v>
      </c>
      <c r="CG17" s="37">
        <f>IF(AND(CG$5&gt;='Fund Raising'!$K33,CG$5&lt;'Fund Raising'!$L33),'Fund Raising'!$I33,0)</f>
        <v>0</v>
      </c>
      <c r="CH17" s="37">
        <f>IF(AND(CH$5&gt;='Fund Raising'!$K33,CH$5&lt;'Fund Raising'!$L33),'Fund Raising'!$I33,0)</f>
        <v>0</v>
      </c>
      <c r="CI17" s="37">
        <f>IF(AND(CI$5&gt;='Fund Raising'!$K33,CI$5&lt;'Fund Raising'!$L33),'Fund Raising'!$I33,0)</f>
        <v>0</v>
      </c>
      <c r="CJ17" s="37">
        <f>IF(AND(CJ$5&gt;='Fund Raising'!$K33,CJ$5&lt;'Fund Raising'!$L33),'Fund Raising'!$I33,0)</f>
        <v>0</v>
      </c>
      <c r="CK17" s="37">
        <f>IF(AND(CK$5&gt;='Fund Raising'!$K33,CK$5&lt;'Fund Raising'!$L33),'Fund Raising'!$I33,0)</f>
        <v>0</v>
      </c>
      <c r="CL17" s="37">
        <f>IF(AND(CL$5&gt;='Fund Raising'!$K33,CL$5&lt;'Fund Raising'!$L33),'Fund Raising'!$I33,0)</f>
        <v>0</v>
      </c>
      <c r="CM17" s="37">
        <f>IF(AND(CM$5&gt;='Fund Raising'!$K33,CM$5&lt;'Fund Raising'!$L33),'Fund Raising'!$I33,0)</f>
        <v>0</v>
      </c>
      <c r="CN17" s="37">
        <f>IF(AND(CN$5&gt;='Fund Raising'!$K33,CN$5&lt;'Fund Raising'!$L33),'Fund Raising'!$I33,0)</f>
        <v>0</v>
      </c>
      <c r="CO17" s="37">
        <f>IF(AND(CO$5&gt;='Fund Raising'!$K33,CO$5&lt;'Fund Raising'!$L33),'Fund Raising'!$I33,0)</f>
        <v>0</v>
      </c>
      <c r="CP17" s="37">
        <f>IF(AND(CP$5&gt;='Fund Raising'!$K33,CP$5&lt;'Fund Raising'!$L33),'Fund Raising'!$I33,0)</f>
        <v>0</v>
      </c>
      <c r="CQ17" s="37">
        <f>IF(AND(CQ$5&gt;='Fund Raising'!$K33,CQ$5&lt;'Fund Raising'!$L33),'Fund Raising'!$I33,0)</f>
        <v>0</v>
      </c>
      <c r="CR17" s="37">
        <f>IF(AND(CR$5&gt;='Fund Raising'!$K33,CR$5&lt;'Fund Raising'!$L33),'Fund Raising'!$I33,0)</f>
        <v>0</v>
      </c>
      <c r="CS17" s="37">
        <f>IF(AND(CS$5&gt;='Fund Raising'!$K33,CS$5&lt;'Fund Raising'!$L33),'Fund Raising'!$I33,0)</f>
        <v>0</v>
      </c>
      <c r="CT17" s="37">
        <f>IF(AND(CT$5&gt;='Fund Raising'!$K33,CT$5&lt;'Fund Raising'!$L33),'Fund Raising'!$I33,0)</f>
        <v>0</v>
      </c>
      <c r="CU17" s="37">
        <f>IF(AND(CU$5&gt;='Fund Raising'!$K33,CU$5&lt;'Fund Raising'!$L33),'Fund Raising'!$I33,0)</f>
        <v>0</v>
      </c>
      <c r="CV17" s="37">
        <f>IF(AND(CV$5&gt;='Fund Raising'!$K33,CV$5&lt;'Fund Raising'!$L33),'Fund Raising'!$I33,0)</f>
        <v>0</v>
      </c>
      <c r="CW17" s="37">
        <f>IF(AND(CW$5&gt;='Fund Raising'!$K33,CW$5&lt;'Fund Raising'!$L33),'Fund Raising'!$I33,0)</f>
        <v>0</v>
      </c>
      <c r="CX17" s="37">
        <f>IF(AND(CX$5&gt;='Fund Raising'!$K33,CX$5&lt;'Fund Raising'!$L33),'Fund Raising'!$I33,0)</f>
        <v>0</v>
      </c>
      <c r="CY17" s="37">
        <f>IF(AND(CY$5&gt;='Fund Raising'!$K33,CY$5&lt;'Fund Raising'!$L33),'Fund Raising'!$I33,0)</f>
        <v>0</v>
      </c>
      <c r="CZ17" s="37">
        <f>IF(AND(CZ$5&gt;='Fund Raising'!$K33,CZ$5&lt;'Fund Raising'!$L33),'Fund Raising'!$I33,0)</f>
        <v>0</v>
      </c>
      <c r="DA17" s="37">
        <f>IF(AND(DA$5&gt;='Fund Raising'!$K33,DA$5&lt;'Fund Raising'!$L33),'Fund Raising'!$I33,0)</f>
        <v>0</v>
      </c>
      <c r="DB17" s="37">
        <f>IF(AND(DB$5&gt;='Fund Raising'!$K33,DB$5&lt;'Fund Raising'!$L33),'Fund Raising'!$I33,0)</f>
        <v>0</v>
      </c>
      <c r="DC17" s="37">
        <f>IF(AND(DC$5&gt;='Fund Raising'!$K33,DC$5&lt;'Fund Raising'!$L33),'Fund Raising'!$I33,0)</f>
        <v>0</v>
      </c>
      <c r="DD17" s="37">
        <f>IF(AND(DD$5&gt;='Fund Raising'!$K33,DD$5&lt;'Fund Raising'!$L33),'Fund Raising'!$I33,0)</f>
        <v>0</v>
      </c>
      <c r="DE17" s="37">
        <f>IF(AND(DE$5&gt;='Fund Raising'!$K33,DE$5&lt;'Fund Raising'!$L33),'Fund Raising'!$I33,0)</f>
        <v>0</v>
      </c>
      <c r="DF17" s="37">
        <f>IF(AND(DF$5&gt;='Fund Raising'!$K33,DF$5&lt;'Fund Raising'!$L33),'Fund Raising'!$I33,0)</f>
        <v>0</v>
      </c>
      <c r="DG17" s="37">
        <f>IF(AND(DG$5&gt;='Fund Raising'!$K33,DG$5&lt;'Fund Raising'!$L33),'Fund Raising'!$I33,0)</f>
        <v>0</v>
      </c>
      <c r="DH17" s="37">
        <f>IF(AND(DH$5&gt;='Fund Raising'!$K33,DH$5&lt;'Fund Raising'!$L33),'Fund Raising'!$I33,0)</f>
        <v>0</v>
      </c>
      <c r="DI17" s="37">
        <f>IF(AND(DI$5&gt;='Fund Raising'!$K33,DI$5&lt;'Fund Raising'!$L33),'Fund Raising'!$I33,0)</f>
        <v>0</v>
      </c>
      <c r="DJ17" s="37">
        <f>IF(AND(DJ$5&gt;='Fund Raising'!$K33,DJ$5&lt;'Fund Raising'!$L33),'Fund Raising'!$I33,0)</f>
        <v>0</v>
      </c>
      <c r="DK17" s="37">
        <f>IF(AND(DK$5&gt;='Fund Raising'!$K33,DK$5&lt;'Fund Raising'!$L33),'Fund Raising'!$I33,0)</f>
        <v>0</v>
      </c>
      <c r="DL17" s="37">
        <f>IF(AND(DL$5&gt;='Fund Raising'!$K33,DL$5&lt;'Fund Raising'!$L33),'Fund Raising'!$I33,0)</f>
        <v>0</v>
      </c>
      <c r="DM17" s="37">
        <f>IF(AND(DM$5&gt;='Fund Raising'!$K33,DM$5&lt;'Fund Raising'!$L33),'Fund Raising'!$I33,0)</f>
        <v>0</v>
      </c>
      <c r="DN17" s="37">
        <f>IF(AND(DN$5&gt;='Fund Raising'!$K33,DN$5&lt;'Fund Raising'!$L33),'Fund Raising'!$I33,0)</f>
        <v>0</v>
      </c>
      <c r="DO17" s="37">
        <f>IF(AND(DO$5&gt;='Fund Raising'!$K33,DO$5&lt;'Fund Raising'!$L33),'Fund Raising'!$I33,0)</f>
        <v>0</v>
      </c>
      <c r="DP17" s="37">
        <f>IF(AND(DP$5&gt;='Fund Raising'!$K33,DP$5&lt;'Fund Raising'!$L33),'Fund Raising'!$I33,0)</f>
        <v>0</v>
      </c>
      <c r="DQ17" s="37">
        <f>IF(AND(DQ$5&gt;='Fund Raising'!$K33,DQ$5&lt;'Fund Raising'!$L33),'Fund Raising'!$I33,0)</f>
        <v>0</v>
      </c>
      <c r="DR17" s="37">
        <f>IF(AND(DR$5&gt;='Fund Raising'!$K33,DR$5&lt;'Fund Raising'!$L33),'Fund Raising'!$I33,0)</f>
        <v>0</v>
      </c>
    </row>
    <row r="18" ht="14.25" customHeight="1" outlineLevel="2">
      <c r="B18" s="268" t="str">
        <f>'Fund Raising'!B34</f>
        <v>Advisors</v>
      </c>
      <c r="C18" s="37">
        <f>IF(AND(C$5&gt;='Fund Raising'!$K34,C$5&lt;'Fund Raising'!$L34),'Fund Raising'!$I34,0)+'Fund Raising'!$D34*'Fund Raising'!$E34/100</f>
        <v>0</v>
      </c>
      <c r="D18" s="37">
        <f>IF(AND(D$5&gt;='Fund Raising'!$K34,D$5&lt;'Fund Raising'!$L34),'Fund Raising'!$I34,0)</f>
        <v>0</v>
      </c>
      <c r="E18" s="37">
        <f>IF(AND(E$5&gt;='Fund Raising'!$K34,E$5&lt;'Fund Raising'!$L34),'Fund Raising'!$I34,0)</f>
        <v>0</v>
      </c>
      <c r="F18" s="37">
        <f>IF(AND(F$5&gt;='Fund Raising'!$K34,F$5&lt;'Fund Raising'!$L34),'Fund Raising'!$I34,0)</f>
        <v>0</v>
      </c>
      <c r="G18" s="37">
        <f>IF(AND(G$5&gt;='Fund Raising'!$K34,G$5&lt;'Fund Raising'!$L34),'Fund Raising'!$I34,0)</f>
        <v>0</v>
      </c>
      <c r="H18" s="37">
        <f>IF(AND(H$5&gt;='Fund Raising'!$K34,H$5&lt;'Fund Raising'!$L34),'Fund Raising'!$I34,0)</f>
        <v>0</v>
      </c>
      <c r="I18" s="37">
        <f>IF(AND(I$5&gt;='Fund Raising'!$K34,I$5&lt;'Fund Raising'!$L34),'Fund Raising'!$I34,0)</f>
        <v>0</v>
      </c>
      <c r="J18" s="37">
        <f>IF(AND(J$5&gt;='Fund Raising'!$K34,J$5&lt;'Fund Raising'!$L34),'Fund Raising'!$I34,0)</f>
        <v>0</v>
      </c>
      <c r="K18" s="37">
        <f>IF(AND(K$5&gt;='Fund Raising'!$K34,K$5&lt;'Fund Raising'!$L34),'Fund Raising'!$I34,0)</f>
        <v>0</v>
      </c>
      <c r="L18" s="37">
        <f>IF(AND(L$5&gt;='Fund Raising'!$K34,L$5&lt;'Fund Raising'!$L34),'Fund Raising'!$I34,0)</f>
        <v>0</v>
      </c>
      <c r="M18" s="37">
        <f>IF(AND(M$5&gt;='Fund Raising'!$K34,M$5&lt;'Fund Raising'!$L34),'Fund Raising'!$I34,0)</f>
        <v>0</v>
      </c>
      <c r="N18" s="37">
        <f>IF(AND(N$5&gt;='Fund Raising'!$K34,N$5&lt;'Fund Raising'!$L34),'Fund Raising'!$I34,0)</f>
        <v>0</v>
      </c>
      <c r="O18" s="37">
        <f>IF(AND(O$5&gt;='Fund Raising'!$K34,O$5&lt;'Fund Raising'!$L34),'Fund Raising'!$I34,0)</f>
        <v>166666.6667</v>
      </c>
      <c r="P18" s="37">
        <f>IF(AND(P$5&gt;='Fund Raising'!$K34,P$5&lt;'Fund Raising'!$L34),'Fund Raising'!$I34,0)</f>
        <v>166666.6667</v>
      </c>
      <c r="Q18" s="37">
        <f>IF(AND(Q$5&gt;='Fund Raising'!$K34,Q$5&lt;'Fund Raising'!$L34),'Fund Raising'!$I34,0)</f>
        <v>166666.6667</v>
      </c>
      <c r="R18" s="37">
        <f>IF(AND(R$5&gt;='Fund Raising'!$K34,R$5&lt;'Fund Raising'!$L34),'Fund Raising'!$I34,0)</f>
        <v>166666.6667</v>
      </c>
      <c r="S18" s="37">
        <f>IF(AND(S$5&gt;='Fund Raising'!$K34,S$5&lt;'Fund Raising'!$L34),'Fund Raising'!$I34,0)</f>
        <v>166666.6667</v>
      </c>
      <c r="T18" s="37">
        <f>IF(AND(T$5&gt;='Fund Raising'!$K34,T$5&lt;'Fund Raising'!$L34),'Fund Raising'!$I34,0)</f>
        <v>166666.6667</v>
      </c>
      <c r="U18" s="37">
        <f>IF(AND(U$5&gt;='Fund Raising'!$K34,U$5&lt;'Fund Raising'!$L34),'Fund Raising'!$I34,0)</f>
        <v>166666.6667</v>
      </c>
      <c r="V18" s="37">
        <f>IF(AND(V$5&gt;='Fund Raising'!$K34,V$5&lt;'Fund Raising'!$L34),'Fund Raising'!$I34,0)</f>
        <v>166666.6667</v>
      </c>
      <c r="W18" s="37">
        <f>IF(AND(W$5&gt;='Fund Raising'!$K34,W$5&lt;'Fund Raising'!$L34),'Fund Raising'!$I34,0)</f>
        <v>166666.6667</v>
      </c>
      <c r="X18" s="37">
        <f>IF(AND(X$5&gt;='Fund Raising'!$K34,X$5&lt;'Fund Raising'!$L34),'Fund Raising'!$I34,0)</f>
        <v>166666.6667</v>
      </c>
      <c r="Y18" s="37">
        <f>IF(AND(Y$5&gt;='Fund Raising'!$K34,Y$5&lt;'Fund Raising'!$L34),'Fund Raising'!$I34,0)</f>
        <v>166666.6667</v>
      </c>
      <c r="Z18" s="37">
        <f>IF(AND(Z$5&gt;='Fund Raising'!$K34,Z$5&lt;'Fund Raising'!$L34),'Fund Raising'!$I34,0)</f>
        <v>166666.6667</v>
      </c>
      <c r="AA18" s="37">
        <f>IF(AND(AA$5&gt;='Fund Raising'!$K34,AA$5&lt;'Fund Raising'!$L34),'Fund Raising'!$I34,0)</f>
        <v>166666.6667</v>
      </c>
      <c r="AB18" s="37">
        <f>IF(AND(AB$5&gt;='Fund Raising'!$K34,AB$5&lt;'Fund Raising'!$L34),'Fund Raising'!$I34,0)</f>
        <v>166666.6667</v>
      </c>
      <c r="AC18" s="37">
        <f>IF(AND(AC$5&gt;='Fund Raising'!$K34,AC$5&lt;'Fund Raising'!$L34),'Fund Raising'!$I34,0)</f>
        <v>166666.6667</v>
      </c>
      <c r="AD18" s="37">
        <f>IF(AND(AD$5&gt;='Fund Raising'!$K34,AD$5&lt;'Fund Raising'!$L34),'Fund Raising'!$I34,0)</f>
        <v>166666.6667</v>
      </c>
      <c r="AE18" s="37">
        <f>IF(AND(AE$5&gt;='Fund Raising'!$K34,AE$5&lt;'Fund Raising'!$L34),'Fund Raising'!$I34,0)</f>
        <v>166666.6667</v>
      </c>
      <c r="AF18" s="37">
        <f>IF(AND(AF$5&gt;='Fund Raising'!$K34,AF$5&lt;'Fund Raising'!$L34),'Fund Raising'!$I34,0)</f>
        <v>166666.6667</v>
      </c>
      <c r="AG18" s="37">
        <f>IF(AND(AG$5&gt;='Fund Raising'!$K34,AG$5&lt;'Fund Raising'!$L34),'Fund Raising'!$I34,0)</f>
        <v>0</v>
      </c>
      <c r="AH18" s="37">
        <f>IF(AND(AH$5&gt;='Fund Raising'!$K34,AH$5&lt;'Fund Raising'!$L34),'Fund Raising'!$I34,0)</f>
        <v>0</v>
      </c>
      <c r="AI18" s="37">
        <f>IF(AND(AI$5&gt;='Fund Raising'!$K34,AI$5&lt;'Fund Raising'!$L34),'Fund Raising'!$I34,0)</f>
        <v>0</v>
      </c>
      <c r="AJ18" s="37">
        <f>IF(AND(AJ$5&gt;='Fund Raising'!$K34,AJ$5&lt;'Fund Raising'!$L34),'Fund Raising'!$I34,0)</f>
        <v>0</v>
      </c>
      <c r="AK18" s="37">
        <f>IF(AND(AK$5&gt;='Fund Raising'!$K34,AK$5&lt;'Fund Raising'!$L34),'Fund Raising'!$I34,0)</f>
        <v>0</v>
      </c>
      <c r="AL18" s="37">
        <f>IF(AND(AL$5&gt;='Fund Raising'!$K34,AL$5&lt;'Fund Raising'!$L34),'Fund Raising'!$I34,0)</f>
        <v>0</v>
      </c>
      <c r="AM18" s="37">
        <f>IF(AND(AM$5&gt;='Fund Raising'!$K34,AM$5&lt;'Fund Raising'!$L34),'Fund Raising'!$I34,0)</f>
        <v>0</v>
      </c>
      <c r="AN18" s="37">
        <f>IF(AND(AN$5&gt;='Fund Raising'!$K34,AN$5&lt;'Fund Raising'!$L34),'Fund Raising'!$I34,0)</f>
        <v>0</v>
      </c>
      <c r="AO18" s="37">
        <f>IF(AND(AO$5&gt;='Fund Raising'!$K34,AO$5&lt;'Fund Raising'!$L34),'Fund Raising'!$I34,0)</f>
        <v>0</v>
      </c>
      <c r="AP18" s="37">
        <f>IF(AND(AP$5&gt;='Fund Raising'!$K34,AP$5&lt;'Fund Raising'!$L34),'Fund Raising'!$I34,0)</f>
        <v>0</v>
      </c>
      <c r="AQ18" s="37">
        <f>IF(AND(AQ$5&gt;='Fund Raising'!$K34,AQ$5&lt;'Fund Raising'!$L34),'Fund Raising'!$I34,0)</f>
        <v>0</v>
      </c>
      <c r="AR18" s="37">
        <f>IF(AND(AR$5&gt;='Fund Raising'!$K34,AR$5&lt;'Fund Raising'!$L34),'Fund Raising'!$I34,0)</f>
        <v>0</v>
      </c>
      <c r="AS18" s="37">
        <f>IF(AND(AS$5&gt;='Fund Raising'!$K34,AS$5&lt;'Fund Raising'!$L34),'Fund Raising'!$I34,0)</f>
        <v>0</v>
      </c>
      <c r="AT18" s="37">
        <f>IF(AND(AT$5&gt;='Fund Raising'!$K34,AT$5&lt;'Fund Raising'!$L34),'Fund Raising'!$I34,0)</f>
        <v>0</v>
      </c>
      <c r="AU18" s="37">
        <f>IF(AND(AU$5&gt;='Fund Raising'!$K34,AU$5&lt;'Fund Raising'!$L34),'Fund Raising'!$I34,0)</f>
        <v>0</v>
      </c>
      <c r="AV18" s="37">
        <f>IF(AND(AV$5&gt;='Fund Raising'!$K34,AV$5&lt;'Fund Raising'!$L34),'Fund Raising'!$I34,0)</f>
        <v>0</v>
      </c>
      <c r="AW18" s="37">
        <f>IF(AND(AW$5&gt;='Fund Raising'!$K34,AW$5&lt;'Fund Raising'!$L34),'Fund Raising'!$I34,0)</f>
        <v>0</v>
      </c>
      <c r="AX18" s="37">
        <f>IF(AND(AX$5&gt;='Fund Raising'!$K34,AX$5&lt;'Fund Raising'!$L34),'Fund Raising'!$I34,0)</f>
        <v>0</v>
      </c>
      <c r="AY18" s="37">
        <f>IF(AND(AY$5&gt;='Fund Raising'!$K34,AY$5&lt;'Fund Raising'!$L34),'Fund Raising'!$I34,0)</f>
        <v>0</v>
      </c>
      <c r="AZ18" s="37">
        <f>IF(AND(AZ$5&gt;='Fund Raising'!$K34,AZ$5&lt;'Fund Raising'!$L34),'Fund Raising'!$I34,0)</f>
        <v>0</v>
      </c>
      <c r="BA18" s="37">
        <f>IF(AND(BA$5&gt;='Fund Raising'!$K34,BA$5&lt;'Fund Raising'!$L34),'Fund Raising'!$I34,0)</f>
        <v>0</v>
      </c>
      <c r="BB18" s="37">
        <f>IF(AND(BB$5&gt;='Fund Raising'!$K34,BB$5&lt;'Fund Raising'!$L34),'Fund Raising'!$I34,0)</f>
        <v>0</v>
      </c>
      <c r="BC18" s="37">
        <f>IF(AND(BC$5&gt;='Fund Raising'!$K34,BC$5&lt;'Fund Raising'!$L34),'Fund Raising'!$I34,0)</f>
        <v>0</v>
      </c>
      <c r="BD18" s="37">
        <f>IF(AND(BD$5&gt;='Fund Raising'!$K34,BD$5&lt;'Fund Raising'!$L34),'Fund Raising'!$I34,0)</f>
        <v>0</v>
      </c>
      <c r="BE18" s="37">
        <f>IF(AND(BE$5&gt;='Fund Raising'!$K34,BE$5&lt;'Fund Raising'!$L34),'Fund Raising'!$I34,0)</f>
        <v>0</v>
      </c>
      <c r="BF18" s="37">
        <f>IF(AND(BF$5&gt;='Fund Raising'!$K34,BF$5&lt;'Fund Raising'!$L34),'Fund Raising'!$I34,0)</f>
        <v>0</v>
      </c>
      <c r="BG18" s="37">
        <f>IF(AND(BG$5&gt;='Fund Raising'!$K34,BG$5&lt;'Fund Raising'!$L34),'Fund Raising'!$I34,0)</f>
        <v>0</v>
      </c>
      <c r="BH18" s="37">
        <f>IF(AND(BH$5&gt;='Fund Raising'!$K34,BH$5&lt;'Fund Raising'!$L34),'Fund Raising'!$I34,0)</f>
        <v>0</v>
      </c>
      <c r="BI18" s="37">
        <f>IF(AND(BI$5&gt;='Fund Raising'!$K34,BI$5&lt;'Fund Raising'!$L34),'Fund Raising'!$I34,0)</f>
        <v>0</v>
      </c>
      <c r="BJ18" s="37">
        <f>IF(AND(BJ$5&gt;='Fund Raising'!$K34,BJ$5&lt;'Fund Raising'!$L34),'Fund Raising'!$I34,0)</f>
        <v>0</v>
      </c>
      <c r="BK18" s="37">
        <f>IF(AND(BK$5&gt;='Fund Raising'!$K34,BK$5&lt;'Fund Raising'!$L34),'Fund Raising'!$I34,0)</f>
        <v>0</v>
      </c>
      <c r="BL18" s="37">
        <f>IF(AND(BL$5&gt;='Fund Raising'!$K34,BL$5&lt;'Fund Raising'!$L34),'Fund Raising'!$I34,0)</f>
        <v>0</v>
      </c>
      <c r="BM18" s="37">
        <f>IF(AND(BM$5&gt;='Fund Raising'!$K34,BM$5&lt;'Fund Raising'!$L34),'Fund Raising'!$I34,0)</f>
        <v>0</v>
      </c>
      <c r="BN18" s="37">
        <f>IF(AND(BN$5&gt;='Fund Raising'!$K34,BN$5&lt;'Fund Raising'!$L34),'Fund Raising'!$I34,0)</f>
        <v>0</v>
      </c>
      <c r="BO18" s="37">
        <f>IF(AND(BO$5&gt;='Fund Raising'!$K34,BO$5&lt;'Fund Raising'!$L34),'Fund Raising'!$I34,0)</f>
        <v>0</v>
      </c>
      <c r="BP18" s="37">
        <f>IF(AND(BP$5&gt;='Fund Raising'!$K34,BP$5&lt;'Fund Raising'!$L34),'Fund Raising'!$I34,0)</f>
        <v>0</v>
      </c>
      <c r="BQ18" s="37">
        <f>IF(AND(BQ$5&gt;='Fund Raising'!$K34,BQ$5&lt;'Fund Raising'!$L34),'Fund Raising'!$I34,0)</f>
        <v>0</v>
      </c>
      <c r="BR18" s="37">
        <f>IF(AND(BR$5&gt;='Fund Raising'!$K34,BR$5&lt;'Fund Raising'!$L34),'Fund Raising'!$I34,0)</f>
        <v>0</v>
      </c>
      <c r="BS18" s="37">
        <f>IF(AND(BS$5&gt;='Fund Raising'!$K34,BS$5&lt;'Fund Raising'!$L34),'Fund Raising'!$I34,0)</f>
        <v>0</v>
      </c>
      <c r="BT18" s="37">
        <f>IF(AND(BT$5&gt;='Fund Raising'!$K34,BT$5&lt;'Fund Raising'!$L34),'Fund Raising'!$I34,0)</f>
        <v>0</v>
      </c>
      <c r="BU18" s="37">
        <f>IF(AND(BU$5&gt;='Fund Raising'!$K34,BU$5&lt;'Fund Raising'!$L34),'Fund Raising'!$I34,0)</f>
        <v>0</v>
      </c>
      <c r="BV18" s="37">
        <f>IF(AND(BV$5&gt;='Fund Raising'!$K34,BV$5&lt;'Fund Raising'!$L34),'Fund Raising'!$I34,0)</f>
        <v>0</v>
      </c>
      <c r="BW18" s="37">
        <f>IF(AND(BW$5&gt;='Fund Raising'!$K34,BW$5&lt;'Fund Raising'!$L34),'Fund Raising'!$I34,0)</f>
        <v>0</v>
      </c>
      <c r="BX18" s="37">
        <f>IF(AND(BX$5&gt;='Fund Raising'!$K34,BX$5&lt;'Fund Raising'!$L34),'Fund Raising'!$I34,0)</f>
        <v>0</v>
      </c>
      <c r="BY18" s="37">
        <f>IF(AND(BY$5&gt;='Fund Raising'!$K34,BY$5&lt;'Fund Raising'!$L34),'Fund Raising'!$I34,0)</f>
        <v>0</v>
      </c>
      <c r="BZ18" s="37">
        <f>IF(AND(BZ$5&gt;='Fund Raising'!$K34,BZ$5&lt;'Fund Raising'!$L34),'Fund Raising'!$I34,0)</f>
        <v>0</v>
      </c>
      <c r="CA18" s="37">
        <f>IF(AND(CA$5&gt;='Fund Raising'!$K34,CA$5&lt;'Fund Raising'!$L34),'Fund Raising'!$I34,0)</f>
        <v>0</v>
      </c>
      <c r="CB18" s="37">
        <f>IF(AND(CB$5&gt;='Fund Raising'!$K34,CB$5&lt;'Fund Raising'!$L34),'Fund Raising'!$I34,0)</f>
        <v>0</v>
      </c>
      <c r="CC18" s="37">
        <f>IF(AND(CC$5&gt;='Fund Raising'!$K34,CC$5&lt;'Fund Raising'!$L34),'Fund Raising'!$I34,0)</f>
        <v>0</v>
      </c>
      <c r="CD18" s="37">
        <f>IF(AND(CD$5&gt;='Fund Raising'!$K34,CD$5&lt;'Fund Raising'!$L34),'Fund Raising'!$I34,0)</f>
        <v>0</v>
      </c>
      <c r="CE18" s="37">
        <f>IF(AND(CE$5&gt;='Fund Raising'!$K34,CE$5&lt;'Fund Raising'!$L34),'Fund Raising'!$I34,0)</f>
        <v>0</v>
      </c>
      <c r="CF18" s="37">
        <f>IF(AND(CF$5&gt;='Fund Raising'!$K34,CF$5&lt;'Fund Raising'!$L34),'Fund Raising'!$I34,0)</f>
        <v>0</v>
      </c>
      <c r="CG18" s="37">
        <f>IF(AND(CG$5&gt;='Fund Raising'!$K34,CG$5&lt;'Fund Raising'!$L34),'Fund Raising'!$I34,0)</f>
        <v>0</v>
      </c>
      <c r="CH18" s="37">
        <f>IF(AND(CH$5&gt;='Fund Raising'!$K34,CH$5&lt;'Fund Raising'!$L34),'Fund Raising'!$I34,0)</f>
        <v>0</v>
      </c>
      <c r="CI18" s="37">
        <f>IF(AND(CI$5&gt;='Fund Raising'!$K34,CI$5&lt;'Fund Raising'!$L34),'Fund Raising'!$I34,0)</f>
        <v>0</v>
      </c>
      <c r="CJ18" s="37">
        <f>IF(AND(CJ$5&gt;='Fund Raising'!$K34,CJ$5&lt;'Fund Raising'!$L34),'Fund Raising'!$I34,0)</f>
        <v>0</v>
      </c>
      <c r="CK18" s="37">
        <f>IF(AND(CK$5&gt;='Fund Raising'!$K34,CK$5&lt;'Fund Raising'!$L34),'Fund Raising'!$I34,0)</f>
        <v>0</v>
      </c>
      <c r="CL18" s="37">
        <f>IF(AND(CL$5&gt;='Fund Raising'!$K34,CL$5&lt;'Fund Raising'!$L34),'Fund Raising'!$I34,0)</f>
        <v>0</v>
      </c>
      <c r="CM18" s="37">
        <f>IF(AND(CM$5&gt;='Fund Raising'!$K34,CM$5&lt;'Fund Raising'!$L34),'Fund Raising'!$I34,0)</f>
        <v>0</v>
      </c>
      <c r="CN18" s="37">
        <f>IF(AND(CN$5&gt;='Fund Raising'!$K34,CN$5&lt;'Fund Raising'!$L34),'Fund Raising'!$I34,0)</f>
        <v>0</v>
      </c>
      <c r="CO18" s="37">
        <f>IF(AND(CO$5&gt;='Fund Raising'!$K34,CO$5&lt;'Fund Raising'!$L34),'Fund Raising'!$I34,0)</f>
        <v>0</v>
      </c>
      <c r="CP18" s="37">
        <f>IF(AND(CP$5&gt;='Fund Raising'!$K34,CP$5&lt;'Fund Raising'!$L34),'Fund Raising'!$I34,0)</f>
        <v>0</v>
      </c>
      <c r="CQ18" s="37">
        <f>IF(AND(CQ$5&gt;='Fund Raising'!$K34,CQ$5&lt;'Fund Raising'!$L34),'Fund Raising'!$I34,0)</f>
        <v>0</v>
      </c>
      <c r="CR18" s="37">
        <f>IF(AND(CR$5&gt;='Fund Raising'!$K34,CR$5&lt;'Fund Raising'!$L34),'Fund Raising'!$I34,0)</f>
        <v>0</v>
      </c>
      <c r="CS18" s="37">
        <f>IF(AND(CS$5&gt;='Fund Raising'!$K34,CS$5&lt;'Fund Raising'!$L34),'Fund Raising'!$I34,0)</f>
        <v>0</v>
      </c>
      <c r="CT18" s="37">
        <f>IF(AND(CT$5&gt;='Fund Raising'!$K34,CT$5&lt;'Fund Raising'!$L34),'Fund Raising'!$I34,0)</f>
        <v>0</v>
      </c>
      <c r="CU18" s="37">
        <f>IF(AND(CU$5&gt;='Fund Raising'!$K34,CU$5&lt;'Fund Raising'!$L34),'Fund Raising'!$I34,0)</f>
        <v>0</v>
      </c>
      <c r="CV18" s="37">
        <f>IF(AND(CV$5&gt;='Fund Raising'!$K34,CV$5&lt;'Fund Raising'!$L34),'Fund Raising'!$I34,0)</f>
        <v>0</v>
      </c>
      <c r="CW18" s="37">
        <f>IF(AND(CW$5&gt;='Fund Raising'!$K34,CW$5&lt;'Fund Raising'!$L34),'Fund Raising'!$I34,0)</f>
        <v>0</v>
      </c>
      <c r="CX18" s="37">
        <f>IF(AND(CX$5&gt;='Fund Raising'!$K34,CX$5&lt;'Fund Raising'!$L34),'Fund Raising'!$I34,0)</f>
        <v>0</v>
      </c>
      <c r="CY18" s="37">
        <f>IF(AND(CY$5&gt;='Fund Raising'!$K34,CY$5&lt;'Fund Raising'!$L34),'Fund Raising'!$I34,0)</f>
        <v>0</v>
      </c>
      <c r="CZ18" s="37">
        <f>IF(AND(CZ$5&gt;='Fund Raising'!$K34,CZ$5&lt;'Fund Raising'!$L34),'Fund Raising'!$I34,0)</f>
        <v>0</v>
      </c>
      <c r="DA18" s="37">
        <f>IF(AND(DA$5&gt;='Fund Raising'!$K34,DA$5&lt;'Fund Raising'!$L34),'Fund Raising'!$I34,0)</f>
        <v>0</v>
      </c>
      <c r="DB18" s="37">
        <f>IF(AND(DB$5&gt;='Fund Raising'!$K34,DB$5&lt;'Fund Raising'!$L34),'Fund Raising'!$I34,0)</f>
        <v>0</v>
      </c>
      <c r="DC18" s="37">
        <f>IF(AND(DC$5&gt;='Fund Raising'!$K34,DC$5&lt;'Fund Raising'!$L34),'Fund Raising'!$I34,0)</f>
        <v>0</v>
      </c>
      <c r="DD18" s="37">
        <f>IF(AND(DD$5&gt;='Fund Raising'!$K34,DD$5&lt;'Fund Raising'!$L34),'Fund Raising'!$I34,0)</f>
        <v>0</v>
      </c>
      <c r="DE18" s="37">
        <f>IF(AND(DE$5&gt;='Fund Raising'!$K34,DE$5&lt;'Fund Raising'!$L34),'Fund Raising'!$I34,0)</f>
        <v>0</v>
      </c>
      <c r="DF18" s="37">
        <f>IF(AND(DF$5&gt;='Fund Raising'!$K34,DF$5&lt;'Fund Raising'!$L34),'Fund Raising'!$I34,0)</f>
        <v>0</v>
      </c>
      <c r="DG18" s="37">
        <f>IF(AND(DG$5&gt;='Fund Raising'!$K34,DG$5&lt;'Fund Raising'!$L34),'Fund Raising'!$I34,0)</f>
        <v>0</v>
      </c>
      <c r="DH18" s="37">
        <f>IF(AND(DH$5&gt;='Fund Raising'!$K34,DH$5&lt;'Fund Raising'!$L34),'Fund Raising'!$I34,0)</f>
        <v>0</v>
      </c>
      <c r="DI18" s="37">
        <f>IF(AND(DI$5&gt;='Fund Raising'!$K34,DI$5&lt;'Fund Raising'!$L34),'Fund Raising'!$I34,0)</f>
        <v>0</v>
      </c>
      <c r="DJ18" s="37">
        <f>IF(AND(DJ$5&gt;='Fund Raising'!$K34,DJ$5&lt;'Fund Raising'!$L34),'Fund Raising'!$I34,0)</f>
        <v>0</v>
      </c>
      <c r="DK18" s="37">
        <f>IF(AND(DK$5&gt;='Fund Raising'!$K34,DK$5&lt;'Fund Raising'!$L34),'Fund Raising'!$I34,0)</f>
        <v>0</v>
      </c>
      <c r="DL18" s="37">
        <f>IF(AND(DL$5&gt;='Fund Raising'!$K34,DL$5&lt;'Fund Raising'!$L34),'Fund Raising'!$I34,0)</f>
        <v>0</v>
      </c>
      <c r="DM18" s="37">
        <f>IF(AND(DM$5&gt;='Fund Raising'!$K34,DM$5&lt;'Fund Raising'!$L34),'Fund Raising'!$I34,0)</f>
        <v>0</v>
      </c>
      <c r="DN18" s="37">
        <f>IF(AND(DN$5&gt;='Fund Raising'!$K34,DN$5&lt;'Fund Raising'!$L34),'Fund Raising'!$I34,0)</f>
        <v>0</v>
      </c>
      <c r="DO18" s="37">
        <f>IF(AND(DO$5&gt;='Fund Raising'!$K34,DO$5&lt;'Fund Raising'!$L34),'Fund Raising'!$I34,0)</f>
        <v>0</v>
      </c>
      <c r="DP18" s="37">
        <f>IF(AND(DP$5&gt;='Fund Raising'!$K34,DP$5&lt;'Fund Raising'!$L34),'Fund Raising'!$I34,0)</f>
        <v>0</v>
      </c>
      <c r="DQ18" s="37">
        <f>IF(AND(DQ$5&gt;='Fund Raising'!$K34,DQ$5&lt;'Fund Raising'!$L34),'Fund Raising'!$I34,0)</f>
        <v>0</v>
      </c>
      <c r="DR18" s="37">
        <f>IF(AND(DR$5&gt;='Fund Raising'!$K34,DR$5&lt;'Fund Raising'!$L34),'Fund Raising'!$I34,0)</f>
        <v>0</v>
      </c>
    </row>
    <row r="19" ht="14.25" customHeight="1" outlineLevel="2">
      <c r="B19" s="268" t="str">
        <f>'Fund Raising'!B35</f>
        <v/>
      </c>
      <c r="C19" s="37">
        <f>IF(AND(C$5&gt;='Fund Raising'!$K35,C$5&lt;'Fund Raising'!$L35),'Fund Raising'!$I35,0)+'Fund Raising'!$D35*'Fund Raising'!$E35/100</f>
        <v>0</v>
      </c>
      <c r="D19" s="37">
        <f>IF(AND(D$5&gt;='Fund Raising'!$K35,D$5&lt;'Fund Raising'!$L35),'Fund Raising'!$I35,0)</f>
        <v>0</v>
      </c>
      <c r="E19" s="37">
        <f>IF(AND(E$5&gt;='Fund Raising'!$K35,E$5&lt;'Fund Raising'!$L35),'Fund Raising'!$I35,0)</f>
        <v>0</v>
      </c>
      <c r="F19" s="37">
        <f>IF(AND(F$5&gt;='Fund Raising'!$K35,F$5&lt;'Fund Raising'!$L35),'Fund Raising'!$I35,0)</f>
        <v>0</v>
      </c>
      <c r="G19" s="37">
        <f>IF(AND(G$5&gt;='Fund Raising'!$K35,G$5&lt;'Fund Raising'!$L35),'Fund Raising'!$I35,0)</f>
        <v>0</v>
      </c>
      <c r="H19" s="37">
        <f>IF(AND(H$5&gt;='Fund Raising'!$K35,H$5&lt;'Fund Raising'!$L35),'Fund Raising'!$I35,0)</f>
        <v>0</v>
      </c>
      <c r="I19" s="37">
        <f>IF(AND(I$5&gt;='Fund Raising'!$K35,I$5&lt;'Fund Raising'!$L35),'Fund Raising'!$I35,0)</f>
        <v>0</v>
      </c>
      <c r="J19" s="37">
        <f>IF(AND(J$5&gt;='Fund Raising'!$K35,J$5&lt;'Fund Raising'!$L35),'Fund Raising'!$I35,0)</f>
        <v>0</v>
      </c>
      <c r="K19" s="37">
        <f>IF(AND(K$5&gt;='Fund Raising'!$K35,K$5&lt;'Fund Raising'!$L35),'Fund Raising'!$I35,0)</f>
        <v>0</v>
      </c>
      <c r="L19" s="37">
        <f>IF(AND(L$5&gt;='Fund Raising'!$K35,L$5&lt;'Fund Raising'!$L35),'Fund Raising'!$I35,0)</f>
        <v>0</v>
      </c>
      <c r="M19" s="37">
        <f>IF(AND(M$5&gt;='Fund Raising'!$K35,M$5&lt;'Fund Raising'!$L35),'Fund Raising'!$I35,0)</f>
        <v>0</v>
      </c>
      <c r="N19" s="37">
        <f>IF(AND(N$5&gt;='Fund Raising'!$K35,N$5&lt;'Fund Raising'!$L35),'Fund Raising'!$I35,0)</f>
        <v>0</v>
      </c>
      <c r="O19" s="37">
        <f>IF(AND(O$5&gt;='Fund Raising'!$K35,O$5&lt;'Fund Raising'!$L35),'Fund Raising'!$I35,0)</f>
        <v>0</v>
      </c>
      <c r="P19" s="37">
        <f>IF(AND(P$5&gt;='Fund Raising'!$K35,P$5&lt;'Fund Raising'!$L35),'Fund Raising'!$I35,0)</f>
        <v>0</v>
      </c>
      <c r="Q19" s="37">
        <f>IF(AND(Q$5&gt;='Fund Raising'!$K35,Q$5&lt;'Fund Raising'!$L35),'Fund Raising'!$I35,0)</f>
        <v>0</v>
      </c>
      <c r="R19" s="37">
        <f>IF(AND(R$5&gt;='Fund Raising'!$K35,R$5&lt;'Fund Raising'!$L35),'Fund Raising'!$I35,0)</f>
        <v>0</v>
      </c>
      <c r="S19" s="37">
        <f>IF(AND(S$5&gt;='Fund Raising'!$K35,S$5&lt;'Fund Raising'!$L35),'Fund Raising'!$I35,0)</f>
        <v>0</v>
      </c>
      <c r="T19" s="37">
        <f>IF(AND(T$5&gt;='Fund Raising'!$K35,T$5&lt;'Fund Raising'!$L35),'Fund Raising'!$I35,0)</f>
        <v>0</v>
      </c>
      <c r="U19" s="37">
        <f>IF(AND(U$5&gt;='Fund Raising'!$K35,U$5&lt;'Fund Raising'!$L35),'Fund Raising'!$I35,0)</f>
        <v>0</v>
      </c>
      <c r="V19" s="37">
        <f>IF(AND(V$5&gt;='Fund Raising'!$K35,V$5&lt;'Fund Raising'!$L35),'Fund Raising'!$I35,0)</f>
        <v>0</v>
      </c>
      <c r="W19" s="37">
        <f>IF(AND(W$5&gt;='Fund Raising'!$K35,W$5&lt;'Fund Raising'!$L35),'Fund Raising'!$I35,0)</f>
        <v>0</v>
      </c>
      <c r="X19" s="37">
        <f>IF(AND(X$5&gt;='Fund Raising'!$K35,X$5&lt;'Fund Raising'!$L35),'Fund Raising'!$I35,0)</f>
        <v>0</v>
      </c>
      <c r="Y19" s="37">
        <f>IF(AND(Y$5&gt;='Fund Raising'!$K35,Y$5&lt;'Fund Raising'!$L35),'Fund Raising'!$I35,0)</f>
        <v>0</v>
      </c>
      <c r="Z19" s="37">
        <f>IF(AND(Z$5&gt;='Fund Raising'!$K35,Z$5&lt;'Fund Raising'!$L35),'Fund Raising'!$I35,0)</f>
        <v>0</v>
      </c>
      <c r="AA19" s="37">
        <f>IF(AND(AA$5&gt;='Fund Raising'!$K35,AA$5&lt;'Fund Raising'!$L35),'Fund Raising'!$I35,0)</f>
        <v>0</v>
      </c>
      <c r="AB19" s="37">
        <f>IF(AND(AB$5&gt;='Fund Raising'!$K35,AB$5&lt;'Fund Raising'!$L35),'Fund Raising'!$I35,0)</f>
        <v>0</v>
      </c>
      <c r="AC19" s="37">
        <f>IF(AND(AC$5&gt;='Fund Raising'!$K35,AC$5&lt;'Fund Raising'!$L35),'Fund Raising'!$I35,0)</f>
        <v>0</v>
      </c>
      <c r="AD19" s="37">
        <f>IF(AND(AD$5&gt;='Fund Raising'!$K35,AD$5&lt;'Fund Raising'!$L35),'Fund Raising'!$I35,0)</f>
        <v>0</v>
      </c>
      <c r="AE19" s="37">
        <f>IF(AND(AE$5&gt;='Fund Raising'!$K35,AE$5&lt;'Fund Raising'!$L35),'Fund Raising'!$I35,0)</f>
        <v>0</v>
      </c>
      <c r="AF19" s="37">
        <f>IF(AND(AF$5&gt;='Fund Raising'!$K35,AF$5&lt;'Fund Raising'!$L35),'Fund Raising'!$I35,0)</f>
        <v>0</v>
      </c>
      <c r="AG19" s="37">
        <f>IF(AND(AG$5&gt;='Fund Raising'!$K35,AG$5&lt;'Fund Raising'!$L35),'Fund Raising'!$I35,0)</f>
        <v>0</v>
      </c>
      <c r="AH19" s="37">
        <f>IF(AND(AH$5&gt;='Fund Raising'!$K35,AH$5&lt;'Fund Raising'!$L35),'Fund Raising'!$I35,0)</f>
        <v>0</v>
      </c>
      <c r="AI19" s="37">
        <f>IF(AND(AI$5&gt;='Fund Raising'!$K35,AI$5&lt;'Fund Raising'!$L35),'Fund Raising'!$I35,0)</f>
        <v>0</v>
      </c>
      <c r="AJ19" s="37">
        <f>IF(AND(AJ$5&gt;='Fund Raising'!$K35,AJ$5&lt;'Fund Raising'!$L35),'Fund Raising'!$I35,0)</f>
        <v>0</v>
      </c>
      <c r="AK19" s="37">
        <f>IF(AND(AK$5&gt;='Fund Raising'!$K35,AK$5&lt;'Fund Raising'!$L35),'Fund Raising'!$I35,0)</f>
        <v>0</v>
      </c>
      <c r="AL19" s="37">
        <f>IF(AND(AL$5&gt;='Fund Raising'!$K35,AL$5&lt;'Fund Raising'!$L35),'Fund Raising'!$I35,0)</f>
        <v>0</v>
      </c>
      <c r="AM19" s="37">
        <f>IF(AND(AM$5&gt;='Fund Raising'!$K35,AM$5&lt;'Fund Raising'!$L35),'Fund Raising'!$I35,0)</f>
        <v>0</v>
      </c>
      <c r="AN19" s="37">
        <f>IF(AND(AN$5&gt;='Fund Raising'!$K35,AN$5&lt;'Fund Raising'!$L35),'Fund Raising'!$I35,0)</f>
        <v>0</v>
      </c>
      <c r="AO19" s="37">
        <f>IF(AND(AO$5&gt;='Fund Raising'!$K35,AO$5&lt;'Fund Raising'!$L35),'Fund Raising'!$I35,0)</f>
        <v>0</v>
      </c>
      <c r="AP19" s="37">
        <f>IF(AND(AP$5&gt;='Fund Raising'!$K35,AP$5&lt;'Fund Raising'!$L35),'Fund Raising'!$I35,0)</f>
        <v>0</v>
      </c>
      <c r="AQ19" s="37">
        <f>IF(AND(AQ$5&gt;='Fund Raising'!$K35,AQ$5&lt;'Fund Raising'!$L35),'Fund Raising'!$I35,0)</f>
        <v>0</v>
      </c>
      <c r="AR19" s="37">
        <f>IF(AND(AR$5&gt;='Fund Raising'!$K35,AR$5&lt;'Fund Raising'!$L35),'Fund Raising'!$I35,0)</f>
        <v>0</v>
      </c>
      <c r="AS19" s="37">
        <f>IF(AND(AS$5&gt;='Fund Raising'!$K35,AS$5&lt;'Fund Raising'!$L35),'Fund Raising'!$I35,0)</f>
        <v>0</v>
      </c>
      <c r="AT19" s="37">
        <f>IF(AND(AT$5&gt;='Fund Raising'!$K35,AT$5&lt;'Fund Raising'!$L35),'Fund Raising'!$I35,0)</f>
        <v>0</v>
      </c>
      <c r="AU19" s="37">
        <f>IF(AND(AU$5&gt;='Fund Raising'!$K35,AU$5&lt;'Fund Raising'!$L35),'Fund Raising'!$I35,0)</f>
        <v>0</v>
      </c>
      <c r="AV19" s="37">
        <f>IF(AND(AV$5&gt;='Fund Raising'!$K35,AV$5&lt;'Fund Raising'!$L35),'Fund Raising'!$I35,0)</f>
        <v>0</v>
      </c>
      <c r="AW19" s="37">
        <f>IF(AND(AW$5&gt;='Fund Raising'!$K35,AW$5&lt;'Fund Raising'!$L35),'Fund Raising'!$I35,0)</f>
        <v>0</v>
      </c>
      <c r="AX19" s="37">
        <f>IF(AND(AX$5&gt;='Fund Raising'!$K35,AX$5&lt;'Fund Raising'!$L35),'Fund Raising'!$I35,0)</f>
        <v>0</v>
      </c>
      <c r="AY19" s="37">
        <f>IF(AND(AY$5&gt;='Fund Raising'!$K35,AY$5&lt;'Fund Raising'!$L35),'Fund Raising'!$I35,0)</f>
        <v>0</v>
      </c>
      <c r="AZ19" s="37">
        <f>IF(AND(AZ$5&gt;='Fund Raising'!$K35,AZ$5&lt;'Fund Raising'!$L35),'Fund Raising'!$I35,0)</f>
        <v>0</v>
      </c>
      <c r="BA19" s="37">
        <f>IF(AND(BA$5&gt;='Fund Raising'!$K35,BA$5&lt;'Fund Raising'!$L35),'Fund Raising'!$I35,0)</f>
        <v>0</v>
      </c>
      <c r="BB19" s="37">
        <f>IF(AND(BB$5&gt;='Fund Raising'!$K35,BB$5&lt;'Fund Raising'!$L35),'Fund Raising'!$I35,0)</f>
        <v>0</v>
      </c>
      <c r="BC19" s="37">
        <f>IF(AND(BC$5&gt;='Fund Raising'!$K35,BC$5&lt;'Fund Raising'!$L35),'Fund Raising'!$I35,0)</f>
        <v>0</v>
      </c>
      <c r="BD19" s="37">
        <f>IF(AND(BD$5&gt;='Fund Raising'!$K35,BD$5&lt;'Fund Raising'!$L35),'Fund Raising'!$I35,0)</f>
        <v>0</v>
      </c>
      <c r="BE19" s="37">
        <f>IF(AND(BE$5&gt;='Fund Raising'!$K35,BE$5&lt;'Fund Raising'!$L35),'Fund Raising'!$I35,0)</f>
        <v>0</v>
      </c>
      <c r="BF19" s="37">
        <f>IF(AND(BF$5&gt;='Fund Raising'!$K35,BF$5&lt;'Fund Raising'!$L35),'Fund Raising'!$I35,0)</f>
        <v>0</v>
      </c>
      <c r="BG19" s="37">
        <f>IF(AND(BG$5&gt;='Fund Raising'!$K35,BG$5&lt;'Fund Raising'!$L35),'Fund Raising'!$I35,0)</f>
        <v>0</v>
      </c>
      <c r="BH19" s="37">
        <f>IF(AND(BH$5&gt;='Fund Raising'!$K35,BH$5&lt;'Fund Raising'!$L35),'Fund Raising'!$I35,0)</f>
        <v>0</v>
      </c>
      <c r="BI19" s="37">
        <f>IF(AND(BI$5&gt;='Fund Raising'!$K35,BI$5&lt;'Fund Raising'!$L35),'Fund Raising'!$I35,0)</f>
        <v>0</v>
      </c>
      <c r="BJ19" s="37">
        <f>IF(AND(BJ$5&gt;='Fund Raising'!$K35,BJ$5&lt;'Fund Raising'!$L35),'Fund Raising'!$I35,0)</f>
        <v>0</v>
      </c>
      <c r="BK19" s="37">
        <f>IF(AND(BK$5&gt;='Fund Raising'!$K35,BK$5&lt;'Fund Raising'!$L35),'Fund Raising'!$I35,0)</f>
        <v>0</v>
      </c>
      <c r="BL19" s="37">
        <f>IF(AND(BL$5&gt;='Fund Raising'!$K35,BL$5&lt;'Fund Raising'!$L35),'Fund Raising'!$I35,0)</f>
        <v>0</v>
      </c>
      <c r="BM19" s="37">
        <f>IF(AND(BM$5&gt;='Fund Raising'!$K35,BM$5&lt;'Fund Raising'!$L35),'Fund Raising'!$I35,0)</f>
        <v>0</v>
      </c>
      <c r="BN19" s="37">
        <f>IF(AND(BN$5&gt;='Fund Raising'!$K35,BN$5&lt;'Fund Raising'!$L35),'Fund Raising'!$I35,0)</f>
        <v>0</v>
      </c>
      <c r="BO19" s="37">
        <f>IF(AND(BO$5&gt;='Fund Raising'!$K35,BO$5&lt;'Fund Raising'!$L35),'Fund Raising'!$I35,0)</f>
        <v>0</v>
      </c>
      <c r="BP19" s="37">
        <f>IF(AND(BP$5&gt;='Fund Raising'!$K35,BP$5&lt;'Fund Raising'!$L35),'Fund Raising'!$I35,0)</f>
        <v>0</v>
      </c>
      <c r="BQ19" s="37">
        <f>IF(AND(BQ$5&gt;='Fund Raising'!$K35,BQ$5&lt;'Fund Raising'!$L35),'Fund Raising'!$I35,0)</f>
        <v>0</v>
      </c>
      <c r="BR19" s="37">
        <f>IF(AND(BR$5&gt;='Fund Raising'!$K35,BR$5&lt;'Fund Raising'!$L35),'Fund Raising'!$I35,0)</f>
        <v>0</v>
      </c>
      <c r="BS19" s="37">
        <f>IF(AND(BS$5&gt;='Fund Raising'!$K35,BS$5&lt;'Fund Raising'!$L35),'Fund Raising'!$I35,0)</f>
        <v>0</v>
      </c>
      <c r="BT19" s="37">
        <f>IF(AND(BT$5&gt;='Fund Raising'!$K35,BT$5&lt;'Fund Raising'!$L35),'Fund Raising'!$I35,0)</f>
        <v>0</v>
      </c>
      <c r="BU19" s="37">
        <f>IF(AND(BU$5&gt;='Fund Raising'!$K35,BU$5&lt;'Fund Raising'!$L35),'Fund Raising'!$I35,0)</f>
        <v>0</v>
      </c>
      <c r="BV19" s="37">
        <f>IF(AND(BV$5&gt;='Fund Raising'!$K35,BV$5&lt;'Fund Raising'!$L35),'Fund Raising'!$I35,0)</f>
        <v>0</v>
      </c>
      <c r="BW19" s="37">
        <f>IF(AND(BW$5&gt;='Fund Raising'!$K35,BW$5&lt;'Fund Raising'!$L35),'Fund Raising'!$I35,0)</f>
        <v>0</v>
      </c>
      <c r="BX19" s="37">
        <f>IF(AND(BX$5&gt;='Fund Raising'!$K35,BX$5&lt;'Fund Raising'!$L35),'Fund Raising'!$I35,0)</f>
        <v>0</v>
      </c>
      <c r="BY19" s="37">
        <f>IF(AND(BY$5&gt;='Fund Raising'!$K35,BY$5&lt;'Fund Raising'!$L35),'Fund Raising'!$I35,0)</f>
        <v>0</v>
      </c>
      <c r="BZ19" s="37">
        <f>IF(AND(BZ$5&gt;='Fund Raising'!$K35,BZ$5&lt;'Fund Raising'!$L35),'Fund Raising'!$I35,0)</f>
        <v>0</v>
      </c>
      <c r="CA19" s="37">
        <f>IF(AND(CA$5&gt;='Fund Raising'!$K35,CA$5&lt;'Fund Raising'!$L35),'Fund Raising'!$I35,0)</f>
        <v>0</v>
      </c>
      <c r="CB19" s="37">
        <f>IF(AND(CB$5&gt;='Fund Raising'!$K35,CB$5&lt;'Fund Raising'!$L35),'Fund Raising'!$I35,0)</f>
        <v>0</v>
      </c>
      <c r="CC19" s="37">
        <f>IF(AND(CC$5&gt;='Fund Raising'!$K35,CC$5&lt;'Fund Raising'!$L35),'Fund Raising'!$I35,0)</f>
        <v>0</v>
      </c>
      <c r="CD19" s="37">
        <f>IF(AND(CD$5&gt;='Fund Raising'!$K35,CD$5&lt;'Fund Raising'!$L35),'Fund Raising'!$I35,0)</f>
        <v>0</v>
      </c>
      <c r="CE19" s="37">
        <f>IF(AND(CE$5&gt;='Fund Raising'!$K35,CE$5&lt;'Fund Raising'!$L35),'Fund Raising'!$I35,0)</f>
        <v>0</v>
      </c>
      <c r="CF19" s="37">
        <f>IF(AND(CF$5&gt;='Fund Raising'!$K35,CF$5&lt;'Fund Raising'!$L35),'Fund Raising'!$I35,0)</f>
        <v>0</v>
      </c>
      <c r="CG19" s="37">
        <f>IF(AND(CG$5&gt;='Fund Raising'!$K35,CG$5&lt;'Fund Raising'!$L35),'Fund Raising'!$I35,0)</f>
        <v>0</v>
      </c>
      <c r="CH19" s="37">
        <f>IF(AND(CH$5&gt;='Fund Raising'!$K35,CH$5&lt;'Fund Raising'!$L35),'Fund Raising'!$I35,0)</f>
        <v>0</v>
      </c>
      <c r="CI19" s="37">
        <f>IF(AND(CI$5&gt;='Fund Raising'!$K35,CI$5&lt;'Fund Raising'!$L35),'Fund Raising'!$I35,0)</f>
        <v>0</v>
      </c>
      <c r="CJ19" s="37">
        <f>IF(AND(CJ$5&gt;='Fund Raising'!$K35,CJ$5&lt;'Fund Raising'!$L35),'Fund Raising'!$I35,0)</f>
        <v>0</v>
      </c>
      <c r="CK19" s="37">
        <f>IF(AND(CK$5&gt;='Fund Raising'!$K35,CK$5&lt;'Fund Raising'!$L35),'Fund Raising'!$I35,0)</f>
        <v>0</v>
      </c>
      <c r="CL19" s="37">
        <f>IF(AND(CL$5&gt;='Fund Raising'!$K35,CL$5&lt;'Fund Raising'!$L35),'Fund Raising'!$I35,0)</f>
        <v>0</v>
      </c>
      <c r="CM19" s="37">
        <f>IF(AND(CM$5&gt;='Fund Raising'!$K35,CM$5&lt;'Fund Raising'!$L35),'Fund Raising'!$I35,0)</f>
        <v>0</v>
      </c>
      <c r="CN19" s="37">
        <f>IF(AND(CN$5&gt;='Fund Raising'!$K35,CN$5&lt;'Fund Raising'!$L35),'Fund Raising'!$I35,0)</f>
        <v>0</v>
      </c>
      <c r="CO19" s="37">
        <f>IF(AND(CO$5&gt;='Fund Raising'!$K35,CO$5&lt;'Fund Raising'!$L35),'Fund Raising'!$I35,0)</f>
        <v>0</v>
      </c>
      <c r="CP19" s="37">
        <f>IF(AND(CP$5&gt;='Fund Raising'!$K35,CP$5&lt;'Fund Raising'!$L35),'Fund Raising'!$I35,0)</f>
        <v>0</v>
      </c>
      <c r="CQ19" s="37">
        <f>IF(AND(CQ$5&gt;='Fund Raising'!$K35,CQ$5&lt;'Fund Raising'!$L35),'Fund Raising'!$I35,0)</f>
        <v>0</v>
      </c>
      <c r="CR19" s="37">
        <f>IF(AND(CR$5&gt;='Fund Raising'!$K35,CR$5&lt;'Fund Raising'!$L35),'Fund Raising'!$I35,0)</f>
        <v>0</v>
      </c>
      <c r="CS19" s="37">
        <f>IF(AND(CS$5&gt;='Fund Raising'!$K35,CS$5&lt;'Fund Raising'!$L35),'Fund Raising'!$I35,0)</f>
        <v>0</v>
      </c>
      <c r="CT19" s="37">
        <f>IF(AND(CT$5&gt;='Fund Raising'!$K35,CT$5&lt;'Fund Raising'!$L35),'Fund Raising'!$I35,0)</f>
        <v>0</v>
      </c>
      <c r="CU19" s="37">
        <f>IF(AND(CU$5&gt;='Fund Raising'!$K35,CU$5&lt;'Fund Raising'!$L35),'Fund Raising'!$I35,0)</f>
        <v>0</v>
      </c>
      <c r="CV19" s="37">
        <f>IF(AND(CV$5&gt;='Fund Raising'!$K35,CV$5&lt;'Fund Raising'!$L35),'Fund Raising'!$I35,0)</f>
        <v>0</v>
      </c>
      <c r="CW19" s="37">
        <f>IF(AND(CW$5&gt;='Fund Raising'!$K35,CW$5&lt;'Fund Raising'!$L35),'Fund Raising'!$I35,0)</f>
        <v>0</v>
      </c>
      <c r="CX19" s="37">
        <f>IF(AND(CX$5&gt;='Fund Raising'!$K35,CX$5&lt;'Fund Raising'!$L35),'Fund Raising'!$I35,0)</f>
        <v>0</v>
      </c>
      <c r="CY19" s="37">
        <f>IF(AND(CY$5&gt;='Fund Raising'!$K35,CY$5&lt;'Fund Raising'!$L35),'Fund Raising'!$I35,0)</f>
        <v>0</v>
      </c>
      <c r="CZ19" s="37">
        <f>IF(AND(CZ$5&gt;='Fund Raising'!$K35,CZ$5&lt;'Fund Raising'!$L35),'Fund Raising'!$I35,0)</f>
        <v>0</v>
      </c>
      <c r="DA19" s="37">
        <f>IF(AND(DA$5&gt;='Fund Raising'!$K35,DA$5&lt;'Fund Raising'!$L35),'Fund Raising'!$I35,0)</f>
        <v>0</v>
      </c>
      <c r="DB19" s="37">
        <f>IF(AND(DB$5&gt;='Fund Raising'!$K35,DB$5&lt;'Fund Raising'!$L35),'Fund Raising'!$I35,0)</f>
        <v>0</v>
      </c>
      <c r="DC19" s="37">
        <f>IF(AND(DC$5&gt;='Fund Raising'!$K35,DC$5&lt;'Fund Raising'!$L35),'Fund Raising'!$I35,0)</f>
        <v>0</v>
      </c>
      <c r="DD19" s="37">
        <f>IF(AND(DD$5&gt;='Fund Raising'!$K35,DD$5&lt;'Fund Raising'!$L35),'Fund Raising'!$I35,0)</f>
        <v>0</v>
      </c>
      <c r="DE19" s="37">
        <f>IF(AND(DE$5&gt;='Fund Raising'!$K35,DE$5&lt;'Fund Raising'!$L35),'Fund Raising'!$I35,0)</f>
        <v>0</v>
      </c>
      <c r="DF19" s="37">
        <f>IF(AND(DF$5&gt;='Fund Raising'!$K35,DF$5&lt;'Fund Raising'!$L35),'Fund Raising'!$I35,0)</f>
        <v>0</v>
      </c>
      <c r="DG19" s="37">
        <f>IF(AND(DG$5&gt;='Fund Raising'!$K35,DG$5&lt;'Fund Raising'!$L35),'Fund Raising'!$I35,0)</f>
        <v>0</v>
      </c>
      <c r="DH19" s="37">
        <f>IF(AND(DH$5&gt;='Fund Raising'!$K35,DH$5&lt;'Fund Raising'!$L35),'Fund Raising'!$I35,0)</f>
        <v>0</v>
      </c>
      <c r="DI19" s="37">
        <f>IF(AND(DI$5&gt;='Fund Raising'!$K35,DI$5&lt;'Fund Raising'!$L35),'Fund Raising'!$I35,0)</f>
        <v>0</v>
      </c>
      <c r="DJ19" s="37">
        <f>IF(AND(DJ$5&gt;='Fund Raising'!$K35,DJ$5&lt;'Fund Raising'!$L35),'Fund Raising'!$I35,0)</f>
        <v>0</v>
      </c>
      <c r="DK19" s="37">
        <f>IF(AND(DK$5&gt;='Fund Raising'!$K35,DK$5&lt;'Fund Raising'!$L35),'Fund Raising'!$I35,0)</f>
        <v>0</v>
      </c>
      <c r="DL19" s="37">
        <f>IF(AND(DL$5&gt;='Fund Raising'!$K35,DL$5&lt;'Fund Raising'!$L35),'Fund Raising'!$I35,0)</f>
        <v>0</v>
      </c>
      <c r="DM19" s="37">
        <f>IF(AND(DM$5&gt;='Fund Raising'!$K35,DM$5&lt;'Fund Raising'!$L35),'Fund Raising'!$I35,0)</f>
        <v>0</v>
      </c>
      <c r="DN19" s="37">
        <f>IF(AND(DN$5&gt;='Fund Raising'!$K35,DN$5&lt;'Fund Raising'!$L35),'Fund Raising'!$I35,0)</f>
        <v>0</v>
      </c>
      <c r="DO19" s="37">
        <f>IF(AND(DO$5&gt;='Fund Raising'!$K35,DO$5&lt;'Fund Raising'!$L35),'Fund Raising'!$I35,0)</f>
        <v>0</v>
      </c>
      <c r="DP19" s="37">
        <f>IF(AND(DP$5&gt;='Fund Raising'!$K35,DP$5&lt;'Fund Raising'!$L35),'Fund Raising'!$I35,0)</f>
        <v>0</v>
      </c>
      <c r="DQ19" s="37">
        <f>IF(AND(DQ$5&gt;='Fund Raising'!$K35,DQ$5&lt;'Fund Raising'!$L35),'Fund Raising'!$I35,0)</f>
        <v>0</v>
      </c>
      <c r="DR19" s="37">
        <f>IF(AND(DR$5&gt;='Fund Raising'!$K35,DR$5&lt;'Fund Raising'!$L35),'Fund Raising'!$I35,0)</f>
        <v>0</v>
      </c>
    </row>
    <row r="20" ht="14.25" customHeight="1" outlineLevel="2">
      <c r="B20" s="268" t="str">
        <f>'Fund Raising'!B36</f>
        <v/>
      </c>
      <c r="C20" s="37">
        <f>IF(AND(C$5&gt;='Fund Raising'!$K36,C$5&lt;'Fund Raising'!$L36),'Fund Raising'!$I36,0)+'Fund Raising'!$D36*'Fund Raising'!$E36/100</f>
        <v>0</v>
      </c>
      <c r="D20" s="37">
        <f>IF(AND(D$5&gt;='Fund Raising'!$K36,D$5&lt;'Fund Raising'!$L36),'Fund Raising'!$I36,0)</f>
        <v>0</v>
      </c>
      <c r="E20" s="37">
        <f>IF(AND(E$5&gt;='Fund Raising'!$K36,E$5&lt;'Fund Raising'!$L36),'Fund Raising'!$I36,0)</f>
        <v>0</v>
      </c>
      <c r="F20" s="37">
        <f>IF(AND(F$5&gt;='Fund Raising'!$K36,F$5&lt;'Fund Raising'!$L36),'Fund Raising'!$I36,0)</f>
        <v>0</v>
      </c>
      <c r="G20" s="37">
        <f>IF(AND(G$5&gt;='Fund Raising'!$K36,G$5&lt;'Fund Raising'!$L36),'Fund Raising'!$I36,0)</f>
        <v>0</v>
      </c>
      <c r="H20" s="37">
        <f>IF(AND(H$5&gt;='Fund Raising'!$K36,H$5&lt;'Fund Raising'!$L36),'Fund Raising'!$I36,0)</f>
        <v>0</v>
      </c>
      <c r="I20" s="37">
        <f>IF(AND(I$5&gt;='Fund Raising'!$K36,I$5&lt;'Fund Raising'!$L36),'Fund Raising'!$I36,0)</f>
        <v>0</v>
      </c>
      <c r="J20" s="37">
        <f>IF(AND(J$5&gt;='Fund Raising'!$K36,J$5&lt;'Fund Raising'!$L36),'Fund Raising'!$I36,0)</f>
        <v>0</v>
      </c>
      <c r="K20" s="37">
        <f>IF(AND(K$5&gt;='Fund Raising'!$K36,K$5&lt;'Fund Raising'!$L36),'Fund Raising'!$I36,0)</f>
        <v>0</v>
      </c>
      <c r="L20" s="37">
        <f>IF(AND(L$5&gt;='Fund Raising'!$K36,L$5&lt;'Fund Raising'!$L36),'Fund Raising'!$I36,0)</f>
        <v>0</v>
      </c>
      <c r="M20" s="37">
        <f>IF(AND(M$5&gt;='Fund Raising'!$K36,M$5&lt;'Fund Raising'!$L36),'Fund Raising'!$I36,0)</f>
        <v>0</v>
      </c>
      <c r="N20" s="37">
        <f>IF(AND(N$5&gt;='Fund Raising'!$K36,N$5&lt;'Fund Raising'!$L36),'Fund Raising'!$I36,0)</f>
        <v>0</v>
      </c>
      <c r="O20" s="37">
        <f>IF(AND(O$5&gt;='Fund Raising'!$K36,O$5&lt;'Fund Raising'!$L36),'Fund Raising'!$I36,0)</f>
        <v>0</v>
      </c>
      <c r="P20" s="37">
        <f>IF(AND(P$5&gt;='Fund Raising'!$K36,P$5&lt;'Fund Raising'!$L36),'Fund Raising'!$I36,0)</f>
        <v>0</v>
      </c>
      <c r="Q20" s="37">
        <f>IF(AND(Q$5&gt;='Fund Raising'!$K36,Q$5&lt;'Fund Raising'!$L36),'Fund Raising'!$I36,0)</f>
        <v>0</v>
      </c>
      <c r="R20" s="37">
        <f>IF(AND(R$5&gt;='Fund Raising'!$K36,R$5&lt;'Fund Raising'!$L36),'Fund Raising'!$I36,0)</f>
        <v>0</v>
      </c>
      <c r="S20" s="37">
        <f>IF(AND(S$5&gt;='Fund Raising'!$K36,S$5&lt;'Fund Raising'!$L36),'Fund Raising'!$I36,0)</f>
        <v>0</v>
      </c>
      <c r="T20" s="37">
        <f>IF(AND(T$5&gt;='Fund Raising'!$K36,T$5&lt;'Fund Raising'!$L36),'Fund Raising'!$I36,0)</f>
        <v>0</v>
      </c>
      <c r="U20" s="37">
        <f>IF(AND(U$5&gt;='Fund Raising'!$K36,U$5&lt;'Fund Raising'!$L36),'Fund Raising'!$I36,0)</f>
        <v>0</v>
      </c>
      <c r="V20" s="37">
        <f>IF(AND(V$5&gt;='Fund Raising'!$K36,V$5&lt;'Fund Raising'!$L36),'Fund Raising'!$I36,0)</f>
        <v>0</v>
      </c>
      <c r="W20" s="37">
        <f>IF(AND(W$5&gt;='Fund Raising'!$K36,W$5&lt;'Fund Raising'!$L36),'Fund Raising'!$I36,0)</f>
        <v>0</v>
      </c>
      <c r="X20" s="37">
        <f>IF(AND(X$5&gt;='Fund Raising'!$K36,X$5&lt;'Fund Raising'!$L36),'Fund Raising'!$I36,0)</f>
        <v>0</v>
      </c>
      <c r="Y20" s="37">
        <f>IF(AND(Y$5&gt;='Fund Raising'!$K36,Y$5&lt;'Fund Raising'!$L36),'Fund Raising'!$I36,0)</f>
        <v>0</v>
      </c>
      <c r="Z20" s="37">
        <f>IF(AND(Z$5&gt;='Fund Raising'!$K36,Z$5&lt;'Fund Raising'!$L36),'Fund Raising'!$I36,0)</f>
        <v>0</v>
      </c>
      <c r="AA20" s="37">
        <f>IF(AND(AA$5&gt;='Fund Raising'!$K36,AA$5&lt;'Fund Raising'!$L36),'Fund Raising'!$I36,0)</f>
        <v>0</v>
      </c>
      <c r="AB20" s="37">
        <f>IF(AND(AB$5&gt;='Fund Raising'!$K36,AB$5&lt;'Fund Raising'!$L36),'Fund Raising'!$I36,0)</f>
        <v>0</v>
      </c>
      <c r="AC20" s="37">
        <f>IF(AND(AC$5&gt;='Fund Raising'!$K36,AC$5&lt;'Fund Raising'!$L36),'Fund Raising'!$I36,0)</f>
        <v>0</v>
      </c>
      <c r="AD20" s="37">
        <f>IF(AND(AD$5&gt;='Fund Raising'!$K36,AD$5&lt;'Fund Raising'!$L36),'Fund Raising'!$I36,0)</f>
        <v>0</v>
      </c>
      <c r="AE20" s="37">
        <f>IF(AND(AE$5&gt;='Fund Raising'!$K36,AE$5&lt;'Fund Raising'!$L36),'Fund Raising'!$I36,0)</f>
        <v>0</v>
      </c>
      <c r="AF20" s="37">
        <f>IF(AND(AF$5&gt;='Fund Raising'!$K36,AF$5&lt;'Fund Raising'!$L36),'Fund Raising'!$I36,0)</f>
        <v>0</v>
      </c>
      <c r="AG20" s="37">
        <f>IF(AND(AG$5&gt;='Fund Raising'!$K36,AG$5&lt;'Fund Raising'!$L36),'Fund Raising'!$I36,0)</f>
        <v>0</v>
      </c>
      <c r="AH20" s="37">
        <f>IF(AND(AH$5&gt;='Fund Raising'!$K36,AH$5&lt;'Fund Raising'!$L36),'Fund Raising'!$I36,0)</f>
        <v>0</v>
      </c>
      <c r="AI20" s="37">
        <f>IF(AND(AI$5&gt;='Fund Raising'!$K36,AI$5&lt;'Fund Raising'!$L36),'Fund Raising'!$I36,0)</f>
        <v>0</v>
      </c>
      <c r="AJ20" s="37">
        <f>IF(AND(AJ$5&gt;='Fund Raising'!$K36,AJ$5&lt;'Fund Raising'!$L36),'Fund Raising'!$I36,0)</f>
        <v>0</v>
      </c>
      <c r="AK20" s="37">
        <f>IF(AND(AK$5&gt;='Fund Raising'!$K36,AK$5&lt;'Fund Raising'!$L36),'Fund Raising'!$I36,0)</f>
        <v>0</v>
      </c>
      <c r="AL20" s="37">
        <f>IF(AND(AL$5&gt;='Fund Raising'!$K36,AL$5&lt;'Fund Raising'!$L36),'Fund Raising'!$I36,0)</f>
        <v>0</v>
      </c>
      <c r="AM20" s="37">
        <f>IF(AND(AM$5&gt;='Fund Raising'!$K36,AM$5&lt;'Fund Raising'!$L36),'Fund Raising'!$I36,0)</f>
        <v>0</v>
      </c>
      <c r="AN20" s="37">
        <f>IF(AND(AN$5&gt;='Fund Raising'!$K36,AN$5&lt;'Fund Raising'!$L36),'Fund Raising'!$I36,0)</f>
        <v>0</v>
      </c>
      <c r="AO20" s="37">
        <f>IF(AND(AO$5&gt;='Fund Raising'!$K36,AO$5&lt;'Fund Raising'!$L36),'Fund Raising'!$I36,0)</f>
        <v>0</v>
      </c>
      <c r="AP20" s="37">
        <f>IF(AND(AP$5&gt;='Fund Raising'!$K36,AP$5&lt;'Fund Raising'!$L36),'Fund Raising'!$I36,0)</f>
        <v>0</v>
      </c>
      <c r="AQ20" s="37">
        <f>IF(AND(AQ$5&gt;='Fund Raising'!$K36,AQ$5&lt;'Fund Raising'!$L36),'Fund Raising'!$I36,0)</f>
        <v>0</v>
      </c>
      <c r="AR20" s="37">
        <f>IF(AND(AR$5&gt;='Fund Raising'!$K36,AR$5&lt;'Fund Raising'!$L36),'Fund Raising'!$I36,0)</f>
        <v>0</v>
      </c>
      <c r="AS20" s="37">
        <f>IF(AND(AS$5&gt;='Fund Raising'!$K36,AS$5&lt;'Fund Raising'!$L36),'Fund Raising'!$I36,0)</f>
        <v>0</v>
      </c>
      <c r="AT20" s="37">
        <f>IF(AND(AT$5&gt;='Fund Raising'!$K36,AT$5&lt;'Fund Raising'!$L36),'Fund Raising'!$I36,0)</f>
        <v>0</v>
      </c>
      <c r="AU20" s="37">
        <f>IF(AND(AU$5&gt;='Fund Raising'!$K36,AU$5&lt;'Fund Raising'!$L36),'Fund Raising'!$I36,0)</f>
        <v>0</v>
      </c>
      <c r="AV20" s="37">
        <f>IF(AND(AV$5&gt;='Fund Raising'!$K36,AV$5&lt;'Fund Raising'!$L36),'Fund Raising'!$I36,0)</f>
        <v>0</v>
      </c>
      <c r="AW20" s="37">
        <f>IF(AND(AW$5&gt;='Fund Raising'!$K36,AW$5&lt;'Fund Raising'!$L36),'Fund Raising'!$I36,0)</f>
        <v>0</v>
      </c>
      <c r="AX20" s="37">
        <f>IF(AND(AX$5&gt;='Fund Raising'!$K36,AX$5&lt;'Fund Raising'!$L36),'Fund Raising'!$I36,0)</f>
        <v>0</v>
      </c>
      <c r="AY20" s="37">
        <f>IF(AND(AY$5&gt;='Fund Raising'!$K36,AY$5&lt;'Fund Raising'!$L36),'Fund Raising'!$I36,0)</f>
        <v>0</v>
      </c>
      <c r="AZ20" s="37">
        <f>IF(AND(AZ$5&gt;='Fund Raising'!$K36,AZ$5&lt;'Fund Raising'!$L36),'Fund Raising'!$I36,0)</f>
        <v>0</v>
      </c>
      <c r="BA20" s="37">
        <f>IF(AND(BA$5&gt;='Fund Raising'!$K36,BA$5&lt;'Fund Raising'!$L36),'Fund Raising'!$I36,0)</f>
        <v>0</v>
      </c>
      <c r="BB20" s="37">
        <f>IF(AND(BB$5&gt;='Fund Raising'!$K36,BB$5&lt;'Fund Raising'!$L36),'Fund Raising'!$I36,0)</f>
        <v>0</v>
      </c>
      <c r="BC20" s="37">
        <f>IF(AND(BC$5&gt;='Fund Raising'!$K36,BC$5&lt;'Fund Raising'!$L36),'Fund Raising'!$I36,0)</f>
        <v>0</v>
      </c>
      <c r="BD20" s="37">
        <f>IF(AND(BD$5&gt;='Fund Raising'!$K36,BD$5&lt;'Fund Raising'!$L36),'Fund Raising'!$I36,0)</f>
        <v>0</v>
      </c>
      <c r="BE20" s="37">
        <f>IF(AND(BE$5&gt;='Fund Raising'!$K36,BE$5&lt;'Fund Raising'!$L36),'Fund Raising'!$I36,0)</f>
        <v>0</v>
      </c>
      <c r="BF20" s="37">
        <f>IF(AND(BF$5&gt;='Fund Raising'!$K36,BF$5&lt;'Fund Raising'!$L36),'Fund Raising'!$I36,0)</f>
        <v>0</v>
      </c>
      <c r="BG20" s="37">
        <f>IF(AND(BG$5&gt;='Fund Raising'!$K36,BG$5&lt;'Fund Raising'!$L36),'Fund Raising'!$I36,0)</f>
        <v>0</v>
      </c>
      <c r="BH20" s="37">
        <f>IF(AND(BH$5&gt;='Fund Raising'!$K36,BH$5&lt;'Fund Raising'!$L36),'Fund Raising'!$I36,0)</f>
        <v>0</v>
      </c>
      <c r="BI20" s="37">
        <f>IF(AND(BI$5&gt;='Fund Raising'!$K36,BI$5&lt;'Fund Raising'!$L36),'Fund Raising'!$I36,0)</f>
        <v>0</v>
      </c>
      <c r="BJ20" s="37">
        <f>IF(AND(BJ$5&gt;='Fund Raising'!$K36,BJ$5&lt;'Fund Raising'!$L36),'Fund Raising'!$I36,0)</f>
        <v>0</v>
      </c>
      <c r="BK20" s="37">
        <f>IF(AND(BK$5&gt;='Fund Raising'!$K36,BK$5&lt;'Fund Raising'!$L36),'Fund Raising'!$I36,0)</f>
        <v>0</v>
      </c>
      <c r="BL20" s="37">
        <f>IF(AND(BL$5&gt;='Fund Raising'!$K36,BL$5&lt;'Fund Raising'!$L36),'Fund Raising'!$I36,0)</f>
        <v>0</v>
      </c>
      <c r="BM20" s="37">
        <f>IF(AND(BM$5&gt;='Fund Raising'!$K36,BM$5&lt;'Fund Raising'!$L36),'Fund Raising'!$I36,0)</f>
        <v>0</v>
      </c>
      <c r="BN20" s="37">
        <f>IF(AND(BN$5&gt;='Fund Raising'!$K36,BN$5&lt;'Fund Raising'!$L36),'Fund Raising'!$I36,0)</f>
        <v>0</v>
      </c>
      <c r="BO20" s="37">
        <f>IF(AND(BO$5&gt;='Fund Raising'!$K36,BO$5&lt;'Fund Raising'!$L36),'Fund Raising'!$I36,0)</f>
        <v>0</v>
      </c>
      <c r="BP20" s="37">
        <f>IF(AND(BP$5&gt;='Fund Raising'!$K36,BP$5&lt;'Fund Raising'!$L36),'Fund Raising'!$I36,0)</f>
        <v>0</v>
      </c>
      <c r="BQ20" s="37">
        <f>IF(AND(BQ$5&gt;='Fund Raising'!$K36,BQ$5&lt;'Fund Raising'!$L36),'Fund Raising'!$I36,0)</f>
        <v>0</v>
      </c>
      <c r="BR20" s="37">
        <f>IF(AND(BR$5&gt;='Fund Raising'!$K36,BR$5&lt;'Fund Raising'!$L36),'Fund Raising'!$I36,0)</f>
        <v>0</v>
      </c>
      <c r="BS20" s="37">
        <f>IF(AND(BS$5&gt;='Fund Raising'!$K36,BS$5&lt;'Fund Raising'!$L36),'Fund Raising'!$I36,0)</f>
        <v>0</v>
      </c>
      <c r="BT20" s="37">
        <f>IF(AND(BT$5&gt;='Fund Raising'!$K36,BT$5&lt;'Fund Raising'!$L36),'Fund Raising'!$I36,0)</f>
        <v>0</v>
      </c>
      <c r="BU20" s="37">
        <f>IF(AND(BU$5&gt;='Fund Raising'!$K36,BU$5&lt;'Fund Raising'!$L36),'Fund Raising'!$I36,0)</f>
        <v>0</v>
      </c>
      <c r="BV20" s="37">
        <f>IF(AND(BV$5&gt;='Fund Raising'!$K36,BV$5&lt;'Fund Raising'!$L36),'Fund Raising'!$I36,0)</f>
        <v>0</v>
      </c>
      <c r="BW20" s="37">
        <f>IF(AND(BW$5&gt;='Fund Raising'!$K36,BW$5&lt;'Fund Raising'!$L36),'Fund Raising'!$I36,0)</f>
        <v>0</v>
      </c>
      <c r="BX20" s="37">
        <f>IF(AND(BX$5&gt;='Fund Raising'!$K36,BX$5&lt;'Fund Raising'!$L36),'Fund Raising'!$I36,0)</f>
        <v>0</v>
      </c>
      <c r="BY20" s="37">
        <f>IF(AND(BY$5&gt;='Fund Raising'!$K36,BY$5&lt;'Fund Raising'!$L36),'Fund Raising'!$I36,0)</f>
        <v>0</v>
      </c>
      <c r="BZ20" s="37">
        <f>IF(AND(BZ$5&gt;='Fund Raising'!$K36,BZ$5&lt;'Fund Raising'!$L36),'Fund Raising'!$I36,0)</f>
        <v>0</v>
      </c>
      <c r="CA20" s="37">
        <f>IF(AND(CA$5&gt;='Fund Raising'!$K36,CA$5&lt;'Fund Raising'!$L36),'Fund Raising'!$I36,0)</f>
        <v>0</v>
      </c>
      <c r="CB20" s="37">
        <f>IF(AND(CB$5&gt;='Fund Raising'!$K36,CB$5&lt;'Fund Raising'!$L36),'Fund Raising'!$I36,0)</f>
        <v>0</v>
      </c>
      <c r="CC20" s="37">
        <f>IF(AND(CC$5&gt;='Fund Raising'!$K36,CC$5&lt;'Fund Raising'!$L36),'Fund Raising'!$I36,0)</f>
        <v>0</v>
      </c>
      <c r="CD20" s="37">
        <f>IF(AND(CD$5&gt;='Fund Raising'!$K36,CD$5&lt;'Fund Raising'!$L36),'Fund Raising'!$I36,0)</f>
        <v>0</v>
      </c>
      <c r="CE20" s="37">
        <f>IF(AND(CE$5&gt;='Fund Raising'!$K36,CE$5&lt;'Fund Raising'!$L36),'Fund Raising'!$I36,0)</f>
        <v>0</v>
      </c>
      <c r="CF20" s="37">
        <f>IF(AND(CF$5&gt;='Fund Raising'!$K36,CF$5&lt;'Fund Raising'!$L36),'Fund Raising'!$I36,0)</f>
        <v>0</v>
      </c>
      <c r="CG20" s="37">
        <f>IF(AND(CG$5&gt;='Fund Raising'!$K36,CG$5&lt;'Fund Raising'!$L36),'Fund Raising'!$I36,0)</f>
        <v>0</v>
      </c>
      <c r="CH20" s="37">
        <f>IF(AND(CH$5&gt;='Fund Raising'!$K36,CH$5&lt;'Fund Raising'!$L36),'Fund Raising'!$I36,0)</f>
        <v>0</v>
      </c>
      <c r="CI20" s="37">
        <f>IF(AND(CI$5&gt;='Fund Raising'!$K36,CI$5&lt;'Fund Raising'!$L36),'Fund Raising'!$I36,0)</f>
        <v>0</v>
      </c>
      <c r="CJ20" s="37">
        <f>IF(AND(CJ$5&gt;='Fund Raising'!$K36,CJ$5&lt;'Fund Raising'!$L36),'Fund Raising'!$I36,0)</f>
        <v>0</v>
      </c>
      <c r="CK20" s="37">
        <f>IF(AND(CK$5&gt;='Fund Raising'!$K36,CK$5&lt;'Fund Raising'!$L36),'Fund Raising'!$I36,0)</f>
        <v>0</v>
      </c>
      <c r="CL20" s="37">
        <f>IF(AND(CL$5&gt;='Fund Raising'!$K36,CL$5&lt;'Fund Raising'!$L36),'Fund Raising'!$I36,0)</f>
        <v>0</v>
      </c>
      <c r="CM20" s="37">
        <f>IF(AND(CM$5&gt;='Fund Raising'!$K36,CM$5&lt;'Fund Raising'!$L36),'Fund Raising'!$I36,0)</f>
        <v>0</v>
      </c>
      <c r="CN20" s="37">
        <f>IF(AND(CN$5&gt;='Fund Raising'!$K36,CN$5&lt;'Fund Raising'!$L36),'Fund Raising'!$I36,0)</f>
        <v>0</v>
      </c>
      <c r="CO20" s="37">
        <f>IF(AND(CO$5&gt;='Fund Raising'!$K36,CO$5&lt;'Fund Raising'!$L36),'Fund Raising'!$I36,0)</f>
        <v>0</v>
      </c>
      <c r="CP20" s="37">
        <f>IF(AND(CP$5&gt;='Fund Raising'!$K36,CP$5&lt;'Fund Raising'!$L36),'Fund Raising'!$I36,0)</f>
        <v>0</v>
      </c>
      <c r="CQ20" s="37">
        <f>IF(AND(CQ$5&gt;='Fund Raising'!$K36,CQ$5&lt;'Fund Raising'!$L36),'Fund Raising'!$I36,0)</f>
        <v>0</v>
      </c>
      <c r="CR20" s="37">
        <f>IF(AND(CR$5&gt;='Fund Raising'!$K36,CR$5&lt;'Fund Raising'!$L36),'Fund Raising'!$I36,0)</f>
        <v>0</v>
      </c>
      <c r="CS20" s="37">
        <f>IF(AND(CS$5&gt;='Fund Raising'!$K36,CS$5&lt;'Fund Raising'!$L36),'Fund Raising'!$I36,0)</f>
        <v>0</v>
      </c>
      <c r="CT20" s="37">
        <f>IF(AND(CT$5&gt;='Fund Raising'!$K36,CT$5&lt;'Fund Raising'!$L36),'Fund Raising'!$I36,0)</f>
        <v>0</v>
      </c>
      <c r="CU20" s="37">
        <f>IF(AND(CU$5&gt;='Fund Raising'!$K36,CU$5&lt;'Fund Raising'!$L36),'Fund Raising'!$I36,0)</f>
        <v>0</v>
      </c>
      <c r="CV20" s="37">
        <f>IF(AND(CV$5&gt;='Fund Raising'!$K36,CV$5&lt;'Fund Raising'!$L36),'Fund Raising'!$I36,0)</f>
        <v>0</v>
      </c>
      <c r="CW20" s="37">
        <f>IF(AND(CW$5&gt;='Fund Raising'!$K36,CW$5&lt;'Fund Raising'!$L36),'Fund Raising'!$I36,0)</f>
        <v>0</v>
      </c>
      <c r="CX20" s="37">
        <f>IF(AND(CX$5&gt;='Fund Raising'!$K36,CX$5&lt;'Fund Raising'!$L36),'Fund Raising'!$I36,0)</f>
        <v>0</v>
      </c>
      <c r="CY20" s="37">
        <f>IF(AND(CY$5&gt;='Fund Raising'!$K36,CY$5&lt;'Fund Raising'!$L36),'Fund Raising'!$I36,0)</f>
        <v>0</v>
      </c>
      <c r="CZ20" s="37">
        <f>IF(AND(CZ$5&gt;='Fund Raising'!$K36,CZ$5&lt;'Fund Raising'!$L36),'Fund Raising'!$I36,0)</f>
        <v>0</v>
      </c>
      <c r="DA20" s="37">
        <f>IF(AND(DA$5&gt;='Fund Raising'!$K36,DA$5&lt;'Fund Raising'!$L36),'Fund Raising'!$I36,0)</f>
        <v>0</v>
      </c>
      <c r="DB20" s="37">
        <f>IF(AND(DB$5&gt;='Fund Raising'!$K36,DB$5&lt;'Fund Raising'!$L36),'Fund Raising'!$I36,0)</f>
        <v>0</v>
      </c>
      <c r="DC20" s="37">
        <f>IF(AND(DC$5&gt;='Fund Raising'!$K36,DC$5&lt;'Fund Raising'!$L36),'Fund Raising'!$I36,0)</f>
        <v>0</v>
      </c>
      <c r="DD20" s="37">
        <f>IF(AND(DD$5&gt;='Fund Raising'!$K36,DD$5&lt;'Fund Raising'!$L36),'Fund Raising'!$I36,0)</f>
        <v>0</v>
      </c>
      <c r="DE20" s="37">
        <f>IF(AND(DE$5&gt;='Fund Raising'!$K36,DE$5&lt;'Fund Raising'!$L36),'Fund Raising'!$I36,0)</f>
        <v>0</v>
      </c>
      <c r="DF20" s="37">
        <f>IF(AND(DF$5&gt;='Fund Raising'!$K36,DF$5&lt;'Fund Raising'!$L36),'Fund Raising'!$I36,0)</f>
        <v>0</v>
      </c>
      <c r="DG20" s="37">
        <f>IF(AND(DG$5&gt;='Fund Raising'!$K36,DG$5&lt;'Fund Raising'!$L36),'Fund Raising'!$I36,0)</f>
        <v>0</v>
      </c>
      <c r="DH20" s="37">
        <f>IF(AND(DH$5&gt;='Fund Raising'!$K36,DH$5&lt;'Fund Raising'!$L36),'Fund Raising'!$I36,0)</f>
        <v>0</v>
      </c>
      <c r="DI20" s="37">
        <f>IF(AND(DI$5&gt;='Fund Raising'!$K36,DI$5&lt;'Fund Raising'!$L36),'Fund Raising'!$I36,0)</f>
        <v>0</v>
      </c>
      <c r="DJ20" s="37">
        <f>IF(AND(DJ$5&gt;='Fund Raising'!$K36,DJ$5&lt;'Fund Raising'!$L36),'Fund Raising'!$I36,0)</f>
        <v>0</v>
      </c>
      <c r="DK20" s="37">
        <f>IF(AND(DK$5&gt;='Fund Raising'!$K36,DK$5&lt;'Fund Raising'!$L36),'Fund Raising'!$I36,0)</f>
        <v>0</v>
      </c>
      <c r="DL20" s="37">
        <f>IF(AND(DL$5&gt;='Fund Raising'!$K36,DL$5&lt;'Fund Raising'!$L36),'Fund Raising'!$I36,0)</f>
        <v>0</v>
      </c>
      <c r="DM20" s="37">
        <f>IF(AND(DM$5&gt;='Fund Raising'!$K36,DM$5&lt;'Fund Raising'!$L36),'Fund Raising'!$I36,0)</f>
        <v>0</v>
      </c>
      <c r="DN20" s="37">
        <f>IF(AND(DN$5&gt;='Fund Raising'!$K36,DN$5&lt;'Fund Raising'!$L36),'Fund Raising'!$I36,0)</f>
        <v>0</v>
      </c>
      <c r="DO20" s="37">
        <f>IF(AND(DO$5&gt;='Fund Raising'!$K36,DO$5&lt;'Fund Raising'!$L36),'Fund Raising'!$I36,0)</f>
        <v>0</v>
      </c>
      <c r="DP20" s="37">
        <f>IF(AND(DP$5&gt;='Fund Raising'!$K36,DP$5&lt;'Fund Raising'!$L36),'Fund Raising'!$I36,0)</f>
        <v>0</v>
      </c>
      <c r="DQ20" s="37">
        <f>IF(AND(DQ$5&gt;='Fund Raising'!$K36,DQ$5&lt;'Fund Raising'!$L36),'Fund Raising'!$I36,0)</f>
        <v>0</v>
      </c>
      <c r="DR20" s="37">
        <f>IF(AND(DR$5&gt;='Fund Raising'!$K36,DR$5&lt;'Fund Raising'!$L36),'Fund Raising'!$I36,0)</f>
        <v>0</v>
      </c>
    </row>
    <row r="21" ht="14.25" customHeight="1" outlineLevel="2">
      <c r="B21" s="268" t="str">
        <f>'Fund Raising'!B37</f>
        <v>Treasury</v>
      </c>
      <c r="C21" s="37">
        <f>IF(AND(C$5&gt;='Fund Raising'!$K37,C$5&lt;'Fund Raising'!$L37),'Fund Raising'!$I37,0)+'Fund Raising'!$D37*'Fund Raising'!$E37/100</f>
        <v>312500</v>
      </c>
      <c r="D21" s="37">
        <f>IF(AND(D$5&gt;='Fund Raising'!$K37,D$5&lt;'Fund Raising'!$L37),'Fund Raising'!$I37,0)</f>
        <v>312500</v>
      </c>
      <c r="E21" s="37">
        <f>IF(AND(E$5&gt;='Fund Raising'!$K37,E$5&lt;'Fund Raising'!$L37),'Fund Raising'!$I37,0)</f>
        <v>312500</v>
      </c>
      <c r="F21" s="37">
        <f>IF(AND(F$5&gt;='Fund Raising'!$K37,F$5&lt;'Fund Raising'!$L37),'Fund Raising'!$I37,0)</f>
        <v>312500</v>
      </c>
      <c r="G21" s="37">
        <f>IF(AND(G$5&gt;='Fund Raising'!$K37,G$5&lt;'Fund Raising'!$L37),'Fund Raising'!$I37,0)</f>
        <v>312500</v>
      </c>
      <c r="H21" s="37">
        <f>IF(AND(H$5&gt;='Fund Raising'!$K37,H$5&lt;'Fund Raising'!$L37),'Fund Raising'!$I37,0)</f>
        <v>312500</v>
      </c>
      <c r="I21" s="37">
        <f>IF(AND(I$5&gt;='Fund Raising'!$K37,I$5&lt;'Fund Raising'!$L37),'Fund Raising'!$I37,0)</f>
        <v>312500</v>
      </c>
      <c r="J21" s="37">
        <f>IF(AND(J$5&gt;='Fund Raising'!$K37,J$5&lt;'Fund Raising'!$L37),'Fund Raising'!$I37,0)</f>
        <v>312500</v>
      </c>
      <c r="K21" s="37">
        <f>IF(AND(K$5&gt;='Fund Raising'!$K37,K$5&lt;'Fund Raising'!$L37),'Fund Raising'!$I37,0)</f>
        <v>312500</v>
      </c>
      <c r="L21" s="37">
        <f>IF(AND(L$5&gt;='Fund Raising'!$K37,L$5&lt;'Fund Raising'!$L37),'Fund Raising'!$I37,0)</f>
        <v>312500</v>
      </c>
      <c r="M21" s="37">
        <f>IF(AND(M$5&gt;='Fund Raising'!$K37,M$5&lt;'Fund Raising'!$L37),'Fund Raising'!$I37,0)</f>
        <v>312500</v>
      </c>
      <c r="N21" s="37">
        <f>IF(AND(N$5&gt;='Fund Raising'!$K37,N$5&lt;'Fund Raising'!$L37),'Fund Raising'!$I37,0)</f>
        <v>312500</v>
      </c>
      <c r="O21" s="37">
        <f>IF(AND(O$5&gt;='Fund Raising'!$K37,O$5&lt;'Fund Raising'!$L37),'Fund Raising'!$I37,0)</f>
        <v>312500</v>
      </c>
      <c r="P21" s="37">
        <f>IF(AND(P$5&gt;='Fund Raising'!$K37,P$5&lt;'Fund Raising'!$L37),'Fund Raising'!$I37,0)</f>
        <v>312500</v>
      </c>
      <c r="Q21" s="37">
        <f>IF(AND(Q$5&gt;='Fund Raising'!$K37,Q$5&lt;'Fund Raising'!$L37),'Fund Raising'!$I37,0)</f>
        <v>312500</v>
      </c>
      <c r="R21" s="37">
        <f>IF(AND(R$5&gt;='Fund Raising'!$K37,R$5&lt;'Fund Raising'!$L37),'Fund Raising'!$I37,0)</f>
        <v>312500</v>
      </c>
      <c r="S21" s="37">
        <f>IF(AND(S$5&gt;='Fund Raising'!$K37,S$5&lt;'Fund Raising'!$L37),'Fund Raising'!$I37,0)</f>
        <v>312500</v>
      </c>
      <c r="T21" s="37">
        <f>IF(AND(T$5&gt;='Fund Raising'!$K37,T$5&lt;'Fund Raising'!$L37),'Fund Raising'!$I37,0)</f>
        <v>312500</v>
      </c>
      <c r="U21" s="37">
        <f>IF(AND(U$5&gt;='Fund Raising'!$K37,U$5&lt;'Fund Raising'!$L37),'Fund Raising'!$I37,0)</f>
        <v>312500</v>
      </c>
      <c r="V21" s="37">
        <f>IF(AND(V$5&gt;='Fund Raising'!$K37,V$5&lt;'Fund Raising'!$L37),'Fund Raising'!$I37,0)</f>
        <v>312500</v>
      </c>
      <c r="W21" s="37">
        <f>IF(AND(W$5&gt;='Fund Raising'!$K37,W$5&lt;'Fund Raising'!$L37),'Fund Raising'!$I37,0)</f>
        <v>312500</v>
      </c>
      <c r="X21" s="37">
        <f>IF(AND(X$5&gt;='Fund Raising'!$K37,X$5&lt;'Fund Raising'!$L37),'Fund Raising'!$I37,0)</f>
        <v>312500</v>
      </c>
      <c r="Y21" s="37">
        <f>IF(AND(Y$5&gt;='Fund Raising'!$K37,Y$5&lt;'Fund Raising'!$L37),'Fund Raising'!$I37,0)</f>
        <v>312500</v>
      </c>
      <c r="Z21" s="37">
        <f>IF(AND(Z$5&gt;='Fund Raising'!$K37,Z$5&lt;'Fund Raising'!$L37),'Fund Raising'!$I37,0)</f>
        <v>312500</v>
      </c>
      <c r="AA21" s="37">
        <f>IF(AND(AA$5&gt;='Fund Raising'!$K37,AA$5&lt;'Fund Raising'!$L37),'Fund Raising'!$I37,0)</f>
        <v>312500</v>
      </c>
      <c r="AB21" s="37">
        <f>IF(AND(AB$5&gt;='Fund Raising'!$K37,AB$5&lt;'Fund Raising'!$L37),'Fund Raising'!$I37,0)</f>
        <v>312500</v>
      </c>
      <c r="AC21" s="37">
        <f>IF(AND(AC$5&gt;='Fund Raising'!$K37,AC$5&lt;'Fund Raising'!$L37),'Fund Raising'!$I37,0)</f>
        <v>312500</v>
      </c>
      <c r="AD21" s="37">
        <f>IF(AND(AD$5&gt;='Fund Raising'!$K37,AD$5&lt;'Fund Raising'!$L37),'Fund Raising'!$I37,0)</f>
        <v>312500</v>
      </c>
      <c r="AE21" s="37">
        <f>IF(AND(AE$5&gt;='Fund Raising'!$K37,AE$5&lt;'Fund Raising'!$L37),'Fund Raising'!$I37,0)</f>
        <v>312500</v>
      </c>
      <c r="AF21" s="37">
        <f>IF(AND(AF$5&gt;='Fund Raising'!$K37,AF$5&lt;'Fund Raising'!$L37),'Fund Raising'!$I37,0)</f>
        <v>312500</v>
      </c>
      <c r="AG21" s="37">
        <f>IF(AND(AG$5&gt;='Fund Raising'!$K37,AG$5&lt;'Fund Raising'!$L37),'Fund Raising'!$I37,0)</f>
        <v>312500</v>
      </c>
      <c r="AH21" s="37">
        <f>IF(AND(AH$5&gt;='Fund Raising'!$K37,AH$5&lt;'Fund Raising'!$L37),'Fund Raising'!$I37,0)</f>
        <v>312500</v>
      </c>
      <c r="AI21" s="37">
        <f>IF(AND(AI$5&gt;='Fund Raising'!$K37,AI$5&lt;'Fund Raising'!$L37),'Fund Raising'!$I37,0)</f>
        <v>312500</v>
      </c>
      <c r="AJ21" s="37">
        <f>IF(AND(AJ$5&gt;='Fund Raising'!$K37,AJ$5&lt;'Fund Raising'!$L37),'Fund Raising'!$I37,0)</f>
        <v>312500</v>
      </c>
      <c r="AK21" s="37">
        <f>IF(AND(AK$5&gt;='Fund Raising'!$K37,AK$5&lt;'Fund Raising'!$L37),'Fund Raising'!$I37,0)</f>
        <v>312500</v>
      </c>
      <c r="AL21" s="37">
        <f>IF(AND(AL$5&gt;='Fund Raising'!$K37,AL$5&lt;'Fund Raising'!$L37),'Fund Raising'!$I37,0)</f>
        <v>312500</v>
      </c>
      <c r="AM21" s="37">
        <f>IF(AND(AM$5&gt;='Fund Raising'!$K37,AM$5&lt;'Fund Raising'!$L37),'Fund Raising'!$I37,0)</f>
        <v>312500</v>
      </c>
      <c r="AN21" s="37">
        <f>IF(AND(AN$5&gt;='Fund Raising'!$K37,AN$5&lt;'Fund Raising'!$L37),'Fund Raising'!$I37,0)</f>
        <v>312500</v>
      </c>
      <c r="AO21" s="37">
        <f>IF(AND(AO$5&gt;='Fund Raising'!$K37,AO$5&lt;'Fund Raising'!$L37),'Fund Raising'!$I37,0)</f>
        <v>312500</v>
      </c>
      <c r="AP21" s="37">
        <f>IF(AND(AP$5&gt;='Fund Raising'!$K37,AP$5&lt;'Fund Raising'!$L37),'Fund Raising'!$I37,0)</f>
        <v>312500</v>
      </c>
      <c r="AQ21" s="37">
        <f>IF(AND(AQ$5&gt;='Fund Raising'!$K37,AQ$5&lt;'Fund Raising'!$L37),'Fund Raising'!$I37,0)</f>
        <v>312500</v>
      </c>
      <c r="AR21" s="37">
        <f>IF(AND(AR$5&gt;='Fund Raising'!$K37,AR$5&lt;'Fund Raising'!$L37),'Fund Raising'!$I37,0)</f>
        <v>312500</v>
      </c>
      <c r="AS21" s="37">
        <f>IF(AND(AS$5&gt;='Fund Raising'!$K37,AS$5&lt;'Fund Raising'!$L37),'Fund Raising'!$I37,0)</f>
        <v>312500</v>
      </c>
      <c r="AT21" s="37">
        <f>IF(AND(AT$5&gt;='Fund Raising'!$K37,AT$5&lt;'Fund Raising'!$L37),'Fund Raising'!$I37,0)</f>
        <v>312500</v>
      </c>
      <c r="AU21" s="37">
        <f>IF(AND(AU$5&gt;='Fund Raising'!$K37,AU$5&lt;'Fund Raising'!$L37),'Fund Raising'!$I37,0)</f>
        <v>312500</v>
      </c>
      <c r="AV21" s="37">
        <f>IF(AND(AV$5&gt;='Fund Raising'!$K37,AV$5&lt;'Fund Raising'!$L37),'Fund Raising'!$I37,0)</f>
        <v>312500</v>
      </c>
      <c r="AW21" s="37">
        <f>IF(AND(AW$5&gt;='Fund Raising'!$K37,AW$5&lt;'Fund Raising'!$L37),'Fund Raising'!$I37,0)</f>
        <v>312500</v>
      </c>
      <c r="AX21" s="37">
        <f>IF(AND(AX$5&gt;='Fund Raising'!$K37,AX$5&lt;'Fund Raising'!$L37),'Fund Raising'!$I37,0)</f>
        <v>312500</v>
      </c>
      <c r="AY21" s="37">
        <f>IF(AND(AY$5&gt;='Fund Raising'!$K37,AY$5&lt;'Fund Raising'!$L37),'Fund Raising'!$I37,0)</f>
        <v>0</v>
      </c>
      <c r="AZ21" s="37">
        <f>IF(AND(AZ$5&gt;='Fund Raising'!$K37,AZ$5&lt;'Fund Raising'!$L37),'Fund Raising'!$I37,0)</f>
        <v>0</v>
      </c>
      <c r="BA21" s="37">
        <f>IF(AND(BA$5&gt;='Fund Raising'!$K37,BA$5&lt;'Fund Raising'!$L37),'Fund Raising'!$I37,0)</f>
        <v>0</v>
      </c>
      <c r="BB21" s="37">
        <f>IF(AND(BB$5&gt;='Fund Raising'!$K37,BB$5&lt;'Fund Raising'!$L37),'Fund Raising'!$I37,0)</f>
        <v>0</v>
      </c>
      <c r="BC21" s="37">
        <f>IF(AND(BC$5&gt;='Fund Raising'!$K37,BC$5&lt;'Fund Raising'!$L37),'Fund Raising'!$I37,0)</f>
        <v>0</v>
      </c>
      <c r="BD21" s="37">
        <f>IF(AND(BD$5&gt;='Fund Raising'!$K37,BD$5&lt;'Fund Raising'!$L37),'Fund Raising'!$I37,0)</f>
        <v>0</v>
      </c>
      <c r="BE21" s="37">
        <f>IF(AND(BE$5&gt;='Fund Raising'!$K37,BE$5&lt;'Fund Raising'!$L37),'Fund Raising'!$I37,0)</f>
        <v>0</v>
      </c>
      <c r="BF21" s="37">
        <f>IF(AND(BF$5&gt;='Fund Raising'!$K37,BF$5&lt;'Fund Raising'!$L37),'Fund Raising'!$I37,0)</f>
        <v>0</v>
      </c>
      <c r="BG21" s="37">
        <f>IF(AND(BG$5&gt;='Fund Raising'!$K37,BG$5&lt;'Fund Raising'!$L37),'Fund Raising'!$I37,0)</f>
        <v>0</v>
      </c>
      <c r="BH21" s="37">
        <f>IF(AND(BH$5&gt;='Fund Raising'!$K37,BH$5&lt;'Fund Raising'!$L37),'Fund Raising'!$I37,0)</f>
        <v>0</v>
      </c>
      <c r="BI21" s="37">
        <f>IF(AND(BI$5&gt;='Fund Raising'!$K37,BI$5&lt;'Fund Raising'!$L37),'Fund Raising'!$I37,0)</f>
        <v>0</v>
      </c>
      <c r="BJ21" s="37">
        <f>IF(AND(BJ$5&gt;='Fund Raising'!$K37,BJ$5&lt;'Fund Raising'!$L37),'Fund Raising'!$I37,0)</f>
        <v>0</v>
      </c>
      <c r="BK21" s="37">
        <f>IF(AND(BK$5&gt;='Fund Raising'!$K37,BK$5&lt;'Fund Raising'!$L37),'Fund Raising'!$I37,0)</f>
        <v>0</v>
      </c>
      <c r="BL21" s="37">
        <f>IF(AND(BL$5&gt;='Fund Raising'!$K37,BL$5&lt;'Fund Raising'!$L37),'Fund Raising'!$I37,0)</f>
        <v>0</v>
      </c>
      <c r="BM21" s="37">
        <f>IF(AND(BM$5&gt;='Fund Raising'!$K37,BM$5&lt;'Fund Raising'!$L37),'Fund Raising'!$I37,0)</f>
        <v>0</v>
      </c>
      <c r="BN21" s="37">
        <f>IF(AND(BN$5&gt;='Fund Raising'!$K37,BN$5&lt;'Fund Raising'!$L37),'Fund Raising'!$I37,0)</f>
        <v>0</v>
      </c>
      <c r="BO21" s="37">
        <f>IF(AND(BO$5&gt;='Fund Raising'!$K37,BO$5&lt;'Fund Raising'!$L37),'Fund Raising'!$I37,0)</f>
        <v>0</v>
      </c>
      <c r="BP21" s="37">
        <f>IF(AND(BP$5&gt;='Fund Raising'!$K37,BP$5&lt;'Fund Raising'!$L37),'Fund Raising'!$I37,0)</f>
        <v>0</v>
      </c>
      <c r="BQ21" s="37">
        <f>IF(AND(BQ$5&gt;='Fund Raising'!$K37,BQ$5&lt;'Fund Raising'!$L37),'Fund Raising'!$I37,0)</f>
        <v>0</v>
      </c>
      <c r="BR21" s="37">
        <f>IF(AND(BR$5&gt;='Fund Raising'!$K37,BR$5&lt;'Fund Raising'!$L37),'Fund Raising'!$I37,0)</f>
        <v>0</v>
      </c>
      <c r="BS21" s="37">
        <f>IF(AND(BS$5&gt;='Fund Raising'!$K37,BS$5&lt;'Fund Raising'!$L37),'Fund Raising'!$I37,0)</f>
        <v>0</v>
      </c>
      <c r="BT21" s="37">
        <f>IF(AND(BT$5&gt;='Fund Raising'!$K37,BT$5&lt;'Fund Raising'!$L37),'Fund Raising'!$I37,0)</f>
        <v>0</v>
      </c>
      <c r="BU21" s="37">
        <f>IF(AND(BU$5&gt;='Fund Raising'!$K37,BU$5&lt;'Fund Raising'!$L37),'Fund Raising'!$I37,0)</f>
        <v>0</v>
      </c>
      <c r="BV21" s="37">
        <f>IF(AND(BV$5&gt;='Fund Raising'!$K37,BV$5&lt;'Fund Raising'!$L37),'Fund Raising'!$I37,0)</f>
        <v>0</v>
      </c>
      <c r="BW21" s="37">
        <f>IF(AND(BW$5&gt;='Fund Raising'!$K37,BW$5&lt;'Fund Raising'!$L37),'Fund Raising'!$I37,0)</f>
        <v>0</v>
      </c>
      <c r="BX21" s="37">
        <f>IF(AND(BX$5&gt;='Fund Raising'!$K37,BX$5&lt;'Fund Raising'!$L37),'Fund Raising'!$I37,0)</f>
        <v>0</v>
      </c>
      <c r="BY21" s="37">
        <f>IF(AND(BY$5&gt;='Fund Raising'!$K37,BY$5&lt;'Fund Raising'!$L37),'Fund Raising'!$I37,0)</f>
        <v>0</v>
      </c>
      <c r="BZ21" s="37">
        <f>IF(AND(BZ$5&gt;='Fund Raising'!$K37,BZ$5&lt;'Fund Raising'!$L37),'Fund Raising'!$I37,0)</f>
        <v>0</v>
      </c>
      <c r="CA21" s="37">
        <f>IF(AND(CA$5&gt;='Fund Raising'!$K37,CA$5&lt;'Fund Raising'!$L37),'Fund Raising'!$I37,0)</f>
        <v>0</v>
      </c>
      <c r="CB21" s="37">
        <f>IF(AND(CB$5&gt;='Fund Raising'!$K37,CB$5&lt;'Fund Raising'!$L37),'Fund Raising'!$I37,0)</f>
        <v>0</v>
      </c>
      <c r="CC21" s="37">
        <f>IF(AND(CC$5&gt;='Fund Raising'!$K37,CC$5&lt;'Fund Raising'!$L37),'Fund Raising'!$I37,0)</f>
        <v>0</v>
      </c>
      <c r="CD21" s="37">
        <f>IF(AND(CD$5&gt;='Fund Raising'!$K37,CD$5&lt;'Fund Raising'!$L37),'Fund Raising'!$I37,0)</f>
        <v>0</v>
      </c>
      <c r="CE21" s="37">
        <f>IF(AND(CE$5&gt;='Fund Raising'!$K37,CE$5&lt;'Fund Raising'!$L37),'Fund Raising'!$I37,0)</f>
        <v>0</v>
      </c>
      <c r="CF21" s="37">
        <f>IF(AND(CF$5&gt;='Fund Raising'!$K37,CF$5&lt;'Fund Raising'!$L37),'Fund Raising'!$I37,0)</f>
        <v>0</v>
      </c>
      <c r="CG21" s="37">
        <f>IF(AND(CG$5&gt;='Fund Raising'!$K37,CG$5&lt;'Fund Raising'!$L37),'Fund Raising'!$I37,0)</f>
        <v>0</v>
      </c>
      <c r="CH21" s="37">
        <f>IF(AND(CH$5&gt;='Fund Raising'!$K37,CH$5&lt;'Fund Raising'!$L37),'Fund Raising'!$I37,0)</f>
        <v>0</v>
      </c>
      <c r="CI21" s="37">
        <f>IF(AND(CI$5&gt;='Fund Raising'!$K37,CI$5&lt;'Fund Raising'!$L37),'Fund Raising'!$I37,0)</f>
        <v>0</v>
      </c>
      <c r="CJ21" s="37">
        <f>IF(AND(CJ$5&gt;='Fund Raising'!$K37,CJ$5&lt;'Fund Raising'!$L37),'Fund Raising'!$I37,0)</f>
        <v>0</v>
      </c>
      <c r="CK21" s="37">
        <f>IF(AND(CK$5&gt;='Fund Raising'!$K37,CK$5&lt;'Fund Raising'!$L37),'Fund Raising'!$I37,0)</f>
        <v>0</v>
      </c>
      <c r="CL21" s="37">
        <f>IF(AND(CL$5&gt;='Fund Raising'!$K37,CL$5&lt;'Fund Raising'!$L37),'Fund Raising'!$I37,0)</f>
        <v>0</v>
      </c>
      <c r="CM21" s="37">
        <f>IF(AND(CM$5&gt;='Fund Raising'!$K37,CM$5&lt;'Fund Raising'!$L37),'Fund Raising'!$I37,0)</f>
        <v>0</v>
      </c>
      <c r="CN21" s="37">
        <f>IF(AND(CN$5&gt;='Fund Raising'!$K37,CN$5&lt;'Fund Raising'!$L37),'Fund Raising'!$I37,0)</f>
        <v>0</v>
      </c>
      <c r="CO21" s="37">
        <f>IF(AND(CO$5&gt;='Fund Raising'!$K37,CO$5&lt;'Fund Raising'!$L37),'Fund Raising'!$I37,0)</f>
        <v>0</v>
      </c>
      <c r="CP21" s="37">
        <f>IF(AND(CP$5&gt;='Fund Raising'!$K37,CP$5&lt;'Fund Raising'!$L37),'Fund Raising'!$I37,0)</f>
        <v>0</v>
      </c>
      <c r="CQ21" s="37">
        <f>IF(AND(CQ$5&gt;='Fund Raising'!$K37,CQ$5&lt;'Fund Raising'!$L37),'Fund Raising'!$I37,0)</f>
        <v>0</v>
      </c>
      <c r="CR21" s="37">
        <f>IF(AND(CR$5&gt;='Fund Raising'!$K37,CR$5&lt;'Fund Raising'!$L37),'Fund Raising'!$I37,0)</f>
        <v>0</v>
      </c>
      <c r="CS21" s="37">
        <f>IF(AND(CS$5&gt;='Fund Raising'!$K37,CS$5&lt;'Fund Raising'!$L37),'Fund Raising'!$I37,0)</f>
        <v>0</v>
      </c>
      <c r="CT21" s="37">
        <f>IF(AND(CT$5&gt;='Fund Raising'!$K37,CT$5&lt;'Fund Raising'!$L37),'Fund Raising'!$I37,0)</f>
        <v>0</v>
      </c>
      <c r="CU21" s="37">
        <f>IF(AND(CU$5&gt;='Fund Raising'!$K37,CU$5&lt;'Fund Raising'!$L37),'Fund Raising'!$I37,0)</f>
        <v>0</v>
      </c>
      <c r="CV21" s="37">
        <f>IF(AND(CV$5&gt;='Fund Raising'!$K37,CV$5&lt;'Fund Raising'!$L37),'Fund Raising'!$I37,0)</f>
        <v>0</v>
      </c>
      <c r="CW21" s="37">
        <f>IF(AND(CW$5&gt;='Fund Raising'!$K37,CW$5&lt;'Fund Raising'!$L37),'Fund Raising'!$I37,0)</f>
        <v>0</v>
      </c>
      <c r="CX21" s="37">
        <f>IF(AND(CX$5&gt;='Fund Raising'!$K37,CX$5&lt;'Fund Raising'!$L37),'Fund Raising'!$I37,0)</f>
        <v>0</v>
      </c>
      <c r="CY21" s="37">
        <f>IF(AND(CY$5&gt;='Fund Raising'!$K37,CY$5&lt;'Fund Raising'!$L37),'Fund Raising'!$I37,0)</f>
        <v>0</v>
      </c>
      <c r="CZ21" s="37">
        <f>IF(AND(CZ$5&gt;='Fund Raising'!$K37,CZ$5&lt;'Fund Raising'!$L37),'Fund Raising'!$I37,0)</f>
        <v>0</v>
      </c>
      <c r="DA21" s="37">
        <f>IF(AND(DA$5&gt;='Fund Raising'!$K37,DA$5&lt;'Fund Raising'!$L37),'Fund Raising'!$I37,0)</f>
        <v>0</v>
      </c>
      <c r="DB21" s="37">
        <f>IF(AND(DB$5&gt;='Fund Raising'!$K37,DB$5&lt;'Fund Raising'!$L37),'Fund Raising'!$I37,0)</f>
        <v>0</v>
      </c>
      <c r="DC21" s="37">
        <f>IF(AND(DC$5&gt;='Fund Raising'!$K37,DC$5&lt;'Fund Raising'!$L37),'Fund Raising'!$I37,0)</f>
        <v>0</v>
      </c>
      <c r="DD21" s="37">
        <f>IF(AND(DD$5&gt;='Fund Raising'!$K37,DD$5&lt;'Fund Raising'!$L37),'Fund Raising'!$I37,0)</f>
        <v>0</v>
      </c>
      <c r="DE21" s="37">
        <f>IF(AND(DE$5&gt;='Fund Raising'!$K37,DE$5&lt;'Fund Raising'!$L37),'Fund Raising'!$I37,0)</f>
        <v>0</v>
      </c>
      <c r="DF21" s="37">
        <f>IF(AND(DF$5&gt;='Fund Raising'!$K37,DF$5&lt;'Fund Raising'!$L37),'Fund Raising'!$I37,0)</f>
        <v>0</v>
      </c>
      <c r="DG21" s="37">
        <f>IF(AND(DG$5&gt;='Fund Raising'!$K37,DG$5&lt;'Fund Raising'!$L37),'Fund Raising'!$I37,0)</f>
        <v>0</v>
      </c>
      <c r="DH21" s="37">
        <f>IF(AND(DH$5&gt;='Fund Raising'!$K37,DH$5&lt;'Fund Raising'!$L37),'Fund Raising'!$I37,0)</f>
        <v>0</v>
      </c>
      <c r="DI21" s="37">
        <f>IF(AND(DI$5&gt;='Fund Raising'!$K37,DI$5&lt;'Fund Raising'!$L37),'Fund Raising'!$I37,0)</f>
        <v>0</v>
      </c>
      <c r="DJ21" s="37">
        <f>IF(AND(DJ$5&gt;='Fund Raising'!$K37,DJ$5&lt;'Fund Raising'!$L37),'Fund Raising'!$I37,0)</f>
        <v>0</v>
      </c>
      <c r="DK21" s="37">
        <f>IF(AND(DK$5&gt;='Fund Raising'!$K37,DK$5&lt;'Fund Raising'!$L37),'Fund Raising'!$I37,0)</f>
        <v>0</v>
      </c>
      <c r="DL21" s="37">
        <f>IF(AND(DL$5&gt;='Fund Raising'!$K37,DL$5&lt;'Fund Raising'!$L37),'Fund Raising'!$I37,0)</f>
        <v>0</v>
      </c>
      <c r="DM21" s="37">
        <f>IF(AND(DM$5&gt;='Fund Raising'!$K37,DM$5&lt;'Fund Raising'!$L37),'Fund Raising'!$I37,0)</f>
        <v>0</v>
      </c>
      <c r="DN21" s="37">
        <f>IF(AND(DN$5&gt;='Fund Raising'!$K37,DN$5&lt;'Fund Raising'!$L37),'Fund Raising'!$I37,0)</f>
        <v>0</v>
      </c>
      <c r="DO21" s="37">
        <f>IF(AND(DO$5&gt;='Fund Raising'!$K37,DO$5&lt;'Fund Raising'!$L37),'Fund Raising'!$I37,0)</f>
        <v>0</v>
      </c>
      <c r="DP21" s="37">
        <f>IF(AND(DP$5&gt;='Fund Raising'!$K37,DP$5&lt;'Fund Raising'!$L37),'Fund Raising'!$I37,0)</f>
        <v>0</v>
      </c>
      <c r="DQ21" s="37">
        <f>IF(AND(DQ$5&gt;='Fund Raising'!$K37,DQ$5&lt;'Fund Raising'!$L37),'Fund Raising'!$I37,0)</f>
        <v>0</v>
      </c>
      <c r="DR21" s="37">
        <f>IF(AND(DR$5&gt;='Fund Raising'!$K37,DR$5&lt;'Fund Raising'!$L37),'Fund Raising'!$I37,0)</f>
        <v>0</v>
      </c>
    </row>
    <row r="22" ht="14.25" customHeight="1" outlineLevel="2">
      <c r="B22" s="268" t="str">
        <f>'Fund Raising'!B38</f>
        <v/>
      </c>
      <c r="C22" s="37">
        <f>IF(AND(C$5&gt;='Fund Raising'!$K38,C$5&lt;'Fund Raising'!$L38),'Fund Raising'!$I38,0)+'Fund Raising'!$D38*'Fund Raising'!$E38/100</f>
        <v>0</v>
      </c>
      <c r="D22" s="37">
        <f>IF(AND(D$5&gt;='Fund Raising'!$K38,D$5&lt;'Fund Raising'!$L38),'Fund Raising'!$I38,0)</f>
        <v>0</v>
      </c>
      <c r="E22" s="37">
        <f>IF(AND(E$5&gt;='Fund Raising'!$K38,E$5&lt;'Fund Raising'!$L38),'Fund Raising'!$I38,0)</f>
        <v>0</v>
      </c>
      <c r="F22" s="37">
        <f>IF(AND(F$5&gt;='Fund Raising'!$K38,F$5&lt;'Fund Raising'!$L38),'Fund Raising'!$I38,0)</f>
        <v>0</v>
      </c>
      <c r="G22" s="37">
        <f>IF(AND(G$5&gt;='Fund Raising'!$K38,G$5&lt;'Fund Raising'!$L38),'Fund Raising'!$I38,0)</f>
        <v>0</v>
      </c>
      <c r="H22" s="37">
        <f>IF(AND(H$5&gt;='Fund Raising'!$K38,H$5&lt;'Fund Raising'!$L38),'Fund Raising'!$I38,0)</f>
        <v>0</v>
      </c>
      <c r="I22" s="37">
        <f>IF(AND(I$5&gt;='Fund Raising'!$K38,I$5&lt;'Fund Raising'!$L38),'Fund Raising'!$I38,0)</f>
        <v>0</v>
      </c>
      <c r="J22" s="37">
        <f>IF(AND(J$5&gt;='Fund Raising'!$K38,J$5&lt;'Fund Raising'!$L38),'Fund Raising'!$I38,0)</f>
        <v>0</v>
      </c>
      <c r="K22" s="37">
        <f>IF(AND(K$5&gt;='Fund Raising'!$K38,K$5&lt;'Fund Raising'!$L38),'Fund Raising'!$I38,0)</f>
        <v>0</v>
      </c>
      <c r="L22" s="37">
        <f>IF(AND(L$5&gt;='Fund Raising'!$K38,L$5&lt;'Fund Raising'!$L38),'Fund Raising'!$I38,0)</f>
        <v>0</v>
      </c>
      <c r="M22" s="37">
        <f>IF(AND(M$5&gt;='Fund Raising'!$K38,M$5&lt;'Fund Raising'!$L38),'Fund Raising'!$I38,0)</f>
        <v>0</v>
      </c>
      <c r="N22" s="37">
        <f>IF(AND(N$5&gt;='Fund Raising'!$K38,N$5&lt;'Fund Raising'!$L38),'Fund Raising'!$I38,0)</f>
        <v>0</v>
      </c>
      <c r="O22" s="37">
        <f>IF(AND(O$5&gt;='Fund Raising'!$K38,O$5&lt;'Fund Raising'!$L38),'Fund Raising'!$I38,0)</f>
        <v>0</v>
      </c>
      <c r="P22" s="37">
        <f>IF(AND(P$5&gt;='Fund Raising'!$K38,P$5&lt;'Fund Raising'!$L38),'Fund Raising'!$I38,0)</f>
        <v>0</v>
      </c>
      <c r="Q22" s="37">
        <f>IF(AND(Q$5&gt;='Fund Raising'!$K38,Q$5&lt;'Fund Raising'!$L38),'Fund Raising'!$I38,0)</f>
        <v>0</v>
      </c>
      <c r="R22" s="37">
        <f>IF(AND(R$5&gt;='Fund Raising'!$K38,R$5&lt;'Fund Raising'!$L38),'Fund Raising'!$I38,0)</f>
        <v>0</v>
      </c>
      <c r="S22" s="37">
        <f>IF(AND(S$5&gt;='Fund Raising'!$K38,S$5&lt;'Fund Raising'!$L38),'Fund Raising'!$I38,0)</f>
        <v>0</v>
      </c>
      <c r="T22" s="37">
        <f>IF(AND(T$5&gt;='Fund Raising'!$K38,T$5&lt;'Fund Raising'!$L38),'Fund Raising'!$I38,0)</f>
        <v>0</v>
      </c>
      <c r="U22" s="37">
        <f>IF(AND(U$5&gt;='Fund Raising'!$K38,U$5&lt;'Fund Raising'!$L38),'Fund Raising'!$I38,0)</f>
        <v>0</v>
      </c>
      <c r="V22" s="37">
        <f>IF(AND(V$5&gt;='Fund Raising'!$K38,V$5&lt;'Fund Raising'!$L38),'Fund Raising'!$I38,0)</f>
        <v>0</v>
      </c>
      <c r="W22" s="37">
        <f>IF(AND(W$5&gt;='Fund Raising'!$K38,W$5&lt;'Fund Raising'!$L38),'Fund Raising'!$I38,0)</f>
        <v>0</v>
      </c>
      <c r="X22" s="37">
        <f>IF(AND(X$5&gt;='Fund Raising'!$K38,X$5&lt;'Fund Raising'!$L38),'Fund Raising'!$I38,0)</f>
        <v>0</v>
      </c>
      <c r="Y22" s="37">
        <f>IF(AND(Y$5&gt;='Fund Raising'!$K38,Y$5&lt;'Fund Raising'!$L38),'Fund Raising'!$I38,0)</f>
        <v>0</v>
      </c>
      <c r="Z22" s="37">
        <f>IF(AND(Z$5&gt;='Fund Raising'!$K38,Z$5&lt;'Fund Raising'!$L38),'Fund Raising'!$I38,0)</f>
        <v>0</v>
      </c>
      <c r="AA22" s="37">
        <f>IF(AND(AA$5&gt;='Fund Raising'!$K38,AA$5&lt;'Fund Raising'!$L38),'Fund Raising'!$I38,0)</f>
        <v>0</v>
      </c>
      <c r="AB22" s="37">
        <f>IF(AND(AB$5&gt;='Fund Raising'!$K38,AB$5&lt;'Fund Raising'!$L38),'Fund Raising'!$I38,0)</f>
        <v>0</v>
      </c>
      <c r="AC22" s="37">
        <f>IF(AND(AC$5&gt;='Fund Raising'!$K38,AC$5&lt;'Fund Raising'!$L38),'Fund Raising'!$I38,0)</f>
        <v>0</v>
      </c>
      <c r="AD22" s="37">
        <f>IF(AND(AD$5&gt;='Fund Raising'!$K38,AD$5&lt;'Fund Raising'!$L38),'Fund Raising'!$I38,0)</f>
        <v>0</v>
      </c>
      <c r="AE22" s="37">
        <f>IF(AND(AE$5&gt;='Fund Raising'!$K38,AE$5&lt;'Fund Raising'!$L38),'Fund Raising'!$I38,0)</f>
        <v>0</v>
      </c>
      <c r="AF22" s="37">
        <f>IF(AND(AF$5&gt;='Fund Raising'!$K38,AF$5&lt;'Fund Raising'!$L38),'Fund Raising'!$I38,0)</f>
        <v>0</v>
      </c>
      <c r="AG22" s="37">
        <f>IF(AND(AG$5&gt;='Fund Raising'!$K38,AG$5&lt;'Fund Raising'!$L38),'Fund Raising'!$I38,0)</f>
        <v>0</v>
      </c>
      <c r="AH22" s="37">
        <f>IF(AND(AH$5&gt;='Fund Raising'!$K38,AH$5&lt;'Fund Raising'!$L38),'Fund Raising'!$I38,0)</f>
        <v>0</v>
      </c>
      <c r="AI22" s="37">
        <f>IF(AND(AI$5&gt;='Fund Raising'!$K38,AI$5&lt;'Fund Raising'!$L38),'Fund Raising'!$I38,0)</f>
        <v>0</v>
      </c>
      <c r="AJ22" s="37">
        <f>IF(AND(AJ$5&gt;='Fund Raising'!$K38,AJ$5&lt;'Fund Raising'!$L38),'Fund Raising'!$I38,0)</f>
        <v>0</v>
      </c>
      <c r="AK22" s="37">
        <f>IF(AND(AK$5&gt;='Fund Raising'!$K38,AK$5&lt;'Fund Raising'!$L38),'Fund Raising'!$I38,0)</f>
        <v>0</v>
      </c>
      <c r="AL22" s="37">
        <f>IF(AND(AL$5&gt;='Fund Raising'!$K38,AL$5&lt;'Fund Raising'!$L38),'Fund Raising'!$I38,0)</f>
        <v>0</v>
      </c>
      <c r="AM22" s="37">
        <f>IF(AND(AM$5&gt;='Fund Raising'!$K38,AM$5&lt;'Fund Raising'!$L38),'Fund Raising'!$I38,0)</f>
        <v>0</v>
      </c>
      <c r="AN22" s="37">
        <f>IF(AND(AN$5&gt;='Fund Raising'!$K38,AN$5&lt;'Fund Raising'!$L38),'Fund Raising'!$I38,0)</f>
        <v>0</v>
      </c>
      <c r="AO22" s="37">
        <f>IF(AND(AO$5&gt;='Fund Raising'!$K38,AO$5&lt;'Fund Raising'!$L38),'Fund Raising'!$I38,0)</f>
        <v>0</v>
      </c>
      <c r="AP22" s="37">
        <f>IF(AND(AP$5&gt;='Fund Raising'!$K38,AP$5&lt;'Fund Raising'!$L38),'Fund Raising'!$I38,0)</f>
        <v>0</v>
      </c>
      <c r="AQ22" s="37">
        <f>IF(AND(AQ$5&gt;='Fund Raising'!$K38,AQ$5&lt;'Fund Raising'!$L38),'Fund Raising'!$I38,0)</f>
        <v>0</v>
      </c>
      <c r="AR22" s="37">
        <f>IF(AND(AR$5&gt;='Fund Raising'!$K38,AR$5&lt;'Fund Raising'!$L38),'Fund Raising'!$I38,0)</f>
        <v>0</v>
      </c>
      <c r="AS22" s="37">
        <f>IF(AND(AS$5&gt;='Fund Raising'!$K38,AS$5&lt;'Fund Raising'!$L38),'Fund Raising'!$I38,0)</f>
        <v>0</v>
      </c>
      <c r="AT22" s="37">
        <f>IF(AND(AT$5&gt;='Fund Raising'!$K38,AT$5&lt;'Fund Raising'!$L38),'Fund Raising'!$I38,0)</f>
        <v>0</v>
      </c>
      <c r="AU22" s="37">
        <f>IF(AND(AU$5&gt;='Fund Raising'!$K38,AU$5&lt;'Fund Raising'!$L38),'Fund Raising'!$I38,0)</f>
        <v>0</v>
      </c>
      <c r="AV22" s="37">
        <f>IF(AND(AV$5&gt;='Fund Raising'!$K38,AV$5&lt;'Fund Raising'!$L38),'Fund Raising'!$I38,0)</f>
        <v>0</v>
      </c>
      <c r="AW22" s="37">
        <f>IF(AND(AW$5&gt;='Fund Raising'!$K38,AW$5&lt;'Fund Raising'!$L38),'Fund Raising'!$I38,0)</f>
        <v>0</v>
      </c>
      <c r="AX22" s="37">
        <f>IF(AND(AX$5&gt;='Fund Raising'!$K38,AX$5&lt;'Fund Raising'!$L38),'Fund Raising'!$I38,0)</f>
        <v>0</v>
      </c>
      <c r="AY22" s="37">
        <f>IF(AND(AY$5&gt;='Fund Raising'!$K38,AY$5&lt;'Fund Raising'!$L38),'Fund Raising'!$I38,0)</f>
        <v>0</v>
      </c>
      <c r="AZ22" s="37">
        <f>IF(AND(AZ$5&gt;='Fund Raising'!$K38,AZ$5&lt;'Fund Raising'!$L38),'Fund Raising'!$I38,0)</f>
        <v>0</v>
      </c>
      <c r="BA22" s="37">
        <f>IF(AND(BA$5&gt;='Fund Raising'!$K38,BA$5&lt;'Fund Raising'!$L38),'Fund Raising'!$I38,0)</f>
        <v>0</v>
      </c>
      <c r="BB22" s="37">
        <f>IF(AND(BB$5&gt;='Fund Raising'!$K38,BB$5&lt;'Fund Raising'!$L38),'Fund Raising'!$I38,0)</f>
        <v>0</v>
      </c>
      <c r="BC22" s="37">
        <f>IF(AND(BC$5&gt;='Fund Raising'!$K38,BC$5&lt;'Fund Raising'!$L38),'Fund Raising'!$I38,0)</f>
        <v>0</v>
      </c>
      <c r="BD22" s="37">
        <f>IF(AND(BD$5&gt;='Fund Raising'!$K38,BD$5&lt;'Fund Raising'!$L38),'Fund Raising'!$I38,0)</f>
        <v>0</v>
      </c>
      <c r="BE22" s="37">
        <f>IF(AND(BE$5&gt;='Fund Raising'!$K38,BE$5&lt;'Fund Raising'!$L38),'Fund Raising'!$I38,0)</f>
        <v>0</v>
      </c>
      <c r="BF22" s="37">
        <f>IF(AND(BF$5&gt;='Fund Raising'!$K38,BF$5&lt;'Fund Raising'!$L38),'Fund Raising'!$I38,0)</f>
        <v>0</v>
      </c>
      <c r="BG22" s="37">
        <f>IF(AND(BG$5&gt;='Fund Raising'!$K38,BG$5&lt;'Fund Raising'!$L38),'Fund Raising'!$I38,0)</f>
        <v>0</v>
      </c>
      <c r="BH22" s="37">
        <f>IF(AND(BH$5&gt;='Fund Raising'!$K38,BH$5&lt;'Fund Raising'!$L38),'Fund Raising'!$I38,0)</f>
        <v>0</v>
      </c>
      <c r="BI22" s="37">
        <f>IF(AND(BI$5&gt;='Fund Raising'!$K38,BI$5&lt;'Fund Raising'!$L38),'Fund Raising'!$I38,0)</f>
        <v>0</v>
      </c>
      <c r="BJ22" s="37">
        <f>IF(AND(BJ$5&gt;='Fund Raising'!$K38,BJ$5&lt;'Fund Raising'!$L38),'Fund Raising'!$I38,0)</f>
        <v>0</v>
      </c>
      <c r="BK22" s="37">
        <f>IF(AND(BK$5&gt;='Fund Raising'!$K38,BK$5&lt;'Fund Raising'!$L38),'Fund Raising'!$I38,0)</f>
        <v>0</v>
      </c>
      <c r="BL22" s="37">
        <f>IF(AND(BL$5&gt;='Fund Raising'!$K38,BL$5&lt;'Fund Raising'!$L38),'Fund Raising'!$I38,0)</f>
        <v>0</v>
      </c>
      <c r="BM22" s="37">
        <f>IF(AND(BM$5&gt;='Fund Raising'!$K38,BM$5&lt;'Fund Raising'!$L38),'Fund Raising'!$I38,0)</f>
        <v>0</v>
      </c>
      <c r="BN22" s="37">
        <f>IF(AND(BN$5&gt;='Fund Raising'!$K38,BN$5&lt;'Fund Raising'!$L38),'Fund Raising'!$I38,0)</f>
        <v>0</v>
      </c>
      <c r="BO22" s="37">
        <f>IF(AND(BO$5&gt;='Fund Raising'!$K38,BO$5&lt;'Fund Raising'!$L38),'Fund Raising'!$I38,0)</f>
        <v>0</v>
      </c>
      <c r="BP22" s="37">
        <f>IF(AND(BP$5&gt;='Fund Raising'!$K38,BP$5&lt;'Fund Raising'!$L38),'Fund Raising'!$I38,0)</f>
        <v>0</v>
      </c>
      <c r="BQ22" s="37">
        <f>IF(AND(BQ$5&gt;='Fund Raising'!$K38,BQ$5&lt;'Fund Raising'!$L38),'Fund Raising'!$I38,0)</f>
        <v>0</v>
      </c>
      <c r="BR22" s="37">
        <f>IF(AND(BR$5&gt;='Fund Raising'!$K38,BR$5&lt;'Fund Raising'!$L38),'Fund Raising'!$I38,0)</f>
        <v>0</v>
      </c>
      <c r="BS22" s="37">
        <f>IF(AND(BS$5&gt;='Fund Raising'!$K38,BS$5&lt;'Fund Raising'!$L38),'Fund Raising'!$I38,0)</f>
        <v>0</v>
      </c>
      <c r="BT22" s="37">
        <f>IF(AND(BT$5&gt;='Fund Raising'!$K38,BT$5&lt;'Fund Raising'!$L38),'Fund Raising'!$I38,0)</f>
        <v>0</v>
      </c>
      <c r="BU22" s="37">
        <f>IF(AND(BU$5&gt;='Fund Raising'!$K38,BU$5&lt;'Fund Raising'!$L38),'Fund Raising'!$I38,0)</f>
        <v>0</v>
      </c>
      <c r="BV22" s="37">
        <f>IF(AND(BV$5&gt;='Fund Raising'!$K38,BV$5&lt;'Fund Raising'!$L38),'Fund Raising'!$I38,0)</f>
        <v>0</v>
      </c>
      <c r="BW22" s="37">
        <f>IF(AND(BW$5&gt;='Fund Raising'!$K38,BW$5&lt;'Fund Raising'!$L38),'Fund Raising'!$I38,0)</f>
        <v>0</v>
      </c>
      <c r="BX22" s="37">
        <f>IF(AND(BX$5&gt;='Fund Raising'!$K38,BX$5&lt;'Fund Raising'!$L38),'Fund Raising'!$I38,0)</f>
        <v>0</v>
      </c>
      <c r="BY22" s="37">
        <f>IF(AND(BY$5&gt;='Fund Raising'!$K38,BY$5&lt;'Fund Raising'!$L38),'Fund Raising'!$I38,0)</f>
        <v>0</v>
      </c>
      <c r="BZ22" s="37">
        <f>IF(AND(BZ$5&gt;='Fund Raising'!$K38,BZ$5&lt;'Fund Raising'!$L38),'Fund Raising'!$I38,0)</f>
        <v>0</v>
      </c>
      <c r="CA22" s="37">
        <f>IF(AND(CA$5&gt;='Fund Raising'!$K38,CA$5&lt;'Fund Raising'!$L38),'Fund Raising'!$I38,0)</f>
        <v>0</v>
      </c>
      <c r="CB22" s="37">
        <f>IF(AND(CB$5&gt;='Fund Raising'!$K38,CB$5&lt;'Fund Raising'!$L38),'Fund Raising'!$I38,0)</f>
        <v>0</v>
      </c>
      <c r="CC22" s="37">
        <f>IF(AND(CC$5&gt;='Fund Raising'!$K38,CC$5&lt;'Fund Raising'!$L38),'Fund Raising'!$I38,0)</f>
        <v>0</v>
      </c>
      <c r="CD22" s="37">
        <f>IF(AND(CD$5&gt;='Fund Raising'!$K38,CD$5&lt;'Fund Raising'!$L38),'Fund Raising'!$I38,0)</f>
        <v>0</v>
      </c>
      <c r="CE22" s="37">
        <f>IF(AND(CE$5&gt;='Fund Raising'!$K38,CE$5&lt;'Fund Raising'!$L38),'Fund Raising'!$I38,0)</f>
        <v>0</v>
      </c>
      <c r="CF22" s="37">
        <f>IF(AND(CF$5&gt;='Fund Raising'!$K38,CF$5&lt;'Fund Raising'!$L38),'Fund Raising'!$I38,0)</f>
        <v>0</v>
      </c>
      <c r="CG22" s="37">
        <f>IF(AND(CG$5&gt;='Fund Raising'!$K38,CG$5&lt;'Fund Raising'!$L38),'Fund Raising'!$I38,0)</f>
        <v>0</v>
      </c>
      <c r="CH22" s="37">
        <f>IF(AND(CH$5&gt;='Fund Raising'!$K38,CH$5&lt;'Fund Raising'!$L38),'Fund Raising'!$I38,0)</f>
        <v>0</v>
      </c>
      <c r="CI22" s="37">
        <f>IF(AND(CI$5&gt;='Fund Raising'!$K38,CI$5&lt;'Fund Raising'!$L38),'Fund Raising'!$I38,0)</f>
        <v>0</v>
      </c>
      <c r="CJ22" s="37">
        <f>IF(AND(CJ$5&gt;='Fund Raising'!$K38,CJ$5&lt;'Fund Raising'!$L38),'Fund Raising'!$I38,0)</f>
        <v>0</v>
      </c>
      <c r="CK22" s="37">
        <f>IF(AND(CK$5&gt;='Fund Raising'!$K38,CK$5&lt;'Fund Raising'!$L38),'Fund Raising'!$I38,0)</f>
        <v>0</v>
      </c>
      <c r="CL22" s="37">
        <f>IF(AND(CL$5&gt;='Fund Raising'!$K38,CL$5&lt;'Fund Raising'!$L38),'Fund Raising'!$I38,0)</f>
        <v>0</v>
      </c>
      <c r="CM22" s="37">
        <f>IF(AND(CM$5&gt;='Fund Raising'!$K38,CM$5&lt;'Fund Raising'!$L38),'Fund Raising'!$I38,0)</f>
        <v>0</v>
      </c>
      <c r="CN22" s="37">
        <f>IF(AND(CN$5&gt;='Fund Raising'!$K38,CN$5&lt;'Fund Raising'!$L38),'Fund Raising'!$I38,0)</f>
        <v>0</v>
      </c>
      <c r="CO22" s="37">
        <f>IF(AND(CO$5&gt;='Fund Raising'!$K38,CO$5&lt;'Fund Raising'!$L38),'Fund Raising'!$I38,0)</f>
        <v>0</v>
      </c>
      <c r="CP22" s="37">
        <f>IF(AND(CP$5&gt;='Fund Raising'!$K38,CP$5&lt;'Fund Raising'!$L38),'Fund Raising'!$I38,0)</f>
        <v>0</v>
      </c>
      <c r="CQ22" s="37">
        <f>IF(AND(CQ$5&gt;='Fund Raising'!$K38,CQ$5&lt;'Fund Raising'!$L38),'Fund Raising'!$I38,0)</f>
        <v>0</v>
      </c>
      <c r="CR22" s="37">
        <f>IF(AND(CR$5&gt;='Fund Raising'!$K38,CR$5&lt;'Fund Raising'!$L38),'Fund Raising'!$I38,0)</f>
        <v>0</v>
      </c>
      <c r="CS22" s="37">
        <f>IF(AND(CS$5&gt;='Fund Raising'!$K38,CS$5&lt;'Fund Raising'!$L38),'Fund Raising'!$I38,0)</f>
        <v>0</v>
      </c>
      <c r="CT22" s="37">
        <f>IF(AND(CT$5&gt;='Fund Raising'!$K38,CT$5&lt;'Fund Raising'!$L38),'Fund Raising'!$I38,0)</f>
        <v>0</v>
      </c>
      <c r="CU22" s="37">
        <f>IF(AND(CU$5&gt;='Fund Raising'!$K38,CU$5&lt;'Fund Raising'!$L38),'Fund Raising'!$I38,0)</f>
        <v>0</v>
      </c>
      <c r="CV22" s="37">
        <f>IF(AND(CV$5&gt;='Fund Raising'!$K38,CV$5&lt;'Fund Raising'!$L38),'Fund Raising'!$I38,0)</f>
        <v>0</v>
      </c>
      <c r="CW22" s="37">
        <f>IF(AND(CW$5&gt;='Fund Raising'!$K38,CW$5&lt;'Fund Raising'!$L38),'Fund Raising'!$I38,0)</f>
        <v>0</v>
      </c>
      <c r="CX22" s="37">
        <f>IF(AND(CX$5&gt;='Fund Raising'!$K38,CX$5&lt;'Fund Raising'!$L38),'Fund Raising'!$I38,0)</f>
        <v>0</v>
      </c>
      <c r="CY22" s="37">
        <f>IF(AND(CY$5&gt;='Fund Raising'!$K38,CY$5&lt;'Fund Raising'!$L38),'Fund Raising'!$I38,0)</f>
        <v>0</v>
      </c>
      <c r="CZ22" s="37">
        <f>IF(AND(CZ$5&gt;='Fund Raising'!$K38,CZ$5&lt;'Fund Raising'!$L38),'Fund Raising'!$I38,0)</f>
        <v>0</v>
      </c>
      <c r="DA22" s="37">
        <f>IF(AND(DA$5&gt;='Fund Raising'!$K38,DA$5&lt;'Fund Raising'!$L38),'Fund Raising'!$I38,0)</f>
        <v>0</v>
      </c>
      <c r="DB22" s="37">
        <f>IF(AND(DB$5&gt;='Fund Raising'!$K38,DB$5&lt;'Fund Raising'!$L38),'Fund Raising'!$I38,0)</f>
        <v>0</v>
      </c>
      <c r="DC22" s="37">
        <f>IF(AND(DC$5&gt;='Fund Raising'!$K38,DC$5&lt;'Fund Raising'!$L38),'Fund Raising'!$I38,0)</f>
        <v>0</v>
      </c>
      <c r="DD22" s="37">
        <f>IF(AND(DD$5&gt;='Fund Raising'!$K38,DD$5&lt;'Fund Raising'!$L38),'Fund Raising'!$I38,0)</f>
        <v>0</v>
      </c>
      <c r="DE22" s="37">
        <f>IF(AND(DE$5&gt;='Fund Raising'!$K38,DE$5&lt;'Fund Raising'!$L38),'Fund Raising'!$I38,0)</f>
        <v>0</v>
      </c>
      <c r="DF22" s="37">
        <f>IF(AND(DF$5&gt;='Fund Raising'!$K38,DF$5&lt;'Fund Raising'!$L38),'Fund Raising'!$I38,0)</f>
        <v>0</v>
      </c>
      <c r="DG22" s="37">
        <f>IF(AND(DG$5&gt;='Fund Raising'!$K38,DG$5&lt;'Fund Raising'!$L38),'Fund Raising'!$I38,0)</f>
        <v>0</v>
      </c>
      <c r="DH22" s="37">
        <f>IF(AND(DH$5&gt;='Fund Raising'!$K38,DH$5&lt;'Fund Raising'!$L38),'Fund Raising'!$I38,0)</f>
        <v>0</v>
      </c>
      <c r="DI22" s="37">
        <f>IF(AND(DI$5&gt;='Fund Raising'!$K38,DI$5&lt;'Fund Raising'!$L38),'Fund Raising'!$I38,0)</f>
        <v>0</v>
      </c>
      <c r="DJ22" s="37">
        <f>IF(AND(DJ$5&gt;='Fund Raising'!$K38,DJ$5&lt;'Fund Raising'!$L38),'Fund Raising'!$I38,0)</f>
        <v>0</v>
      </c>
      <c r="DK22" s="37">
        <f>IF(AND(DK$5&gt;='Fund Raising'!$K38,DK$5&lt;'Fund Raising'!$L38),'Fund Raising'!$I38,0)</f>
        <v>0</v>
      </c>
      <c r="DL22" s="37">
        <f>IF(AND(DL$5&gt;='Fund Raising'!$K38,DL$5&lt;'Fund Raising'!$L38),'Fund Raising'!$I38,0)</f>
        <v>0</v>
      </c>
      <c r="DM22" s="37">
        <f>IF(AND(DM$5&gt;='Fund Raising'!$K38,DM$5&lt;'Fund Raising'!$L38),'Fund Raising'!$I38,0)</f>
        <v>0</v>
      </c>
      <c r="DN22" s="37">
        <f>IF(AND(DN$5&gt;='Fund Raising'!$K38,DN$5&lt;'Fund Raising'!$L38),'Fund Raising'!$I38,0)</f>
        <v>0</v>
      </c>
      <c r="DO22" s="37">
        <f>IF(AND(DO$5&gt;='Fund Raising'!$K38,DO$5&lt;'Fund Raising'!$L38),'Fund Raising'!$I38,0)</f>
        <v>0</v>
      </c>
      <c r="DP22" s="37">
        <f>IF(AND(DP$5&gt;='Fund Raising'!$K38,DP$5&lt;'Fund Raising'!$L38),'Fund Raising'!$I38,0)</f>
        <v>0</v>
      </c>
      <c r="DQ22" s="37">
        <f>IF(AND(DQ$5&gt;='Fund Raising'!$K38,DQ$5&lt;'Fund Raising'!$L38),'Fund Raising'!$I38,0)</f>
        <v>0</v>
      </c>
      <c r="DR22" s="37">
        <f>IF(AND(DR$5&gt;='Fund Raising'!$K38,DR$5&lt;'Fund Raising'!$L38),'Fund Raising'!$I38,0)</f>
        <v>0</v>
      </c>
    </row>
    <row r="23" ht="14.25" customHeight="1" outlineLevel="2">
      <c r="B23" s="268" t="str">
        <f>'Fund Raising'!B39</f>
        <v>Incentives</v>
      </c>
      <c r="C23" s="37">
        <f>IF(AND(C$5&gt;='Fund Raising'!$K39,C$5&lt;'Fund Raising'!$L39),'Fund Raising'!$I39,0)+'Fund Raising'!$D39*'Fund Raising'!$E39/100</f>
        <v>5000000</v>
      </c>
      <c r="D23" s="37">
        <f>IF(AND(D$5&gt;='Fund Raising'!$K39,D$5&lt;'Fund Raising'!$L39),'Fund Raising'!$I39,0)</f>
        <v>1250000</v>
      </c>
      <c r="E23" s="37">
        <f>IF(AND(E$5&gt;='Fund Raising'!$K39,E$5&lt;'Fund Raising'!$L39),'Fund Raising'!$I39,0)</f>
        <v>1250000</v>
      </c>
      <c r="F23" s="37">
        <f>IF(AND(F$5&gt;='Fund Raising'!$K39,F$5&lt;'Fund Raising'!$L39),'Fund Raising'!$I39,0)</f>
        <v>1250000</v>
      </c>
      <c r="G23" s="37">
        <f>IF(AND(G$5&gt;='Fund Raising'!$K39,G$5&lt;'Fund Raising'!$L39),'Fund Raising'!$I39,0)</f>
        <v>1250000</v>
      </c>
      <c r="H23" s="37">
        <f>IF(AND(H$5&gt;='Fund Raising'!$K39,H$5&lt;'Fund Raising'!$L39),'Fund Raising'!$I39,0)</f>
        <v>1250000</v>
      </c>
      <c r="I23" s="37">
        <f>IF(AND(I$5&gt;='Fund Raising'!$K39,I$5&lt;'Fund Raising'!$L39),'Fund Raising'!$I39,0)</f>
        <v>1250000</v>
      </c>
      <c r="J23" s="37">
        <f>IF(AND(J$5&gt;='Fund Raising'!$K39,J$5&lt;'Fund Raising'!$L39),'Fund Raising'!$I39,0)</f>
        <v>1250000</v>
      </c>
      <c r="K23" s="37">
        <f>IF(AND(K$5&gt;='Fund Raising'!$K39,K$5&lt;'Fund Raising'!$L39),'Fund Raising'!$I39,0)</f>
        <v>1250000</v>
      </c>
      <c r="L23" s="37">
        <f>IF(AND(L$5&gt;='Fund Raising'!$K39,L$5&lt;'Fund Raising'!$L39),'Fund Raising'!$I39,0)</f>
        <v>0</v>
      </c>
      <c r="M23" s="37">
        <f>IF(AND(M$5&gt;='Fund Raising'!$K39,M$5&lt;'Fund Raising'!$L39),'Fund Raising'!$I39,0)</f>
        <v>0</v>
      </c>
      <c r="N23" s="37">
        <f>IF(AND(N$5&gt;='Fund Raising'!$K39,N$5&lt;'Fund Raising'!$L39),'Fund Raising'!$I39,0)</f>
        <v>0</v>
      </c>
      <c r="O23" s="37">
        <f>IF(AND(O$5&gt;='Fund Raising'!$K39,O$5&lt;'Fund Raising'!$L39),'Fund Raising'!$I39,0)</f>
        <v>0</v>
      </c>
      <c r="P23" s="37">
        <f>IF(AND(P$5&gt;='Fund Raising'!$K39,P$5&lt;'Fund Raising'!$L39),'Fund Raising'!$I39,0)</f>
        <v>0</v>
      </c>
      <c r="Q23" s="37">
        <f>IF(AND(Q$5&gt;='Fund Raising'!$K39,Q$5&lt;'Fund Raising'!$L39),'Fund Raising'!$I39,0)</f>
        <v>0</v>
      </c>
      <c r="R23" s="37">
        <f>IF(AND(R$5&gt;='Fund Raising'!$K39,R$5&lt;'Fund Raising'!$L39),'Fund Raising'!$I39,0)</f>
        <v>0</v>
      </c>
      <c r="S23" s="37">
        <f>IF(AND(S$5&gt;='Fund Raising'!$K39,S$5&lt;'Fund Raising'!$L39),'Fund Raising'!$I39,0)</f>
        <v>0</v>
      </c>
      <c r="T23" s="37">
        <f>IF(AND(T$5&gt;='Fund Raising'!$K39,T$5&lt;'Fund Raising'!$L39),'Fund Raising'!$I39,0)</f>
        <v>0</v>
      </c>
      <c r="U23" s="37">
        <f>IF(AND(U$5&gt;='Fund Raising'!$K39,U$5&lt;'Fund Raising'!$L39),'Fund Raising'!$I39,0)</f>
        <v>0</v>
      </c>
      <c r="V23" s="37">
        <f>IF(AND(V$5&gt;='Fund Raising'!$K39,V$5&lt;'Fund Raising'!$L39),'Fund Raising'!$I39,0)</f>
        <v>0</v>
      </c>
      <c r="W23" s="37">
        <f>IF(AND(W$5&gt;='Fund Raising'!$K39,W$5&lt;'Fund Raising'!$L39),'Fund Raising'!$I39,0)</f>
        <v>0</v>
      </c>
      <c r="X23" s="37">
        <f>IF(AND(X$5&gt;='Fund Raising'!$K39,X$5&lt;'Fund Raising'!$L39),'Fund Raising'!$I39,0)</f>
        <v>0</v>
      </c>
      <c r="Y23" s="37">
        <f>IF(AND(Y$5&gt;='Fund Raising'!$K39,Y$5&lt;'Fund Raising'!$L39),'Fund Raising'!$I39,0)</f>
        <v>0</v>
      </c>
      <c r="Z23" s="37">
        <f>IF(AND(Z$5&gt;='Fund Raising'!$K39,Z$5&lt;'Fund Raising'!$L39),'Fund Raising'!$I39,0)</f>
        <v>0</v>
      </c>
      <c r="AA23" s="37">
        <f>IF(AND(AA$5&gt;='Fund Raising'!$K39,AA$5&lt;'Fund Raising'!$L39),'Fund Raising'!$I39,0)</f>
        <v>0</v>
      </c>
      <c r="AB23" s="37">
        <f>IF(AND(AB$5&gt;='Fund Raising'!$K39,AB$5&lt;'Fund Raising'!$L39),'Fund Raising'!$I39,0)</f>
        <v>0</v>
      </c>
      <c r="AC23" s="37">
        <f>IF(AND(AC$5&gt;='Fund Raising'!$K39,AC$5&lt;'Fund Raising'!$L39),'Fund Raising'!$I39,0)</f>
        <v>0</v>
      </c>
      <c r="AD23" s="37">
        <f>IF(AND(AD$5&gt;='Fund Raising'!$K39,AD$5&lt;'Fund Raising'!$L39),'Fund Raising'!$I39,0)</f>
        <v>0</v>
      </c>
      <c r="AE23" s="37">
        <f>IF(AND(AE$5&gt;='Fund Raising'!$K39,AE$5&lt;'Fund Raising'!$L39),'Fund Raising'!$I39,0)</f>
        <v>0</v>
      </c>
      <c r="AF23" s="37">
        <f>IF(AND(AF$5&gt;='Fund Raising'!$K39,AF$5&lt;'Fund Raising'!$L39),'Fund Raising'!$I39,0)</f>
        <v>0</v>
      </c>
      <c r="AG23" s="37">
        <f>IF(AND(AG$5&gt;='Fund Raising'!$K39,AG$5&lt;'Fund Raising'!$L39),'Fund Raising'!$I39,0)</f>
        <v>0</v>
      </c>
      <c r="AH23" s="37">
        <f>IF(AND(AH$5&gt;='Fund Raising'!$K39,AH$5&lt;'Fund Raising'!$L39),'Fund Raising'!$I39,0)</f>
        <v>0</v>
      </c>
      <c r="AI23" s="37">
        <f>IF(AND(AI$5&gt;='Fund Raising'!$K39,AI$5&lt;'Fund Raising'!$L39),'Fund Raising'!$I39,0)</f>
        <v>0</v>
      </c>
      <c r="AJ23" s="37">
        <f>IF(AND(AJ$5&gt;='Fund Raising'!$K39,AJ$5&lt;'Fund Raising'!$L39),'Fund Raising'!$I39,0)</f>
        <v>0</v>
      </c>
      <c r="AK23" s="37">
        <f>IF(AND(AK$5&gt;='Fund Raising'!$K39,AK$5&lt;'Fund Raising'!$L39),'Fund Raising'!$I39,0)</f>
        <v>0</v>
      </c>
      <c r="AL23" s="37">
        <f>IF(AND(AL$5&gt;='Fund Raising'!$K39,AL$5&lt;'Fund Raising'!$L39),'Fund Raising'!$I39,0)</f>
        <v>0</v>
      </c>
      <c r="AM23" s="37">
        <f>IF(AND(AM$5&gt;='Fund Raising'!$K39,AM$5&lt;'Fund Raising'!$L39),'Fund Raising'!$I39,0)</f>
        <v>0</v>
      </c>
      <c r="AN23" s="37">
        <f>IF(AND(AN$5&gt;='Fund Raising'!$K39,AN$5&lt;'Fund Raising'!$L39),'Fund Raising'!$I39,0)</f>
        <v>0</v>
      </c>
      <c r="AO23" s="37">
        <f>IF(AND(AO$5&gt;='Fund Raising'!$K39,AO$5&lt;'Fund Raising'!$L39),'Fund Raising'!$I39,0)</f>
        <v>0</v>
      </c>
      <c r="AP23" s="37">
        <f>IF(AND(AP$5&gt;='Fund Raising'!$K39,AP$5&lt;'Fund Raising'!$L39),'Fund Raising'!$I39,0)</f>
        <v>0</v>
      </c>
      <c r="AQ23" s="37">
        <f>IF(AND(AQ$5&gt;='Fund Raising'!$K39,AQ$5&lt;'Fund Raising'!$L39),'Fund Raising'!$I39,0)</f>
        <v>0</v>
      </c>
      <c r="AR23" s="37">
        <f>IF(AND(AR$5&gt;='Fund Raising'!$K39,AR$5&lt;'Fund Raising'!$L39),'Fund Raising'!$I39,0)</f>
        <v>0</v>
      </c>
      <c r="AS23" s="37">
        <f>IF(AND(AS$5&gt;='Fund Raising'!$K39,AS$5&lt;'Fund Raising'!$L39),'Fund Raising'!$I39,0)</f>
        <v>0</v>
      </c>
      <c r="AT23" s="37">
        <f>IF(AND(AT$5&gt;='Fund Raising'!$K39,AT$5&lt;'Fund Raising'!$L39),'Fund Raising'!$I39,0)</f>
        <v>0</v>
      </c>
      <c r="AU23" s="37">
        <f>IF(AND(AU$5&gt;='Fund Raising'!$K39,AU$5&lt;'Fund Raising'!$L39),'Fund Raising'!$I39,0)</f>
        <v>0</v>
      </c>
      <c r="AV23" s="37">
        <f>IF(AND(AV$5&gt;='Fund Raising'!$K39,AV$5&lt;'Fund Raising'!$L39),'Fund Raising'!$I39,0)</f>
        <v>0</v>
      </c>
      <c r="AW23" s="37">
        <f>IF(AND(AW$5&gt;='Fund Raising'!$K39,AW$5&lt;'Fund Raising'!$L39),'Fund Raising'!$I39,0)</f>
        <v>0</v>
      </c>
      <c r="AX23" s="37">
        <f>IF(AND(AX$5&gt;='Fund Raising'!$K39,AX$5&lt;'Fund Raising'!$L39),'Fund Raising'!$I39,0)</f>
        <v>0</v>
      </c>
      <c r="AY23" s="37">
        <f>IF(AND(AY$5&gt;='Fund Raising'!$K39,AY$5&lt;'Fund Raising'!$L39),'Fund Raising'!$I39,0)</f>
        <v>0</v>
      </c>
      <c r="AZ23" s="37">
        <f>IF(AND(AZ$5&gt;='Fund Raising'!$K39,AZ$5&lt;'Fund Raising'!$L39),'Fund Raising'!$I39,0)</f>
        <v>0</v>
      </c>
      <c r="BA23" s="37">
        <f>IF(AND(BA$5&gt;='Fund Raising'!$K39,BA$5&lt;'Fund Raising'!$L39),'Fund Raising'!$I39,0)</f>
        <v>0</v>
      </c>
      <c r="BB23" s="37">
        <f>IF(AND(BB$5&gt;='Fund Raising'!$K39,BB$5&lt;'Fund Raising'!$L39),'Fund Raising'!$I39,0)</f>
        <v>0</v>
      </c>
      <c r="BC23" s="37">
        <f>IF(AND(BC$5&gt;='Fund Raising'!$K39,BC$5&lt;'Fund Raising'!$L39),'Fund Raising'!$I39,0)</f>
        <v>0</v>
      </c>
      <c r="BD23" s="37">
        <f>IF(AND(BD$5&gt;='Fund Raising'!$K39,BD$5&lt;'Fund Raising'!$L39),'Fund Raising'!$I39,0)</f>
        <v>0</v>
      </c>
      <c r="BE23" s="37">
        <f>IF(AND(BE$5&gt;='Fund Raising'!$K39,BE$5&lt;'Fund Raising'!$L39),'Fund Raising'!$I39,0)</f>
        <v>0</v>
      </c>
      <c r="BF23" s="37">
        <f>IF(AND(BF$5&gt;='Fund Raising'!$K39,BF$5&lt;'Fund Raising'!$L39),'Fund Raising'!$I39,0)</f>
        <v>0</v>
      </c>
      <c r="BG23" s="37">
        <f>IF(AND(BG$5&gt;='Fund Raising'!$K39,BG$5&lt;'Fund Raising'!$L39),'Fund Raising'!$I39,0)</f>
        <v>0</v>
      </c>
      <c r="BH23" s="37">
        <f>IF(AND(BH$5&gt;='Fund Raising'!$K39,BH$5&lt;'Fund Raising'!$L39),'Fund Raising'!$I39,0)</f>
        <v>0</v>
      </c>
      <c r="BI23" s="37">
        <f>IF(AND(BI$5&gt;='Fund Raising'!$K39,BI$5&lt;'Fund Raising'!$L39),'Fund Raising'!$I39,0)</f>
        <v>0</v>
      </c>
      <c r="BJ23" s="37">
        <f>IF(AND(BJ$5&gt;='Fund Raising'!$K39,BJ$5&lt;'Fund Raising'!$L39),'Fund Raising'!$I39,0)</f>
        <v>0</v>
      </c>
      <c r="BK23" s="37">
        <f>IF(AND(BK$5&gt;='Fund Raising'!$K39,BK$5&lt;'Fund Raising'!$L39),'Fund Raising'!$I39,0)</f>
        <v>0</v>
      </c>
      <c r="BL23" s="37">
        <f>IF(AND(BL$5&gt;='Fund Raising'!$K39,BL$5&lt;'Fund Raising'!$L39),'Fund Raising'!$I39,0)</f>
        <v>0</v>
      </c>
      <c r="BM23" s="37">
        <f>IF(AND(BM$5&gt;='Fund Raising'!$K39,BM$5&lt;'Fund Raising'!$L39),'Fund Raising'!$I39,0)</f>
        <v>0</v>
      </c>
      <c r="BN23" s="37">
        <f>IF(AND(BN$5&gt;='Fund Raising'!$K39,BN$5&lt;'Fund Raising'!$L39),'Fund Raising'!$I39,0)</f>
        <v>0</v>
      </c>
      <c r="BO23" s="37">
        <f>IF(AND(BO$5&gt;='Fund Raising'!$K39,BO$5&lt;'Fund Raising'!$L39),'Fund Raising'!$I39,0)</f>
        <v>0</v>
      </c>
      <c r="BP23" s="37">
        <f>IF(AND(BP$5&gt;='Fund Raising'!$K39,BP$5&lt;'Fund Raising'!$L39),'Fund Raising'!$I39,0)</f>
        <v>0</v>
      </c>
      <c r="BQ23" s="37">
        <f>IF(AND(BQ$5&gt;='Fund Raising'!$K39,BQ$5&lt;'Fund Raising'!$L39),'Fund Raising'!$I39,0)</f>
        <v>0</v>
      </c>
      <c r="BR23" s="37">
        <f>IF(AND(BR$5&gt;='Fund Raising'!$K39,BR$5&lt;'Fund Raising'!$L39),'Fund Raising'!$I39,0)</f>
        <v>0</v>
      </c>
      <c r="BS23" s="37">
        <f>IF(AND(BS$5&gt;='Fund Raising'!$K39,BS$5&lt;'Fund Raising'!$L39),'Fund Raising'!$I39,0)</f>
        <v>0</v>
      </c>
      <c r="BT23" s="37">
        <f>IF(AND(BT$5&gt;='Fund Raising'!$K39,BT$5&lt;'Fund Raising'!$L39),'Fund Raising'!$I39,0)</f>
        <v>0</v>
      </c>
      <c r="BU23" s="37">
        <f>IF(AND(BU$5&gt;='Fund Raising'!$K39,BU$5&lt;'Fund Raising'!$L39),'Fund Raising'!$I39,0)</f>
        <v>0</v>
      </c>
      <c r="BV23" s="37">
        <f>IF(AND(BV$5&gt;='Fund Raising'!$K39,BV$5&lt;'Fund Raising'!$L39),'Fund Raising'!$I39,0)</f>
        <v>0</v>
      </c>
      <c r="BW23" s="37">
        <f>IF(AND(BW$5&gt;='Fund Raising'!$K39,BW$5&lt;'Fund Raising'!$L39),'Fund Raising'!$I39,0)</f>
        <v>0</v>
      </c>
      <c r="BX23" s="37">
        <f>IF(AND(BX$5&gt;='Fund Raising'!$K39,BX$5&lt;'Fund Raising'!$L39),'Fund Raising'!$I39,0)</f>
        <v>0</v>
      </c>
      <c r="BY23" s="37">
        <f>IF(AND(BY$5&gt;='Fund Raising'!$K39,BY$5&lt;'Fund Raising'!$L39),'Fund Raising'!$I39,0)</f>
        <v>0</v>
      </c>
      <c r="BZ23" s="37">
        <f>IF(AND(BZ$5&gt;='Fund Raising'!$K39,BZ$5&lt;'Fund Raising'!$L39),'Fund Raising'!$I39,0)</f>
        <v>0</v>
      </c>
      <c r="CA23" s="37">
        <f>IF(AND(CA$5&gt;='Fund Raising'!$K39,CA$5&lt;'Fund Raising'!$L39),'Fund Raising'!$I39,0)</f>
        <v>0</v>
      </c>
      <c r="CB23" s="37">
        <f>IF(AND(CB$5&gt;='Fund Raising'!$K39,CB$5&lt;'Fund Raising'!$L39),'Fund Raising'!$I39,0)</f>
        <v>0</v>
      </c>
      <c r="CC23" s="37">
        <f>IF(AND(CC$5&gt;='Fund Raising'!$K39,CC$5&lt;'Fund Raising'!$L39),'Fund Raising'!$I39,0)</f>
        <v>0</v>
      </c>
      <c r="CD23" s="37">
        <f>IF(AND(CD$5&gt;='Fund Raising'!$K39,CD$5&lt;'Fund Raising'!$L39),'Fund Raising'!$I39,0)</f>
        <v>0</v>
      </c>
      <c r="CE23" s="37">
        <f>IF(AND(CE$5&gt;='Fund Raising'!$K39,CE$5&lt;'Fund Raising'!$L39),'Fund Raising'!$I39,0)</f>
        <v>0</v>
      </c>
      <c r="CF23" s="37">
        <f>IF(AND(CF$5&gt;='Fund Raising'!$K39,CF$5&lt;'Fund Raising'!$L39),'Fund Raising'!$I39,0)</f>
        <v>0</v>
      </c>
      <c r="CG23" s="37">
        <f>IF(AND(CG$5&gt;='Fund Raising'!$K39,CG$5&lt;'Fund Raising'!$L39),'Fund Raising'!$I39,0)</f>
        <v>0</v>
      </c>
      <c r="CH23" s="37">
        <f>IF(AND(CH$5&gt;='Fund Raising'!$K39,CH$5&lt;'Fund Raising'!$L39),'Fund Raising'!$I39,0)</f>
        <v>0</v>
      </c>
      <c r="CI23" s="37">
        <f>IF(AND(CI$5&gt;='Fund Raising'!$K39,CI$5&lt;'Fund Raising'!$L39),'Fund Raising'!$I39,0)</f>
        <v>0</v>
      </c>
      <c r="CJ23" s="37">
        <f>IF(AND(CJ$5&gt;='Fund Raising'!$K39,CJ$5&lt;'Fund Raising'!$L39),'Fund Raising'!$I39,0)</f>
        <v>0</v>
      </c>
      <c r="CK23" s="37">
        <f>IF(AND(CK$5&gt;='Fund Raising'!$K39,CK$5&lt;'Fund Raising'!$L39),'Fund Raising'!$I39,0)</f>
        <v>0</v>
      </c>
      <c r="CL23" s="37">
        <f>IF(AND(CL$5&gt;='Fund Raising'!$K39,CL$5&lt;'Fund Raising'!$L39),'Fund Raising'!$I39,0)</f>
        <v>0</v>
      </c>
      <c r="CM23" s="37">
        <f>IF(AND(CM$5&gt;='Fund Raising'!$K39,CM$5&lt;'Fund Raising'!$L39),'Fund Raising'!$I39,0)</f>
        <v>0</v>
      </c>
      <c r="CN23" s="37">
        <f>IF(AND(CN$5&gt;='Fund Raising'!$K39,CN$5&lt;'Fund Raising'!$L39),'Fund Raising'!$I39,0)</f>
        <v>0</v>
      </c>
      <c r="CO23" s="37">
        <f>IF(AND(CO$5&gt;='Fund Raising'!$K39,CO$5&lt;'Fund Raising'!$L39),'Fund Raising'!$I39,0)</f>
        <v>0</v>
      </c>
      <c r="CP23" s="37">
        <f>IF(AND(CP$5&gt;='Fund Raising'!$K39,CP$5&lt;'Fund Raising'!$L39),'Fund Raising'!$I39,0)</f>
        <v>0</v>
      </c>
      <c r="CQ23" s="37">
        <f>IF(AND(CQ$5&gt;='Fund Raising'!$K39,CQ$5&lt;'Fund Raising'!$L39),'Fund Raising'!$I39,0)</f>
        <v>0</v>
      </c>
      <c r="CR23" s="37">
        <f>IF(AND(CR$5&gt;='Fund Raising'!$K39,CR$5&lt;'Fund Raising'!$L39),'Fund Raising'!$I39,0)</f>
        <v>0</v>
      </c>
      <c r="CS23" s="37">
        <f>IF(AND(CS$5&gt;='Fund Raising'!$K39,CS$5&lt;'Fund Raising'!$L39),'Fund Raising'!$I39,0)</f>
        <v>0</v>
      </c>
      <c r="CT23" s="37">
        <f>IF(AND(CT$5&gt;='Fund Raising'!$K39,CT$5&lt;'Fund Raising'!$L39),'Fund Raising'!$I39,0)</f>
        <v>0</v>
      </c>
      <c r="CU23" s="37">
        <f>IF(AND(CU$5&gt;='Fund Raising'!$K39,CU$5&lt;'Fund Raising'!$L39),'Fund Raising'!$I39,0)</f>
        <v>0</v>
      </c>
      <c r="CV23" s="37">
        <f>IF(AND(CV$5&gt;='Fund Raising'!$K39,CV$5&lt;'Fund Raising'!$L39),'Fund Raising'!$I39,0)</f>
        <v>0</v>
      </c>
      <c r="CW23" s="37">
        <f>IF(AND(CW$5&gt;='Fund Raising'!$K39,CW$5&lt;'Fund Raising'!$L39),'Fund Raising'!$I39,0)</f>
        <v>0</v>
      </c>
      <c r="CX23" s="37">
        <f>IF(AND(CX$5&gt;='Fund Raising'!$K39,CX$5&lt;'Fund Raising'!$L39),'Fund Raising'!$I39,0)</f>
        <v>0</v>
      </c>
      <c r="CY23" s="37">
        <f>IF(AND(CY$5&gt;='Fund Raising'!$K39,CY$5&lt;'Fund Raising'!$L39),'Fund Raising'!$I39,0)</f>
        <v>0</v>
      </c>
      <c r="CZ23" s="37">
        <f>IF(AND(CZ$5&gt;='Fund Raising'!$K39,CZ$5&lt;'Fund Raising'!$L39),'Fund Raising'!$I39,0)</f>
        <v>0</v>
      </c>
      <c r="DA23" s="37">
        <f>IF(AND(DA$5&gt;='Fund Raising'!$K39,DA$5&lt;'Fund Raising'!$L39),'Fund Raising'!$I39,0)</f>
        <v>0</v>
      </c>
      <c r="DB23" s="37">
        <f>IF(AND(DB$5&gt;='Fund Raising'!$K39,DB$5&lt;'Fund Raising'!$L39),'Fund Raising'!$I39,0)</f>
        <v>0</v>
      </c>
      <c r="DC23" s="37">
        <f>IF(AND(DC$5&gt;='Fund Raising'!$K39,DC$5&lt;'Fund Raising'!$L39),'Fund Raising'!$I39,0)</f>
        <v>0</v>
      </c>
      <c r="DD23" s="37">
        <f>IF(AND(DD$5&gt;='Fund Raising'!$K39,DD$5&lt;'Fund Raising'!$L39),'Fund Raising'!$I39,0)</f>
        <v>0</v>
      </c>
      <c r="DE23" s="37">
        <f>IF(AND(DE$5&gt;='Fund Raising'!$K39,DE$5&lt;'Fund Raising'!$L39),'Fund Raising'!$I39,0)</f>
        <v>0</v>
      </c>
      <c r="DF23" s="37">
        <f>IF(AND(DF$5&gt;='Fund Raising'!$K39,DF$5&lt;'Fund Raising'!$L39),'Fund Raising'!$I39,0)</f>
        <v>0</v>
      </c>
      <c r="DG23" s="37">
        <f>IF(AND(DG$5&gt;='Fund Raising'!$K39,DG$5&lt;'Fund Raising'!$L39),'Fund Raising'!$I39,0)</f>
        <v>0</v>
      </c>
      <c r="DH23" s="37">
        <f>IF(AND(DH$5&gt;='Fund Raising'!$K39,DH$5&lt;'Fund Raising'!$L39),'Fund Raising'!$I39,0)</f>
        <v>0</v>
      </c>
      <c r="DI23" s="37">
        <f>IF(AND(DI$5&gt;='Fund Raising'!$K39,DI$5&lt;'Fund Raising'!$L39),'Fund Raising'!$I39,0)</f>
        <v>0</v>
      </c>
      <c r="DJ23" s="37">
        <f>IF(AND(DJ$5&gt;='Fund Raising'!$K39,DJ$5&lt;'Fund Raising'!$L39),'Fund Raising'!$I39,0)</f>
        <v>0</v>
      </c>
      <c r="DK23" s="37">
        <f>IF(AND(DK$5&gt;='Fund Raising'!$K39,DK$5&lt;'Fund Raising'!$L39),'Fund Raising'!$I39,0)</f>
        <v>0</v>
      </c>
      <c r="DL23" s="37">
        <f>IF(AND(DL$5&gt;='Fund Raising'!$K39,DL$5&lt;'Fund Raising'!$L39),'Fund Raising'!$I39,0)</f>
        <v>0</v>
      </c>
      <c r="DM23" s="37">
        <f>IF(AND(DM$5&gt;='Fund Raising'!$K39,DM$5&lt;'Fund Raising'!$L39),'Fund Raising'!$I39,0)</f>
        <v>0</v>
      </c>
      <c r="DN23" s="37">
        <f>IF(AND(DN$5&gt;='Fund Raising'!$K39,DN$5&lt;'Fund Raising'!$L39),'Fund Raising'!$I39,0)</f>
        <v>0</v>
      </c>
      <c r="DO23" s="37">
        <f>IF(AND(DO$5&gt;='Fund Raising'!$K39,DO$5&lt;'Fund Raising'!$L39),'Fund Raising'!$I39,0)</f>
        <v>0</v>
      </c>
      <c r="DP23" s="37">
        <f>IF(AND(DP$5&gt;='Fund Raising'!$K39,DP$5&lt;'Fund Raising'!$L39),'Fund Raising'!$I39,0)</f>
        <v>0</v>
      </c>
      <c r="DQ23" s="37">
        <f>IF(AND(DQ$5&gt;='Fund Raising'!$K39,DQ$5&lt;'Fund Raising'!$L39),'Fund Raising'!$I39,0)</f>
        <v>0</v>
      </c>
      <c r="DR23" s="37">
        <f>IF(AND(DR$5&gt;='Fund Raising'!$K39,DR$5&lt;'Fund Raising'!$L39),'Fund Raising'!$I39,0)</f>
        <v>0</v>
      </c>
    </row>
    <row r="24" ht="14.25" customHeight="1" outlineLevel="2">
      <c r="B24" s="268" t="str">
        <f>'Fund Raising'!B40</f>
        <v>Ecosystem funds</v>
      </c>
      <c r="C24" s="37">
        <f>IF(AND(C$5&gt;='Fund Raising'!$K40,C$5&lt;'Fund Raising'!$L40),'Fund Raising'!$I40,0)+'Fund Raising'!$D40*'Fund Raising'!$E40/100</f>
        <v>28458333.33</v>
      </c>
      <c r="D24" s="37">
        <f>IF(AND(D$5&gt;='Fund Raising'!$K40,D$5&lt;'Fund Raising'!$L40),'Fund Raising'!$I40,0)</f>
        <v>0</v>
      </c>
      <c r="E24" s="37">
        <f>IF(AND(E$5&gt;='Fund Raising'!$K40,E$5&lt;'Fund Raising'!$L40),'Fund Raising'!$I40,0)</f>
        <v>0</v>
      </c>
      <c r="F24" s="37">
        <f>IF(AND(F$5&gt;='Fund Raising'!$K40,F$5&lt;'Fund Raising'!$L40),'Fund Raising'!$I40,0)</f>
        <v>0</v>
      </c>
      <c r="G24" s="37">
        <f>IF(AND(G$5&gt;='Fund Raising'!$K40,G$5&lt;'Fund Raising'!$L40),'Fund Raising'!$I40,0)</f>
        <v>0</v>
      </c>
      <c r="H24" s="37">
        <f>IF(AND(H$5&gt;='Fund Raising'!$K40,H$5&lt;'Fund Raising'!$L40),'Fund Raising'!$I40,0)</f>
        <v>0</v>
      </c>
      <c r="I24" s="37">
        <f>IF(AND(I$5&gt;='Fund Raising'!$K40,I$5&lt;'Fund Raising'!$L40),'Fund Raising'!$I40,0)</f>
        <v>0</v>
      </c>
      <c r="J24" s="37">
        <f>IF(AND(J$5&gt;='Fund Raising'!$K40,J$5&lt;'Fund Raising'!$L40),'Fund Raising'!$I40,0)</f>
        <v>0</v>
      </c>
      <c r="K24" s="37">
        <f>IF(AND(K$5&gt;='Fund Raising'!$K40,K$5&lt;'Fund Raising'!$L40),'Fund Raising'!$I40,0)</f>
        <v>0</v>
      </c>
      <c r="L24" s="37">
        <f>IF(AND(L$5&gt;='Fund Raising'!$K40,L$5&lt;'Fund Raising'!$L40),'Fund Raising'!$I40,0)</f>
        <v>0</v>
      </c>
      <c r="M24" s="37">
        <f>IF(AND(M$5&gt;='Fund Raising'!$K40,M$5&lt;'Fund Raising'!$L40),'Fund Raising'!$I40,0)</f>
        <v>0</v>
      </c>
      <c r="N24" s="37">
        <f>IF(AND(N$5&gt;='Fund Raising'!$K40,N$5&lt;'Fund Raising'!$L40),'Fund Raising'!$I40,0)</f>
        <v>0</v>
      </c>
      <c r="O24" s="37">
        <f>IF(AND(O$5&gt;='Fund Raising'!$K40,O$5&lt;'Fund Raising'!$L40),'Fund Raising'!$I40,0)</f>
        <v>0</v>
      </c>
      <c r="P24" s="37">
        <f>IF(AND(P$5&gt;='Fund Raising'!$K40,P$5&lt;'Fund Raising'!$L40),'Fund Raising'!$I40,0)</f>
        <v>0</v>
      </c>
      <c r="Q24" s="37">
        <f>IF(AND(Q$5&gt;='Fund Raising'!$K40,Q$5&lt;'Fund Raising'!$L40),'Fund Raising'!$I40,0)</f>
        <v>0</v>
      </c>
      <c r="R24" s="37">
        <f>IF(AND(R$5&gt;='Fund Raising'!$K40,R$5&lt;'Fund Raising'!$L40),'Fund Raising'!$I40,0)</f>
        <v>0</v>
      </c>
      <c r="S24" s="37">
        <f>IF(AND(S$5&gt;='Fund Raising'!$K40,S$5&lt;'Fund Raising'!$L40),'Fund Raising'!$I40,0)</f>
        <v>0</v>
      </c>
      <c r="T24" s="37">
        <f>IF(AND(T$5&gt;='Fund Raising'!$K40,T$5&lt;'Fund Raising'!$L40),'Fund Raising'!$I40,0)</f>
        <v>0</v>
      </c>
      <c r="U24" s="37">
        <f>IF(AND(U$5&gt;='Fund Raising'!$K40,U$5&lt;'Fund Raising'!$L40),'Fund Raising'!$I40,0)</f>
        <v>0</v>
      </c>
      <c r="V24" s="37">
        <f>IF(AND(V$5&gt;='Fund Raising'!$K40,V$5&lt;'Fund Raising'!$L40),'Fund Raising'!$I40,0)</f>
        <v>0</v>
      </c>
      <c r="W24" s="37">
        <f>IF(AND(W$5&gt;='Fund Raising'!$K40,W$5&lt;'Fund Raising'!$L40),'Fund Raising'!$I40,0)</f>
        <v>0</v>
      </c>
      <c r="X24" s="37">
        <f>IF(AND(X$5&gt;='Fund Raising'!$K40,X$5&lt;'Fund Raising'!$L40),'Fund Raising'!$I40,0)</f>
        <v>0</v>
      </c>
      <c r="Y24" s="37">
        <f>IF(AND(Y$5&gt;='Fund Raising'!$K40,Y$5&lt;'Fund Raising'!$L40),'Fund Raising'!$I40,0)</f>
        <v>0</v>
      </c>
      <c r="Z24" s="37">
        <f>IF(AND(Z$5&gt;='Fund Raising'!$K40,Z$5&lt;'Fund Raising'!$L40),'Fund Raising'!$I40,0)</f>
        <v>0</v>
      </c>
      <c r="AA24" s="37">
        <f>IF(AND(AA$5&gt;='Fund Raising'!$K40,AA$5&lt;'Fund Raising'!$L40),'Fund Raising'!$I40,0)</f>
        <v>0</v>
      </c>
      <c r="AB24" s="37">
        <f>IF(AND(AB$5&gt;='Fund Raising'!$K40,AB$5&lt;'Fund Raising'!$L40),'Fund Raising'!$I40,0)</f>
        <v>0</v>
      </c>
      <c r="AC24" s="37">
        <f>IF(AND(AC$5&gt;='Fund Raising'!$K40,AC$5&lt;'Fund Raising'!$L40),'Fund Raising'!$I40,0)</f>
        <v>0</v>
      </c>
      <c r="AD24" s="37">
        <f>IF(AND(AD$5&gt;='Fund Raising'!$K40,AD$5&lt;'Fund Raising'!$L40),'Fund Raising'!$I40,0)</f>
        <v>0</v>
      </c>
      <c r="AE24" s="37">
        <f>IF(AND(AE$5&gt;='Fund Raising'!$K40,AE$5&lt;'Fund Raising'!$L40),'Fund Raising'!$I40,0)</f>
        <v>0</v>
      </c>
      <c r="AF24" s="37">
        <f>IF(AND(AF$5&gt;='Fund Raising'!$K40,AF$5&lt;'Fund Raising'!$L40),'Fund Raising'!$I40,0)</f>
        <v>0</v>
      </c>
      <c r="AG24" s="37">
        <f>IF(AND(AG$5&gt;='Fund Raising'!$K40,AG$5&lt;'Fund Raising'!$L40),'Fund Raising'!$I40,0)</f>
        <v>0</v>
      </c>
      <c r="AH24" s="37">
        <f>IF(AND(AH$5&gt;='Fund Raising'!$K40,AH$5&lt;'Fund Raising'!$L40),'Fund Raising'!$I40,0)</f>
        <v>0</v>
      </c>
      <c r="AI24" s="37">
        <f>IF(AND(AI$5&gt;='Fund Raising'!$K40,AI$5&lt;'Fund Raising'!$L40),'Fund Raising'!$I40,0)</f>
        <v>0</v>
      </c>
      <c r="AJ24" s="37">
        <f>IF(AND(AJ$5&gt;='Fund Raising'!$K40,AJ$5&lt;'Fund Raising'!$L40),'Fund Raising'!$I40,0)</f>
        <v>0</v>
      </c>
      <c r="AK24" s="37">
        <f>IF(AND(AK$5&gt;='Fund Raising'!$K40,AK$5&lt;'Fund Raising'!$L40),'Fund Raising'!$I40,0)</f>
        <v>0</v>
      </c>
      <c r="AL24" s="37">
        <f>IF(AND(AL$5&gt;='Fund Raising'!$K40,AL$5&lt;'Fund Raising'!$L40),'Fund Raising'!$I40,0)</f>
        <v>0</v>
      </c>
      <c r="AM24" s="37">
        <f>IF(AND(AM$5&gt;='Fund Raising'!$K40,AM$5&lt;'Fund Raising'!$L40),'Fund Raising'!$I40,0)</f>
        <v>0</v>
      </c>
      <c r="AN24" s="37">
        <f>IF(AND(AN$5&gt;='Fund Raising'!$K40,AN$5&lt;'Fund Raising'!$L40),'Fund Raising'!$I40,0)</f>
        <v>0</v>
      </c>
      <c r="AO24" s="37">
        <f>IF(AND(AO$5&gt;='Fund Raising'!$K40,AO$5&lt;'Fund Raising'!$L40),'Fund Raising'!$I40,0)</f>
        <v>0</v>
      </c>
      <c r="AP24" s="37">
        <f>IF(AND(AP$5&gt;='Fund Raising'!$K40,AP$5&lt;'Fund Raising'!$L40),'Fund Raising'!$I40,0)</f>
        <v>0</v>
      </c>
      <c r="AQ24" s="37">
        <f>IF(AND(AQ$5&gt;='Fund Raising'!$K40,AQ$5&lt;'Fund Raising'!$L40),'Fund Raising'!$I40,0)</f>
        <v>0</v>
      </c>
      <c r="AR24" s="37">
        <f>IF(AND(AR$5&gt;='Fund Raising'!$K40,AR$5&lt;'Fund Raising'!$L40),'Fund Raising'!$I40,0)</f>
        <v>0</v>
      </c>
      <c r="AS24" s="37">
        <f>IF(AND(AS$5&gt;='Fund Raising'!$K40,AS$5&lt;'Fund Raising'!$L40),'Fund Raising'!$I40,0)</f>
        <v>0</v>
      </c>
      <c r="AT24" s="37">
        <f>IF(AND(AT$5&gt;='Fund Raising'!$K40,AT$5&lt;'Fund Raising'!$L40),'Fund Raising'!$I40,0)</f>
        <v>0</v>
      </c>
      <c r="AU24" s="37">
        <f>IF(AND(AU$5&gt;='Fund Raising'!$K40,AU$5&lt;'Fund Raising'!$L40),'Fund Raising'!$I40,0)</f>
        <v>0</v>
      </c>
      <c r="AV24" s="37">
        <f>IF(AND(AV$5&gt;='Fund Raising'!$K40,AV$5&lt;'Fund Raising'!$L40),'Fund Raising'!$I40,0)</f>
        <v>0</v>
      </c>
      <c r="AW24" s="37">
        <f>IF(AND(AW$5&gt;='Fund Raising'!$K40,AW$5&lt;'Fund Raising'!$L40),'Fund Raising'!$I40,0)</f>
        <v>0</v>
      </c>
      <c r="AX24" s="37">
        <f>IF(AND(AX$5&gt;='Fund Raising'!$K40,AX$5&lt;'Fund Raising'!$L40),'Fund Raising'!$I40,0)</f>
        <v>0</v>
      </c>
      <c r="AY24" s="37">
        <f>IF(AND(AY$5&gt;='Fund Raising'!$K40,AY$5&lt;'Fund Raising'!$L40),'Fund Raising'!$I40,0)</f>
        <v>0</v>
      </c>
      <c r="AZ24" s="37">
        <f>IF(AND(AZ$5&gt;='Fund Raising'!$K40,AZ$5&lt;'Fund Raising'!$L40),'Fund Raising'!$I40,0)</f>
        <v>0</v>
      </c>
      <c r="BA24" s="37">
        <f>IF(AND(BA$5&gt;='Fund Raising'!$K40,BA$5&lt;'Fund Raising'!$L40),'Fund Raising'!$I40,0)</f>
        <v>0</v>
      </c>
      <c r="BB24" s="37">
        <f>IF(AND(BB$5&gt;='Fund Raising'!$K40,BB$5&lt;'Fund Raising'!$L40),'Fund Raising'!$I40,0)</f>
        <v>0</v>
      </c>
      <c r="BC24" s="37">
        <f>IF(AND(BC$5&gt;='Fund Raising'!$K40,BC$5&lt;'Fund Raising'!$L40),'Fund Raising'!$I40,0)</f>
        <v>0</v>
      </c>
      <c r="BD24" s="37">
        <f>IF(AND(BD$5&gt;='Fund Raising'!$K40,BD$5&lt;'Fund Raising'!$L40),'Fund Raising'!$I40,0)</f>
        <v>0</v>
      </c>
      <c r="BE24" s="37">
        <f>IF(AND(BE$5&gt;='Fund Raising'!$K40,BE$5&lt;'Fund Raising'!$L40),'Fund Raising'!$I40,0)</f>
        <v>0</v>
      </c>
      <c r="BF24" s="37">
        <f>IF(AND(BF$5&gt;='Fund Raising'!$K40,BF$5&lt;'Fund Raising'!$L40),'Fund Raising'!$I40,0)</f>
        <v>0</v>
      </c>
      <c r="BG24" s="37">
        <f>IF(AND(BG$5&gt;='Fund Raising'!$K40,BG$5&lt;'Fund Raising'!$L40),'Fund Raising'!$I40,0)</f>
        <v>0</v>
      </c>
      <c r="BH24" s="37">
        <f>IF(AND(BH$5&gt;='Fund Raising'!$K40,BH$5&lt;'Fund Raising'!$L40),'Fund Raising'!$I40,0)</f>
        <v>0</v>
      </c>
      <c r="BI24" s="37">
        <f>IF(AND(BI$5&gt;='Fund Raising'!$K40,BI$5&lt;'Fund Raising'!$L40),'Fund Raising'!$I40,0)</f>
        <v>0</v>
      </c>
      <c r="BJ24" s="37">
        <f>IF(AND(BJ$5&gt;='Fund Raising'!$K40,BJ$5&lt;'Fund Raising'!$L40),'Fund Raising'!$I40,0)</f>
        <v>0</v>
      </c>
      <c r="BK24" s="37">
        <f>IF(AND(BK$5&gt;='Fund Raising'!$K40,BK$5&lt;'Fund Raising'!$L40),'Fund Raising'!$I40,0)</f>
        <v>0</v>
      </c>
      <c r="BL24" s="37">
        <f>IF(AND(BL$5&gt;='Fund Raising'!$K40,BL$5&lt;'Fund Raising'!$L40),'Fund Raising'!$I40,0)</f>
        <v>0</v>
      </c>
      <c r="BM24" s="37">
        <f>IF(AND(BM$5&gt;='Fund Raising'!$K40,BM$5&lt;'Fund Raising'!$L40),'Fund Raising'!$I40,0)</f>
        <v>0</v>
      </c>
      <c r="BN24" s="37">
        <f>IF(AND(BN$5&gt;='Fund Raising'!$K40,BN$5&lt;'Fund Raising'!$L40),'Fund Raising'!$I40,0)</f>
        <v>0</v>
      </c>
      <c r="BO24" s="37">
        <f>IF(AND(BO$5&gt;='Fund Raising'!$K40,BO$5&lt;'Fund Raising'!$L40),'Fund Raising'!$I40,0)</f>
        <v>0</v>
      </c>
      <c r="BP24" s="37">
        <f>IF(AND(BP$5&gt;='Fund Raising'!$K40,BP$5&lt;'Fund Raising'!$L40),'Fund Raising'!$I40,0)</f>
        <v>0</v>
      </c>
      <c r="BQ24" s="37">
        <f>IF(AND(BQ$5&gt;='Fund Raising'!$K40,BQ$5&lt;'Fund Raising'!$L40),'Fund Raising'!$I40,0)</f>
        <v>0</v>
      </c>
      <c r="BR24" s="37">
        <f>IF(AND(BR$5&gt;='Fund Raising'!$K40,BR$5&lt;'Fund Raising'!$L40),'Fund Raising'!$I40,0)</f>
        <v>0</v>
      </c>
      <c r="BS24" s="37">
        <f>IF(AND(BS$5&gt;='Fund Raising'!$K40,BS$5&lt;'Fund Raising'!$L40),'Fund Raising'!$I40,0)</f>
        <v>0</v>
      </c>
      <c r="BT24" s="37">
        <f>IF(AND(BT$5&gt;='Fund Raising'!$K40,BT$5&lt;'Fund Raising'!$L40),'Fund Raising'!$I40,0)</f>
        <v>0</v>
      </c>
      <c r="BU24" s="37">
        <f>IF(AND(BU$5&gt;='Fund Raising'!$K40,BU$5&lt;'Fund Raising'!$L40),'Fund Raising'!$I40,0)</f>
        <v>0</v>
      </c>
      <c r="BV24" s="37">
        <f>IF(AND(BV$5&gt;='Fund Raising'!$K40,BV$5&lt;'Fund Raising'!$L40),'Fund Raising'!$I40,0)</f>
        <v>0</v>
      </c>
      <c r="BW24" s="37">
        <f>IF(AND(BW$5&gt;='Fund Raising'!$K40,BW$5&lt;'Fund Raising'!$L40),'Fund Raising'!$I40,0)</f>
        <v>0</v>
      </c>
      <c r="BX24" s="37">
        <f>IF(AND(BX$5&gt;='Fund Raising'!$K40,BX$5&lt;'Fund Raising'!$L40),'Fund Raising'!$I40,0)</f>
        <v>0</v>
      </c>
      <c r="BY24" s="37">
        <f>IF(AND(BY$5&gt;='Fund Raising'!$K40,BY$5&lt;'Fund Raising'!$L40),'Fund Raising'!$I40,0)</f>
        <v>0</v>
      </c>
      <c r="BZ24" s="37">
        <f>IF(AND(BZ$5&gt;='Fund Raising'!$K40,BZ$5&lt;'Fund Raising'!$L40),'Fund Raising'!$I40,0)</f>
        <v>0</v>
      </c>
      <c r="CA24" s="37">
        <f>IF(AND(CA$5&gt;='Fund Raising'!$K40,CA$5&lt;'Fund Raising'!$L40),'Fund Raising'!$I40,0)</f>
        <v>0</v>
      </c>
      <c r="CB24" s="37">
        <f>IF(AND(CB$5&gt;='Fund Raising'!$K40,CB$5&lt;'Fund Raising'!$L40),'Fund Raising'!$I40,0)</f>
        <v>0</v>
      </c>
      <c r="CC24" s="37">
        <f>IF(AND(CC$5&gt;='Fund Raising'!$K40,CC$5&lt;'Fund Raising'!$L40),'Fund Raising'!$I40,0)</f>
        <v>0</v>
      </c>
      <c r="CD24" s="37">
        <f>IF(AND(CD$5&gt;='Fund Raising'!$K40,CD$5&lt;'Fund Raising'!$L40),'Fund Raising'!$I40,0)</f>
        <v>0</v>
      </c>
      <c r="CE24" s="37">
        <f>IF(AND(CE$5&gt;='Fund Raising'!$K40,CE$5&lt;'Fund Raising'!$L40),'Fund Raising'!$I40,0)</f>
        <v>0</v>
      </c>
      <c r="CF24" s="37">
        <f>IF(AND(CF$5&gt;='Fund Raising'!$K40,CF$5&lt;'Fund Raising'!$L40),'Fund Raising'!$I40,0)</f>
        <v>0</v>
      </c>
      <c r="CG24" s="37">
        <f>IF(AND(CG$5&gt;='Fund Raising'!$K40,CG$5&lt;'Fund Raising'!$L40),'Fund Raising'!$I40,0)</f>
        <v>0</v>
      </c>
      <c r="CH24" s="37">
        <f>IF(AND(CH$5&gt;='Fund Raising'!$K40,CH$5&lt;'Fund Raising'!$L40),'Fund Raising'!$I40,0)</f>
        <v>0</v>
      </c>
      <c r="CI24" s="37">
        <f>IF(AND(CI$5&gt;='Fund Raising'!$K40,CI$5&lt;'Fund Raising'!$L40),'Fund Raising'!$I40,0)</f>
        <v>0</v>
      </c>
      <c r="CJ24" s="37">
        <f>IF(AND(CJ$5&gt;='Fund Raising'!$K40,CJ$5&lt;'Fund Raising'!$L40),'Fund Raising'!$I40,0)</f>
        <v>0</v>
      </c>
      <c r="CK24" s="37">
        <f>IF(AND(CK$5&gt;='Fund Raising'!$K40,CK$5&lt;'Fund Raising'!$L40),'Fund Raising'!$I40,0)</f>
        <v>0</v>
      </c>
      <c r="CL24" s="37">
        <f>IF(AND(CL$5&gt;='Fund Raising'!$K40,CL$5&lt;'Fund Raising'!$L40),'Fund Raising'!$I40,0)</f>
        <v>0</v>
      </c>
      <c r="CM24" s="37">
        <f>IF(AND(CM$5&gt;='Fund Raising'!$K40,CM$5&lt;'Fund Raising'!$L40),'Fund Raising'!$I40,0)</f>
        <v>0</v>
      </c>
      <c r="CN24" s="37">
        <f>IF(AND(CN$5&gt;='Fund Raising'!$K40,CN$5&lt;'Fund Raising'!$L40),'Fund Raising'!$I40,0)</f>
        <v>0</v>
      </c>
      <c r="CO24" s="37">
        <f>IF(AND(CO$5&gt;='Fund Raising'!$K40,CO$5&lt;'Fund Raising'!$L40),'Fund Raising'!$I40,0)</f>
        <v>0</v>
      </c>
      <c r="CP24" s="37">
        <f>IF(AND(CP$5&gt;='Fund Raising'!$K40,CP$5&lt;'Fund Raising'!$L40),'Fund Raising'!$I40,0)</f>
        <v>0</v>
      </c>
      <c r="CQ24" s="37">
        <f>IF(AND(CQ$5&gt;='Fund Raising'!$K40,CQ$5&lt;'Fund Raising'!$L40),'Fund Raising'!$I40,0)</f>
        <v>0</v>
      </c>
      <c r="CR24" s="37">
        <f>IF(AND(CR$5&gt;='Fund Raising'!$K40,CR$5&lt;'Fund Raising'!$L40),'Fund Raising'!$I40,0)</f>
        <v>0</v>
      </c>
      <c r="CS24" s="37">
        <f>IF(AND(CS$5&gt;='Fund Raising'!$K40,CS$5&lt;'Fund Raising'!$L40),'Fund Raising'!$I40,0)</f>
        <v>0</v>
      </c>
      <c r="CT24" s="37">
        <f>IF(AND(CT$5&gt;='Fund Raising'!$K40,CT$5&lt;'Fund Raising'!$L40),'Fund Raising'!$I40,0)</f>
        <v>0</v>
      </c>
      <c r="CU24" s="37">
        <f>IF(AND(CU$5&gt;='Fund Raising'!$K40,CU$5&lt;'Fund Raising'!$L40),'Fund Raising'!$I40,0)</f>
        <v>0</v>
      </c>
      <c r="CV24" s="37">
        <f>IF(AND(CV$5&gt;='Fund Raising'!$K40,CV$5&lt;'Fund Raising'!$L40),'Fund Raising'!$I40,0)</f>
        <v>0</v>
      </c>
      <c r="CW24" s="37">
        <f>IF(AND(CW$5&gt;='Fund Raising'!$K40,CW$5&lt;'Fund Raising'!$L40),'Fund Raising'!$I40,0)</f>
        <v>0</v>
      </c>
      <c r="CX24" s="37">
        <f>IF(AND(CX$5&gt;='Fund Raising'!$K40,CX$5&lt;'Fund Raising'!$L40),'Fund Raising'!$I40,0)</f>
        <v>0</v>
      </c>
      <c r="CY24" s="37">
        <f>IF(AND(CY$5&gt;='Fund Raising'!$K40,CY$5&lt;'Fund Raising'!$L40),'Fund Raising'!$I40,0)</f>
        <v>0</v>
      </c>
      <c r="CZ24" s="37">
        <f>IF(AND(CZ$5&gt;='Fund Raising'!$K40,CZ$5&lt;'Fund Raising'!$L40),'Fund Raising'!$I40,0)</f>
        <v>0</v>
      </c>
      <c r="DA24" s="37">
        <f>IF(AND(DA$5&gt;='Fund Raising'!$K40,DA$5&lt;'Fund Raising'!$L40),'Fund Raising'!$I40,0)</f>
        <v>0</v>
      </c>
      <c r="DB24" s="37">
        <f>IF(AND(DB$5&gt;='Fund Raising'!$K40,DB$5&lt;'Fund Raising'!$L40),'Fund Raising'!$I40,0)</f>
        <v>0</v>
      </c>
      <c r="DC24" s="37">
        <f>IF(AND(DC$5&gt;='Fund Raising'!$K40,DC$5&lt;'Fund Raising'!$L40),'Fund Raising'!$I40,0)</f>
        <v>0</v>
      </c>
      <c r="DD24" s="37">
        <f>IF(AND(DD$5&gt;='Fund Raising'!$K40,DD$5&lt;'Fund Raising'!$L40),'Fund Raising'!$I40,0)</f>
        <v>0</v>
      </c>
      <c r="DE24" s="37">
        <f>IF(AND(DE$5&gt;='Fund Raising'!$K40,DE$5&lt;'Fund Raising'!$L40),'Fund Raising'!$I40,0)</f>
        <v>0</v>
      </c>
      <c r="DF24" s="37">
        <f>IF(AND(DF$5&gt;='Fund Raising'!$K40,DF$5&lt;'Fund Raising'!$L40),'Fund Raising'!$I40,0)</f>
        <v>0</v>
      </c>
      <c r="DG24" s="37">
        <f>IF(AND(DG$5&gt;='Fund Raising'!$K40,DG$5&lt;'Fund Raising'!$L40),'Fund Raising'!$I40,0)</f>
        <v>0</v>
      </c>
      <c r="DH24" s="37">
        <f>IF(AND(DH$5&gt;='Fund Raising'!$K40,DH$5&lt;'Fund Raising'!$L40),'Fund Raising'!$I40,0)</f>
        <v>0</v>
      </c>
      <c r="DI24" s="37">
        <f>IF(AND(DI$5&gt;='Fund Raising'!$K40,DI$5&lt;'Fund Raising'!$L40),'Fund Raising'!$I40,0)</f>
        <v>0</v>
      </c>
      <c r="DJ24" s="37">
        <f>IF(AND(DJ$5&gt;='Fund Raising'!$K40,DJ$5&lt;'Fund Raising'!$L40),'Fund Raising'!$I40,0)</f>
        <v>0</v>
      </c>
      <c r="DK24" s="37">
        <f>IF(AND(DK$5&gt;='Fund Raising'!$K40,DK$5&lt;'Fund Raising'!$L40),'Fund Raising'!$I40,0)</f>
        <v>0</v>
      </c>
      <c r="DL24" s="37">
        <f>IF(AND(DL$5&gt;='Fund Raising'!$K40,DL$5&lt;'Fund Raising'!$L40),'Fund Raising'!$I40,0)</f>
        <v>0</v>
      </c>
      <c r="DM24" s="37">
        <f>IF(AND(DM$5&gt;='Fund Raising'!$K40,DM$5&lt;'Fund Raising'!$L40),'Fund Raising'!$I40,0)</f>
        <v>0</v>
      </c>
      <c r="DN24" s="37">
        <f>IF(AND(DN$5&gt;='Fund Raising'!$K40,DN$5&lt;'Fund Raising'!$L40),'Fund Raising'!$I40,0)</f>
        <v>0</v>
      </c>
      <c r="DO24" s="37">
        <f>IF(AND(DO$5&gt;='Fund Raising'!$K40,DO$5&lt;'Fund Raising'!$L40),'Fund Raising'!$I40,0)</f>
        <v>0</v>
      </c>
      <c r="DP24" s="37">
        <f>IF(AND(DP$5&gt;='Fund Raising'!$K40,DP$5&lt;'Fund Raising'!$L40),'Fund Raising'!$I40,0)</f>
        <v>0</v>
      </c>
      <c r="DQ24" s="37">
        <f>IF(AND(DQ$5&gt;='Fund Raising'!$K40,DQ$5&lt;'Fund Raising'!$L40),'Fund Raising'!$I40,0)</f>
        <v>0</v>
      </c>
      <c r="DR24" s="37">
        <f>IF(AND(DR$5&gt;='Fund Raising'!$K40,DR$5&lt;'Fund Raising'!$L40),'Fund Raising'!$I40,0)</f>
        <v>0</v>
      </c>
    </row>
    <row r="25" ht="14.25" customHeight="1" outlineLevel="2">
      <c r="B25" s="268" t="str">
        <f>'Fund Raising'!B41</f>
        <v>Liquidity Pool</v>
      </c>
      <c r="C25" s="37">
        <f>IF(AND(C$5&gt;='Fund Raising'!$K41,C$5&lt;'Fund Raising'!$L41),'Fund Raising'!$I41,0)+'Fund Raising'!$D41*'Fund Raising'!$E41/100</f>
        <v>2000000</v>
      </c>
      <c r="D25" s="37">
        <f>IF(AND(D$5&gt;='Fund Raising'!$K41,D$5&lt;'Fund Raising'!$L41),'Fund Raising'!$I41,0)</f>
        <v>0</v>
      </c>
      <c r="E25" s="37">
        <f>IF(AND(E$5&gt;='Fund Raising'!$K41,E$5&lt;'Fund Raising'!$L41),'Fund Raising'!$I41,0)</f>
        <v>0</v>
      </c>
      <c r="F25" s="37">
        <f>IF(AND(F$5&gt;='Fund Raising'!$K41,F$5&lt;'Fund Raising'!$L41),'Fund Raising'!$I41,0)</f>
        <v>0</v>
      </c>
      <c r="G25" s="37">
        <f>IF(AND(G$5&gt;='Fund Raising'!$K41,G$5&lt;'Fund Raising'!$L41),'Fund Raising'!$I41,0)</f>
        <v>0</v>
      </c>
      <c r="H25" s="37">
        <f>IF(AND(H$5&gt;='Fund Raising'!$K41,H$5&lt;'Fund Raising'!$L41),'Fund Raising'!$I41,0)</f>
        <v>0</v>
      </c>
      <c r="I25" s="37">
        <f>IF(AND(I$5&gt;='Fund Raising'!$K41,I$5&lt;'Fund Raising'!$L41),'Fund Raising'!$I41,0)</f>
        <v>0</v>
      </c>
      <c r="J25" s="37">
        <f>IF(AND(J$5&gt;='Fund Raising'!$K41,J$5&lt;'Fund Raising'!$L41),'Fund Raising'!$I41,0)</f>
        <v>0</v>
      </c>
      <c r="K25" s="37">
        <f>IF(AND(K$5&gt;='Fund Raising'!$K41,K$5&lt;'Fund Raising'!$L41),'Fund Raising'!$I41,0)</f>
        <v>0</v>
      </c>
      <c r="L25" s="37">
        <f>IF(AND(L$5&gt;='Fund Raising'!$K41,L$5&lt;'Fund Raising'!$L41),'Fund Raising'!$I41,0)</f>
        <v>0</v>
      </c>
      <c r="M25" s="37">
        <f>IF(AND(M$5&gt;='Fund Raising'!$K41,M$5&lt;'Fund Raising'!$L41),'Fund Raising'!$I41,0)</f>
        <v>0</v>
      </c>
      <c r="N25" s="37">
        <f>IF(AND(N$5&gt;='Fund Raising'!$K41,N$5&lt;'Fund Raising'!$L41),'Fund Raising'!$I41,0)</f>
        <v>0</v>
      </c>
      <c r="O25" s="37">
        <f>IF(AND(O$5&gt;='Fund Raising'!$K41,O$5&lt;'Fund Raising'!$L41),'Fund Raising'!$I41,0)</f>
        <v>0</v>
      </c>
      <c r="P25" s="37">
        <f>IF(AND(P$5&gt;='Fund Raising'!$K41,P$5&lt;'Fund Raising'!$L41),'Fund Raising'!$I41,0)</f>
        <v>0</v>
      </c>
      <c r="Q25" s="37">
        <f>IF(AND(Q$5&gt;='Fund Raising'!$K41,Q$5&lt;'Fund Raising'!$L41),'Fund Raising'!$I41,0)</f>
        <v>0</v>
      </c>
      <c r="R25" s="37">
        <f>IF(AND(R$5&gt;='Fund Raising'!$K41,R$5&lt;'Fund Raising'!$L41),'Fund Raising'!$I41,0)</f>
        <v>0</v>
      </c>
      <c r="S25" s="37">
        <f>IF(AND(S$5&gt;='Fund Raising'!$K41,S$5&lt;'Fund Raising'!$L41),'Fund Raising'!$I41,0)</f>
        <v>0</v>
      </c>
      <c r="T25" s="37">
        <f>IF(AND(T$5&gt;='Fund Raising'!$K41,T$5&lt;'Fund Raising'!$L41),'Fund Raising'!$I41,0)</f>
        <v>0</v>
      </c>
      <c r="U25" s="37">
        <f>IF(AND(U$5&gt;='Fund Raising'!$K41,U$5&lt;'Fund Raising'!$L41),'Fund Raising'!$I41,0)</f>
        <v>0</v>
      </c>
      <c r="V25" s="37">
        <f>IF(AND(V$5&gt;='Fund Raising'!$K41,V$5&lt;'Fund Raising'!$L41),'Fund Raising'!$I41,0)</f>
        <v>0</v>
      </c>
      <c r="W25" s="37">
        <f>IF(AND(W$5&gt;='Fund Raising'!$K41,W$5&lt;'Fund Raising'!$L41),'Fund Raising'!$I41,0)</f>
        <v>0</v>
      </c>
      <c r="X25" s="37">
        <f>IF(AND(X$5&gt;='Fund Raising'!$K41,X$5&lt;'Fund Raising'!$L41),'Fund Raising'!$I41,0)</f>
        <v>0</v>
      </c>
      <c r="Y25" s="37">
        <f>IF(AND(Y$5&gt;='Fund Raising'!$K41,Y$5&lt;'Fund Raising'!$L41),'Fund Raising'!$I41,0)</f>
        <v>0</v>
      </c>
      <c r="Z25" s="37">
        <f>IF(AND(Z$5&gt;='Fund Raising'!$K41,Z$5&lt;'Fund Raising'!$L41),'Fund Raising'!$I41,0)</f>
        <v>0</v>
      </c>
      <c r="AA25" s="37">
        <f>IF(AND(AA$5&gt;='Fund Raising'!$K41,AA$5&lt;'Fund Raising'!$L41),'Fund Raising'!$I41,0)</f>
        <v>0</v>
      </c>
      <c r="AB25" s="37">
        <f>IF(AND(AB$5&gt;='Fund Raising'!$K41,AB$5&lt;'Fund Raising'!$L41),'Fund Raising'!$I41,0)</f>
        <v>0</v>
      </c>
      <c r="AC25" s="37">
        <f>IF(AND(AC$5&gt;='Fund Raising'!$K41,AC$5&lt;'Fund Raising'!$L41),'Fund Raising'!$I41,0)</f>
        <v>0</v>
      </c>
      <c r="AD25" s="37">
        <f>IF(AND(AD$5&gt;='Fund Raising'!$K41,AD$5&lt;'Fund Raising'!$L41),'Fund Raising'!$I41,0)</f>
        <v>0</v>
      </c>
      <c r="AE25" s="37">
        <f>IF(AND(AE$5&gt;='Fund Raising'!$K41,AE$5&lt;'Fund Raising'!$L41),'Fund Raising'!$I41,0)</f>
        <v>0</v>
      </c>
      <c r="AF25" s="37">
        <f>IF(AND(AF$5&gt;='Fund Raising'!$K41,AF$5&lt;'Fund Raising'!$L41),'Fund Raising'!$I41,0)</f>
        <v>0</v>
      </c>
      <c r="AG25" s="37">
        <f>IF(AND(AG$5&gt;='Fund Raising'!$K41,AG$5&lt;'Fund Raising'!$L41),'Fund Raising'!$I41,0)</f>
        <v>0</v>
      </c>
      <c r="AH25" s="37">
        <f>IF(AND(AH$5&gt;='Fund Raising'!$K41,AH$5&lt;'Fund Raising'!$L41),'Fund Raising'!$I41,0)</f>
        <v>0</v>
      </c>
      <c r="AI25" s="37">
        <f>IF(AND(AI$5&gt;='Fund Raising'!$K41,AI$5&lt;'Fund Raising'!$L41),'Fund Raising'!$I41,0)</f>
        <v>0</v>
      </c>
      <c r="AJ25" s="37">
        <f>IF(AND(AJ$5&gt;='Fund Raising'!$K41,AJ$5&lt;'Fund Raising'!$L41),'Fund Raising'!$I41,0)</f>
        <v>0</v>
      </c>
      <c r="AK25" s="37">
        <f>IF(AND(AK$5&gt;='Fund Raising'!$K41,AK$5&lt;'Fund Raising'!$L41),'Fund Raising'!$I41,0)</f>
        <v>0</v>
      </c>
      <c r="AL25" s="37">
        <f>IF(AND(AL$5&gt;='Fund Raising'!$K41,AL$5&lt;'Fund Raising'!$L41),'Fund Raising'!$I41,0)</f>
        <v>0</v>
      </c>
      <c r="AM25" s="37">
        <f>IF(AND(AM$5&gt;='Fund Raising'!$K41,AM$5&lt;'Fund Raising'!$L41),'Fund Raising'!$I41,0)</f>
        <v>0</v>
      </c>
      <c r="AN25" s="37">
        <f>IF(AND(AN$5&gt;='Fund Raising'!$K41,AN$5&lt;'Fund Raising'!$L41),'Fund Raising'!$I41,0)</f>
        <v>0</v>
      </c>
      <c r="AO25" s="37">
        <f>IF(AND(AO$5&gt;='Fund Raising'!$K41,AO$5&lt;'Fund Raising'!$L41),'Fund Raising'!$I41,0)</f>
        <v>0</v>
      </c>
      <c r="AP25" s="37">
        <f>IF(AND(AP$5&gt;='Fund Raising'!$K41,AP$5&lt;'Fund Raising'!$L41),'Fund Raising'!$I41,0)</f>
        <v>0</v>
      </c>
      <c r="AQ25" s="37">
        <f>IF(AND(AQ$5&gt;='Fund Raising'!$K41,AQ$5&lt;'Fund Raising'!$L41),'Fund Raising'!$I41,0)</f>
        <v>0</v>
      </c>
      <c r="AR25" s="37">
        <f>IF(AND(AR$5&gt;='Fund Raising'!$K41,AR$5&lt;'Fund Raising'!$L41),'Fund Raising'!$I41,0)</f>
        <v>0</v>
      </c>
      <c r="AS25" s="37">
        <f>IF(AND(AS$5&gt;='Fund Raising'!$K41,AS$5&lt;'Fund Raising'!$L41),'Fund Raising'!$I41,0)</f>
        <v>0</v>
      </c>
      <c r="AT25" s="37">
        <f>IF(AND(AT$5&gt;='Fund Raising'!$K41,AT$5&lt;'Fund Raising'!$L41),'Fund Raising'!$I41,0)</f>
        <v>0</v>
      </c>
      <c r="AU25" s="37">
        <f>IF(AND(AU$5&gt;='Fund Raising'!$K41,AU$5&lt;'Fund Raising'!$L41),'Fund Raising'!$I41,0)</f>
        <v>0</v>
      </c>
      <c r="AV25" s="37">
        <f>IF(AND(AV$5&gt;='Fund Raising'!$K41,AV$5&lt;'Fund Raising'!$L41),'Fund Raising'!$I41,0)</f>
        <v>0</v>
      </c>
      <c r="AW25" s="37">
        <f>IF(AND(AW$5&gt;='Fund Raising'!$K41,AW$5&lt;'Fund Raising'!$L41),'Fund Raising'!$I41,0)</f>
        <v>0</v>
      </c>
      <c r="AX25" s="37">
        <f>IF(AND(AX$5&gt;='Fund Raising'!$K41,AX$5&lt;'Fund Raising'!$L41),'Fund Raising'!$I41,0)</f>
        <v>0</v>
      </c>
      <c r="AY25" s="37">
        <f>IF(AND(AY$5&gt;='Fund Raising'!$K41,AY$5&lt;'Fund Raising'!$L41),'Fund Raising'!$I41,0)</f>
        <v>0</v>
      </c>
      <c r="AZ25" s="37">
        <f>IF(AND(AZ$5&gt;='Fund Raising'!$K41,AZ$5&lt;'Fund Raising'!$L41),'Fund Raising'!$I41,0)</f>
        <v>0</v>
      </c>
      <c r="BA25" s="37">
        <f>IF(AND(BA$5&gt;='Fund Raising'!$K41,BA$5&lt;'Fund Raising'!$L41),'Fund Raising'!$I41,0)</f>
        <v>0</v>
      </c>
      <c r="BB25" s="37">
        <f>IF(AND(BB$5&gt;='Fund Raising'!$K41,BB$5&lt;'Fund Raising'!$L41),'Fund Raising'!$I41,0)</f>
        <v>0</v>
      </c>
      <c r="BC25" s="37">
        <f>IF(AND(BC$5&gt;='Fund Raising'!$K41,BC$5&lt;'Fund Raising'!$L41),'Fund Raising'!$I41,0)</f>
        <v>0</v>
      </c>
      <c r="BD25" s="37">
        <f>IF(AND(BD$5&gt;='Fund Raising'!$K41,BD$5&lt;'Fund Raising'!$L41),'Fund Raising'!$I41,0)</f>
        <v>0</v>
      </c>
      <c r="BE25" s="37">
        <f>IF(AND(BE$5&gt;='Fund Raising'!$K41,BE$5&lt;'Fund Raising'!$L41),'Fund Raising'!$I41,0)</f>
        <v>0</v>
      </c>
      <c r="BF25" s="37">
        <f>IF(AND(BF$5&gt;='Fund Raising'!$K41,BF$5&lt;'Fund Raising'!$L41),'Fund Raising'!$I41,0)</f>
        <v>0</v>
      </c>
      <c r="BG25" s="37">
        <f>IF(AND(BG$5&gt;='Fund Raising'!$K41,BG$5&lt;'Fund Raising'!$L41),'Fund Raising'!$I41,0)</f>
        <v>0</v>
      </c>
      <c r="BH25" s="37">
        <f>IF(AND(BH$5&gt;='Fund Raising'!$K41,BH$5&lt;'Fund Raising'!$L41),'Fund Raising'!$I41,0)</f>
        <v>0</v>
      </c>
      <c r="BI25" s="37">
        <f>IF(AND(BI$5&gt;='Fund Raising'!$K41,BI$5&lt;'Fund Raising'!$L41),'Fund Raising'!$I41,0)</f>
        <v>0</v>
      </c>
      <c r="BJ25" s="37">
        <f>IF(AND(BJ$5&gt;='Fund Raising'!$K41,BJ$5&lt;'Fund Raising'!$L41),'Fund Raising'!$I41,0)</f>
        <v>0</v>
      </c>
      <c r="BK25" s="37">
        <f>IF(AND(BK$5&gt;='Fund Raising'!$K41,BK$5&lt;'Fund Raising'!$L41),'Fund Raising'!$I41,0)</f>
        <v>0</v>
      </c>
      <c r="BL25" s="37">
        <f>IF(AND(BL$5&gt;='Fund Raising'!$K41,BL$5&lt;'Fund Raising'!$L41),'Fund Raising'!$I41,0)</f>
        <v>0</v>
      </c>
      <c r="BM25" s="37">
        <f>IF(AND(BM$5&gt;='Fund Raising'!$K41,BM$5&lt;'Fund Raising'!$L41),'Fund Raising'!$I41,0)</f>
        <v>0</v>
      </c>
      <c r="BN25" s="37">
        <f>IF(AND(BN$5&gt;='Fund Raising'!$K41,BN$5&lt;'Fund Raising'!$L41),'Fund Raising'!$I41,0)</f>
        <v>0</v>
      </c>
      <c r="BO25" s="37">
        <f>IF(AND(BO$5&gt;='Fund Raising'!$K41,BO$5&lt;'Fund Raising'!$L41),'Fund Raising'!$I41,0)</f>
        <v>0</v>
      </c>
      <c r="BP25" s="37">
        <f>IF(AND(BP$5&gt;='Fund Raising'!$K41,BP$5&lt;'Fund Raising'!$L41),'Fund Raising'!$I41,0)</f>
        <v>0</v>
      </c>
      <c r="BQ25" s="37">
        <f>IF(AND(BQ$5&gt;='Fund Raising'!$K41,BQ$5&lt;'Fund Raising'!$L41),'Fund Raising'!$I41,0)</f>
        <v>0</v>
      </c>
      <c r="BR25" s="37">
        <f>IF(AND(BR$5&gt;='Fund Raising'!$K41,BR$5&lt;'Fund Raising'!$L41),'Fund Raising'!$I41,0)</f>
        <v>0</v>
      </c>
      <c r="BS25" s="37">
        <f>IF(AND(BS$5&gt;='Fund Raising'!$K41,BS$5&lt;'Fund Raising'!$L41),'Fund Raising'!$I41,0)</f>
        <v>0</v>
      </c>
      <c r="BT25" s="37">
        <f>IF(AND(BT$5&gt;='Fund Raising'!$K41,BT$5&lt;'Fund Raising'!$L41),'Fund Raising'!$I41,0)</f>
        <v>0</v>
      </c>
      <c r="BU25" s="37">
        <f>IF(AND(BU$5&gt;='Fund Raising'!$K41,BU$5&lt;'Fund Raising'!$L41),'Fund Raising'!$I41,0)</f>
        <v>0</v>
      </c>
      <c r="BV25" s="37">
        <f>IF(AND(BV$5&gt;='Fund Raising'!$K41,BV$5&lt;'Fund Raising'!$L41),'Fund Raising'!$I41,0)</f>
        <v>0</v>
      </c>
      <c r="BW25" s="37">
        <f>IF(AND(BW$5&gt;='Fund Raising'!$K41,BW$5&lt;'Fund Raising'!$L41),'Fund Raising'!$I41,0)</f>
        <v>0</v>
      </c>
      <c r="BX25" s="37">
        <f>IF(AND(BX$5&gt;='Fund Raising'!$K41,BX$5&lt;'Fund Raising'!$L41),'Fund Raising'!$I41,0)</f>
        <v>0</v>
      </c>
      <c r="BY25" s="37">
        <f>IF(AND(BY$5&gt;='Fund Raising'!$K41,BY$5&lt;'Fund Raising'!$L41),'Fund Raising'!$I41,0)</f>
        <v>0</v>
      </c>
      <c r="BZ25" s="37">
        <f>IF(AND(BZ$5&gt;='Fund Raising'!$K41,BZ$5&lt;'Fund Raising'!$L41),'Fund Raising'!$I41,0)</f>
        <v>0</v>
      </c>
      <c r="CA25" s="37">
        <f>IF(AND(CA$5&gt;='Fund Raising'!$K41,CA$5&lt;'Fund Raising'!$L41),'Fund Raising'!$I41,0)</f>
        <v>0</v>
      </c>
      <c r="CB25" s="37">
        <f>IF(AND(CB$5&gt;='Fund Raising'!$K41,CB$5&lt;'Fund Raising'!$L41),'Fund Raising'!$I41,0)</f>
        <v>0</v>
      </c>
      <c r="CC25" s="37">
        <f>IF(AND(CC$5&gt;='Fund Raising'!$K41,CC$5&lt;'Fund Raising'!$L41),'Fund Raising'!$I41,0)</f>
        <v>0</v>
      </c>
      <c r="CD25" s="37">
        <f>IF(AND(CD$5&gt;='Fund Raising'!$K41,CD$5&lt;'Fund Raising'!$L41),'Fund Raising'!$I41,0)</f>
        <v>0</v>
      </c>
      <c r="CE25" s="37">
        <f>IF(AND(CE$5&gt;='Fund Raising'!$K41,CE$5&lt;'Fund Raising'!$L41),'Fund Raising'!$I41,0)</f>
        <v>0</v>
      </c>
      <c r="CF25" s="37">
        <f>IF(AND(CF$5&gt;='Fund Raising'!$K41,CF$5&lt;'Fund Raising'!$L41),'Fund Raising'!$I41,0)</f>
        <v>0</v>
      </c>
      <c r="CG25" s="37">
        <f>IF(AND(CG$5&gt;='Fund Raising'!$K41,CG$5&lt;'Fund Raising'!$L41),'Fund Raising'!$I41,0)</f>
        <v>0</v>
      </c>
      <c r="CH25" s="37">
        <f>IF(AND(CH$5&gt;='Fund Raising'!$K41,CH$5&lt;'Fund Raising'!$L41),'Fund Raising'!$I41,0)</f>
        <v>0</v>
      </c>
      <c r="CI25" s="37">
        <f>IF(AND(CI$5&gt;='Fund Raising'!$K41,CI$5&lt;'Fund Raising'!$L41),'Fund Raising'!$I41,0)</f>
        <v>0</v>
      </c>
      <c r="CJ25" s="37">
        <f>IF(AND(CJ$5&gt;='Fund Raising'!$K41,CJ$5&lt;'Fund Raising'!$L41),'Fund Raising'!$I41,0)</f>
        <v>0</v>
      </c>
      <c r="CK25" s="37">
        <f>IF(AND(CK$5&gt;='Fund Raising'!$K41,CK$5&lt;'Fund Raising'!$L41),'Fund Raising'!$I41,0)</f>
        <v>0</v>
      </c>
      <c r="CL25" s="37">
        <f>IF(AND(CL$5&gt;='Fund Raising'!$K41,CL$5&lt;'Fund Raising'!$L41),'Fund Raising'!$I41,0)</f>
        <v>0</v>
      </c>
      <c r="CM25" s="37">
        <f>IF(AND(CM$5&gt;='Fund Raising'!$K41,CM$5&lt;'Fund Raising'!$L41),'Fund Raising'!$I41,0)</f>
        <v>0</v>
      </c>
      <c r="CN25" s="37">
        <f>IF(AND(CN$5&gt;='Fund Raising'!$K41,CN$5&lt;'Fund Raising'!$L41),'Fund Raising'!$I41,0)</f>
        <v>0</v>
      </c>
      <c r="CO25" s="37">
        <f>IF(AND(CO$5&gt;='Fund Raising'!$K41,CO$5&lt;'Fund Raising'!$L41),'Fund Raising'!$I41,0)</f>
        <v>0</v>
      </c>
      <c r="CP25" s="37">
        <f>IF(AND(CP$5&gt;='Fund Raising'!$K41,CP$5&lt;'Fund Raising'!$L41),'Fund Raising'!$I41,0)</f>
        <v>0</v>
      </c>
      <c r="CQ25" s="37">
        <f>IF(AND(CQ$5&gt;='Fund Raising'!$K41,CQ$5&lt;'Fund Raising'!$L41),'Fund Raising'!$I41,0)</f>
        <v>0</v>
      </c>
      <c r="CR25" s="37">
        <f>IF(AND(CR$5&gt;='Fund Raising'!$K41,CR$5&lt;'Fund Raising'!$L41),'Fund Raising'!$I41,0)</f>
        <v>0</v>
      </c>
      <c r="CS25" s="37">
        <f>IF(AND(CS$5&gt;='Fund Raising'!$K41,CS$5&lt;'Fund Raising'!$L41),'Fund Raising'!$I41,0)</f>
        <v>0</v>
      </c>
      <c r="CT25" s="37">
        <f>IF(AND(CT$5&gt;='Fund Raising'!$K41,CT$5&lt;'Fund Raising'!$L41),'Fund Raising'!$I41,0)</f>
        <v>0</v>
      </c>
      <c r="CU25" s="37">
        <f>IF(AND(CU$5&gt;='Fund Raising'!$K41,CU$5&lt;'Fund Raising'!$L41),'Fund Raising'!$I41,0)</f>
        <v>0</v>
      </c>
      <c r="CV25" s="37">
        <f>IF(AND(CV$5&gt;='Fund Raising'!$K41,CV$5&lt;'Fund Raising'!$L41),'Fund Raising'!$I41,0)</f>
        <v>0</v>
      </c>
      <c r="CW25" s="37">
        <f>IF(AND(CW$5&gt;='Fund Raising'!$K41,CW$5&lt;'Fund Raising'!$L41),'Fund Raising'!$I41,0)</f>
        <v>0</v>
      </c>
      <c r="CX25" s="37">
        <f>IF(AND(CX$5&gt;='Fund Raising'!$K41,CX$5&lt;'Fund Raising'!$L41),'Fund Raising'!$I41,0)</f>
        <v>0</v>
      </c>
      <c r="CY25" s="37">
        <f>IF(AND(CY$5&gt;='Fund Raising'!$K41,CY$5&lt;'Fund Raising'!$L41),'Fund Raising'!$I41,0)</f>
        <v>0</v>
      </c>
      <c r="CZ25" s="37">
        <f>IF(AND(CZ$5&gt;='Fund Raising'!$K41,CZ$5&lt;'Fund Raising'!$L41),'Fund Raising'!$I41,0)</f>
        <v>0</v>
      </c>
      <c r="DA25" s="37">
        <f>IF(AND(DA$5&gt;='Fund Raising'!$K41,DA$5&lt;'Fund Raising'!$L41),'Fund Raising'!$I41,0)</f>
        <v>0</v>
      </c>
      <c r="DB25" s="37">
        <f>IF(AND(DB$5&gt;='Fund Raising'!$K41,DB$5&lt;'Fund Raising'!$L41),'Fund Raising'!$I41,0)</f>
        <v>0</v>
      </c>
      <c r="DC25" s="37">
        <f>IF(AND(DC$5&gt;='Fund Raising'!$K41,DC$5&lt;'Fund Raising'!$L41),'Fund Raising'!$I41,0)</f>
        <v>0</v>
      </c>
      <c r="DD25" s="37">
        <f>IF(AND(DD$5&gt;='Fund Raising'!$K41,DD$5&lt;'Fund Raising'!$L41),'Fund Raising'!$I41,0)</f>
        <v>0</v>
      </c>
      <c r="DE25" s="37">
        <f>IF(AND(DE$5&gt;='Fund Raising'!$K41,DE$5&lt;'Fund Raising'!$L41),'Fund Raising'!$I41,0)</f>
        <v>0</v>
      </c>
      <c r="DF25" s="37">
        <f>IF(AND(DF$5&gt;='Fund Raising'!$K41,DF$5&lt;'Fund Raising'!$L41),'Fund Raising'!$I41,0)</f>
        <v>0</v>
      </c>
      <c r="DG25" s="37">
        <f>IF(AND(DG$5&gt;='Fund Raising'!$K41,DG$5&lt;'Fund Raising'!$L41),'Fund Raising'!$I41,0)</f>
        <v>0</v>
      </c>
      <c r="DH25" s="37">
        <f>IF(AND(DH$5&gt;='Fund Raising'!$K41,DH$5&lt;'Fund Raising'!$L41),'Fund Raising'!$I41,0)</f>
        <v>0</v>
      </c>
      <c r="DI25" s="37">
        <f>IF(AND(DI$5&gt;='Fund Raising'!$K41,DI$5&lt;'Fund Raising'!$L41),'Fund Raising'!$I41,0)</f>
        <v>0</v>
      </c>
      <c r="DJ25" s="37">
        <f>IF(AND(DJ$5&gt;='Fund Raising'!$K41,DJ$5&lt;'Fund Raising'!$L41),'Fund Raising'!$I41,0)</f>
        <v>0</v>
      </c>
      <c r="DK25" s="37">
        <f>IF(AND(DK$5&gt;='Fund Raising'!$K41,DK$5&lt;'Fund Raising'!$L41),'Fund Raising'!$I41,0)</f>
        <v>0</v>
      </c>
      <c r="DL25" s="37">
        <f>IF(AND(DL$5&gt;='Fund Raising'!$K41,DL$5&lt;'Fund Raising'!$L41),'Fund Raising'!$I41,0)</f>
        <v>0</v>
      </c>
      <c r="DM25" s="37">
        <f>IF(AND(DM$5&gt;='Fund Raising'!$K41,DM$5&lt;'Fund Raising'!$L41),'Fund Raising'!$I41,0)</f>
        <v>0</v>
      </c>
      <c r="DN25" s="37">
        <f>IF(AND(DN$5&gt;='Fund Raising'!$K41,DN$5&lt;'Fund Raising'!$L41),'Fund Raising'!$I41,0)</f>
        <v>0</v>
      </c>
      <c r="DO25" s="37">
        <f>IF(AND(DO$5&gt;='Fund Raising'!$K41,DO$5&lt;'Fund Raising'!$L41),'Fund Raising'!$I41,0)</f>
        <v>0</v>
      </c>
      <c r="DP25" s="37">
        <f>IF(AND(DP$5&gt;='Fund Raising'!$K41,DP$5&lt;'Fund Raising'!$L41),'Fund Raising'!$I41,0)</f>
        <v>0</v>
      </c>
      <c r="DQ25" s="37">
        <f>IF(AND(DQ$5&gt;='Fund Raising'!$K41,DQ$5&lt;'Fund Raising'!$L41),'Fund Raising'!$I41,0)</f>
        <v>0</v>
      </c>
      <c r="DR25" s="37">
        <f>IF(AND(DR$5&gt;='Fund Raising'!$K41,DR$5&lt;'Fund Raising'!$L41),'Fund Raising'!$I41,0)</f>
        <v>0</v>
      </c>
    </row>
    <row r="26" ht="14.25" customHeight="1" outlineLevel="2">
      <c r="B26" s="33" t="s">
        <v>232</v>
      </c>
      <c r="C26" s="106">
        <f t="shared" ref="C26:DR26" si="2">SUM(C11:C25)</f>
        <v>35895833.33</v>
      </c>
      <c r="D26" s="106">
        <f t="shared" si="2"/>
        <v>1687500</v>
      </c>
      <c r="E26" s="106">
        <f t="shared" si="2"/>
        <v>1687500</v>
      </c>
      <c r="F26" s="106">
        <f t="shared" si="2"/>
        <v>1687500</v>
      </c>
      <c r="G26" s="106">
        <f t="shared" si="2"/>
        <v>1687500</v>
      </c>
      <c r="H26" s="106">
        <f t="shared" si="2"/>
        <v>1687500</v>
      </c>
      <c r="I26" s="106">
        <f t="shared" si="2"/>
        <v>2034722.222</v>
      </c>
      <c r="J26" s="106">
        <f t="shared" si="2"/>
        <v>2034722.222</v>
      </c>
      <c r="K26" s="106">
        <f t="shared" si="2"/>
        <v>2034722.222</v>
      </c>
      <c r="L26" s="106">
        <f t="shared" si="2"/>
        <v>784722.2222</v>
      </c>
      <c r="M26" s="106">
        <f t="shared" si="2"/>
        <v>784722.2222</v>
      </c>
      <c r="N26" s="106">
        <f t="shared" si="2"/>
        <v>784722.2222</v>
      </c>
      <c r="O26" s="106">
        <f t="shared" si="2"/>
        <v>1472222.222</v>
      </c>
      <c r="P26" s="106">
        <f t="shared" si="2"/>
        <v>1472222.222</v>
      </c>
      <c r="Q26" s="106">
        <f t="shared" si="2"/>
        <v>1472222.222</v>
      </c>
      <c r="R26" s="106">
        <f t="shared" si="2"/>
        <v>1472222.222</v>
      </c>
      <c r="S26" s="106">
        <f t="shared" si="2"/>
        <v>1472222.222</v>
      </c>
      <c r="T26" s="106">
        <f t="shared" si="2"/>
        <v>1472222.222</v>
      </c>
      <c r="U26" s="106">
        <f t="shared" si="2"/>
        <v>1791666.667</v>
      </c>
      <c r="V26" s="106">
        <f t="shared" si="2"/>
        <v>1791666.667</v>
      </c>
      <c r="W26" s="106">
        <f t="shared" si="2"/>
        <v>1791666.667</v>
      </c>
      <c r="X26" s="106">
        <f t="shared" si="2"/>
        <v>1791666.667</v>
      </c>
      <c r="Y26" s="106">
        <f t="shared" si="2"/>
        <v>1791666.667</v>
      </c>
      <c r="Z26" s="106">
        <f t="shared" si="2"/>
        <v>1791666.667</v>
      </c>
      <c r="AA26" s="106">
        <f t="shared" si="2"/>
        <v>1666666.667</v>
      </c>
      <c r="AB26" s="106">
        <f t="shared" si="2"/>
        <v>1666666.667</v>
      </c>
      <c r="AC26" s="106">
        <f t="shared" si="2"/>
        <v>1666666.667</v>
      </c>
      <c r="AD26" s="106">
        <f t="shared" si="2"/>
        <v>1666666.667</v>
      </c>
      <c r="AE26" s="106">
        <f t="shared" si="2"/>
        <v>1666666.667</v>
      </c>
      <c r="AF26" s="106">
        <f t="shared" si="2"/>
        <v>1666666.667</v>
      </c>
      <c r="AG26" s="106">
        <f t="shared" si="2"/>
        <v>979166.6667</v>
      </c>
      <c r="AH26" s="106">
        <f t="shared" si="2"/>
        <v>979166.6667</v>
      </c>
      <c r="AI26" s="106">
        <f t="shared" si="2"/>
        <v>979166.6667</v>
      </c>
      <c r="AJ26" s="106">
        <f t="shared" si="2"/>
        <v>979166.6667</v>
      </c>
      <c r="AK26" s="106">
        <f t="shared" si="2"/>
        <v>979166.6667</v>
      </c>
      <c r="AL26" s="106">
        <f t="shared" si="2"/>
        <v>979166.6667</v>
      </c>
      <c r="AM26" s="106">
        <f t="shared" si="2"/>
        <v>979166.6667</v>
      </c>
      <c r="AN26" s="106">
        <f t="shared" si="2"/>
        <v>979166.6667</v>
      </c>
      <c r="AO26" s="106">
        <f t="shared" si="2"/>
        <v>979166.6667</v>
      </c>
      <c r="AP26" s="106">
        <f t="shared" si="2"/>
        <v>979166.6667</v>
      </c>
      <c r="AQ26" s="106">
        <f t="shared" si="2"/>
        <v>979166.6667</v>
      </c>
      <c r="AR26" s="106">
        <f t="shared" si="2"/>
        <v>979166.6667</v>
      </c>
      <c r="AS26" s="106">
        <f t="shared" si="2"/>
        <v>979166.6667</v>
      </c>
      <c r="AT26" s="106">
        <f t="shared" si="2"/>
        <v>979166.6667</v>
      </c>
      <c r="AU26" s="106">
        <f t="shared" si="2"/>
        <v>979166.6667</v>
      </c>
      <c r="AV26" s="106">
        <f t="shared" si="2"/>
        <v>979166.6667</v>
      </c>
      <c r="AW26" s="106">
        <f t="shared" si="2"/>
        <v>979166.6667</v>
      </c>
      <c r="AX26" s="106">
        <f t="shared" si="2"/>
        <v>979166.6667</v>
      </c>
      <c r="AY26" s="106">
        <f t="shared" si="2"/>
        <v>0</v>
      </c>
      <c r="AZ26" s="106">
        <f t="shared" si="2"/>
        <v>0</v>
      </c>
      <c r="BA26" s="106">
        <f t="shared" si="2"/>
        <v>0</v>
      </c>
      <c r="BB26" s="106">
        <f t="shared" si="2"/>
        <v>0</v>
      </c>
      <c r="BC26" s="106">
        <f t="shared" si="2"/>
        <v>0</v>
      </c>
      <c r="BD26" s="106">
        <f t="shared" si="2"/>
        <v>0</v>
      </c>
      <c r="BE26" s="106">
        <f t="shared" si="2"/>
        <v>0</v>
      </c>
      <c r="BF26" s="106">
        <f t="shared" si="2"/>
        <v>0</v>
      </c>
      <c r="BG26" s="106">
        <f t="shared" si="2"/>
        <v>0</v>
      </c>
      <c r="BH26" s="106">
        <f t="shared" si="2"/>
        <v>0</v>
      </c>
      <c r="BI26" s="106">
        <f t="shared" si="2"/>
        <v>0</v>
      </c>
      <c r="BJ26" s="106">
        <f t="shared" si="2"/>
        <v>0</v>
      </c>
      <c r="BK26" s="106">
        <f t="shared" si="2"/>
        <v>0</v>
      </c>
      <c r="BL26" s="106">
        <f t="shared" si="2"/>
        <v>0</v>
      </c>
      <c r="BM26" s="106">
        <f t="shared" si="2"/>
        <v>0</v>
      </c>
      <c r="BN26" s="106">
        <f t="shared" si="2"/>
        <v>0</v>
      </c>
      <c r="BO26" s="106">
        <f t="shared" si="2"/>
        <v>0</v>
      </c>
      <c r="BP26" s="106">
        <f t="shared" si="2"/>
        <v>0</v>
      </c>
      <c r="BQ26" s="106">
        <f t="shared" si="2"/>
        <v>0</v>
      </c>
      <c r="BR26" s="106">
        <f t="shared" si="2"/>
        <v>0</v>
      </c>
      <c r="BS26" s="106">
        <f t="shared" si="2"/>
        <v>0</v>
      </c>
      <c r="BT26" s="106">
        <f t="shared" si="2"/>
        <v>0</v>
      </c>
      <c r="BU26" s="106">
        <f t="shared" si="2"/>
        <v>0</v>
      </c>
      <c r="BV26" s="106">
        <f t="shared" si="2"/>
        <v>0</v>
      </c>
      <c r="BW26" s="106">
        <f t="shared" si="2"/>
        <v>0</v>
      </c>
      <c r="BX26" s="106">
        <f t="shared" si="2"/>
        <v>0</v>
      </c>
      <c r="BY26" s="106">
        <f t="shared" si="2"/>
        <v>0</v>
      </c>
      <c r="BZ26" s="106">
        <f t="shared" si="2"/>
        <v>0</v>
      </c>
      <c r="CA26" s="106">
        <f t="shared" si="2"/>
        <v>0</v>
      </c>
      <c r="CB26" s="106">
        <f t="shared" si="2"/>
        <v>0</v>
      </c>
      <c r="CC26" s="106">
        <f t="shared" si="2"/>
        <v>0</v>
      </c>
      <c r="CD26" s="106">
        <f t="shared" si="2"/>
        <v>0</v>
      </c>
      <c r="CE26" s="106">
        <f t="shared" si="2"/>
        <v>0</v>
      </c>
      <c r="CF26" s="106">
        <f t="shared" si="2"/>
        <v>0</v>
      </c>
      <c r="CG26" s="106">
        <f t="shared" si="2"/>
        <v>0</v>
      </c>
      <c r="CH26" s="106">
        <f t="shared" si="2"/>
        <v>0</v>
      </c>
      <c r="CI26" s="106">
        <f t="shared" si="2"/>
        <v>0</v>
      </c>
      <c r="CJ26" s="106">
        <f t="shared" si="2"/>
        <v>0</v>
      </c>
      <c r="CK26" s="106">
        <f t="shared" si="2"/>
        <v>0</v>
      </c>
      <c r="CL26" s="106">
        <f t="shared" si="2"/>
        <v>0</v>
      </c>
      <c r="CM26" s="106">
        <f t="shared" si="2"/>
        <v>0</v>
      </c>
      <c r="CN26" s="106">
        <f t="shared" si="2"/>
        <v>0</v>
      </c>
      <c r="CO26" s="106">
        <f t="shared" si="2"/>
        <v>0</v>
      </c>
      <c r="CP26" s="106">
        <f t="shared" si="2"/>
        <v>0</v>
      </c>
      <c r="CQ26" s="106">
        <f t="shared" si="2"/>
        <v>0</v>
      </c>
      <c r="CR26" s="106">
        <f t="shared" si="2"/>
        <v>0</v>
      </c>
      <c r="CS26" s="106">
        <f t="shared" si="2"/>
        <v>0</v>
      </c>
      <c r="CT26" s="106">
        <f t="shared" si="2"/>
        <v>0</v>
      </c>
      <c r="CU26" s="106">
        <f t="shared" si="2"/>
        <v>0</v>
      </c>
      <c r="CV26" s="106">
        <f t="shared" si="2"/>
        <v>0</v>
      </c>
      <c r="CW26" s="106">
        <f t="shared" si="2"/>
        <v>0</v>
      </c>
      <c r="CX26" s="106">
        <f t="shared" si="2"/>
        <v>0</v>
      </c>
      <c r="CY26" s="106">
        <f t="shared" si="2"/>
        <v>0</v>
      </c>
      <c r="CZ26" s="106">
        <f t="shared" si="2"/>
        <v>0</v>
      </c>
      <c r="DA26" s="106">
        <f t="shared" si="2"/>
        <v>0</v>
      </c>
      <c r="DB26" s="106">
        <f t="shared" si="2"/>
        <v>0</v>
      </c>
      <c r="DC26" s="106">
        <f t="shared" si="2"/>
        <v>0</v>
      </c>
      <c r="DD26" s="106">
        <f t="shared" si="2"/>
        <v>0</v>
      </c>
      <c r="DE26" s="106">
        <f t="shared" si="2"/>
        <v>0</v>
      </c>
      <c r="DF26" s="106">
        <f t="shared" si="2"/>
        <v>0</v>
      </c>
      <c r="DG26" s="106">
        <f t="shared" si="2"/>
        <v>0</v>
      </c>
      <c r="DH26" s="106">
        <f t="shared" si="2"/>
        <v>0</v>
      </c>
      <c r="DI26" s="106">
        <f t="shared" si="2"/>
        <v>0</v>
      </c>
      <c r="DJ26" s="106">
        <f t="shared" si="2"/>
        <v>0</v>
      </c>
      <c r="DK26" s="106">
        <f t="shared" si="2"/>
        <v>0</v>
      </c>
      <c r="DL26" s="106">
        <f t="shared" si="2"/>
        <v>0</v>
      </c>
      <c r="DM26" s="106">
        <f t="shared" si="2"/>
        <v>0</v>
      </c>
      <c r="DN26" s="106">
        <f t="shared" si="2"/>
        <v>0</v>
      </c>
      <c r="DO26" s="106">
        <f t="shared" si="2"/>
        <v>0</v>
      </c>
      <c r="DP26" s="106">
        <f t="shared" si="2"/>
        <v>0</v>
      </c>
      <c r="DQ26" s="106">
        <f t="shared" si="2"/>
        <v>0</v>
      </c>
      <c r="DR26" s="106">
        <f t="shared" si="2"/>
        <v>0</v>
      </c>
    </row>
    <row r="27" ht="14.25" customHeight="1" outlineLevel="2">
      <c r="B27" s="268" t="str">
        <f t="shared" ref="B27:B41" si="4">B11&amp;" CUMULATIVE SUM"</f>
        <v>Early Backers / Angels CUMULATIVE SUM</v>
      </c>
      <c r="C27" s="37">
        <f t="shared" ref="C27:C42" si="5">C11</f>
        <v>0</v>
      </c>
      <c r="D27" s="37">
        <f t="shared" ref="D27:DR27" si="3">C27+D11</f>
        <v>0</v>
      </c>
      <c r="E27" s="37">
        <f t="shared" si="3"/>
        <v>0</v>
      </c>
      <c r="F27" s="37">
        <f t="shared" si="3"/>
        <v>0</v>
      </c>
      <c r="G27" s="37">
        <f t="shared" si="3"/>
        <v>0</v>
      </c>
      <c r="H27" s="37">
        <f t="shared" si="3"/>
        <v>0</v>
      </c>
      <c r="I27" s="37">
        <f t="shared" si="3"/>
        <v>0</v>
      </c>
      <c r="J27" s="37">
        <f t="shared" si="3"/>
        <v>0</v>
      </c>
      <c r="K27" s="37">
        <f t="shared" si="3"/>
        <v>0</v>
      </c>
      <c r="L27" s="37">
        <f t="shared" si="3"/>
        <v>0</v>
      </c>
      <c r="M27" s="37">
        <f t="shared" si="3"/>
        <v>0</v>
      </c>
      <c r="N27" s="37">
        <f t="shared" si="3"/>
        <v>0</v>
      </c>
      <c r="O27" s="37">
        <f t="shared" si="3"/>
        <v>0</v>
      </c>
      <c r="P27" s="37">
        <f t="shared" si="3"/>
        <v>0</v>
      </c>
      <c r="Q27" s="37">
        <f t="shared" si="3"/>
        <v>0</v>
      </c>
      <c r="R27" s="37">
        <f t="shared" si="3"/>
        <v>0</v>
      </c>
      <c r="S27" s="37">
        <f t="shared" si="3"/>
        <v>0</v>
      </c>
      <c r="T27" s="37">
        <f t="shared" si="3"/>
        <v>0</v>
      </c>
      <c r="U27" s="37">
        <f t="shared" si="3"/>
        <v>0</v>
      </c>
      <c r="V27" s="37">
        <f t="shared" si="3"/>
        <v>0</v>
      </c>
      <c r="W27" s="37">
        <f t="shared" si="3"/>
        <v>0</v>
      </c>
      <c r="X27" s="37">
        <f t="shared" si="3"/>
        <v>0</v>
      </c>
      <c r="Y27" s="37">
        <f t="shared" si="3"/>
        <v>0</v>
      </c>
      <c r="Z27" s="37">
        <f t="shared" si="3"/>
        <v>0</v>
      </c>
      <c r="AA27" s="37">
        <f t="shared" si="3"/>
        <v>0</v>
      </c>
      <c r="AB27" s="37">
        <f t="shared" si="3"/>
        <v>0</v>
      </c>
      <c r="AC27" s="37">
        <f t="shared" si="3"/>
        <v>0</v>
      </c>
      <c r="AD27" s="37">
        <f t="shared" si="3"/>
        <v>0</v>
      </c>
      <c r="AE27" s="37">
        <f t="shared" si="3"/>
        <v>0</v>
      </c>
      <c r="AF27" s="37">
        <f t="shared" si="3"/>
        <v>0</v>
      </c>
      <c r="AG27" s="37">
        <f t="shared" si="3"/>
        <v>0</v>
      </c>
      <c r="AH27" s="37">
        <f t="shared" si="3"/>
        <v>0</v>
      </c>
      <c r="AI27" s="37">
        <f t="shared" si="3"/>
        <v>0</v>
      </c>
      <c r="AJ27" s="37">
        <f t="shared" si="3"/>
        <v>0</v>
      </c>
      <c r="AK27" s="37">
        <f t="shared" si="3"/>
        <v>0</v>
      </c>
      <c r="AL27" s="37">
        <f t="shared" si="3"/>
        <v>0</v>
      </c>
      <c r="AM27" s="37">
        <f t="shared" si="3"/>
        <v>0</v>
      </c>
      <c r="AN27" s="37">
        <f t="shared" si="3"/>
        <v>0</v>
      </c>
      <c r="AO27" s="37">
        <f t="shared" si="3"/>
        <v>0</v>
      </c>
      <c r="AP27" s="37">
        <f t="shared" si="3"/>
        <v>0</v>
      </c>
      <c r="AQ27" s="37">
        <f t="shared" si="3"/>
        <v>0</v>
      </c>
      <c r="AR27" s="37">
        <f t="shared" si="3"/>
        <v>0</v>
      </c>
      <c r="AS27" s="37">
        <f t="shared" si="3"/>
        <v>0</v>
      </c>
      <c r="AT27" s="37">
        <f t="shared" si="3"/>
        <v>0</v>
      </c>
      <c r="AU27" s="37">
        <f t="shared" si="3"/>
        <v>0</v>
      </c>
      <c r="AV27" s="37">
        <f t="shared" si="3"/>
        <v>0</v>
      </c>
      <c r="AW27" s="37">
        <f t="shared" si="3"/>
        <v>0</v>
      </c>
      <c r="AX27" s="37">
        <f t="shared" si="3"/>
        <v>0</v>
      </c>
      <c r="AY27" s="37">
        <f t="shared" si="3"/>
        <v>0</v>
      </c>
      <c r="AZ27" s="37">
        <f t="shared" si="3"/>
        <v>0</v>
      </c>
      <c r="BA27" s="37">
        <f t="shared" si="3"/>
        <v>0</v>
      </c>
      <c r="BB27" s="37">
        <f t="shared" si="3"/>
        <v>0</v>
      </c>
      <c r="BC27" s="37">
        <f t="shared" si="3"/>
        <v>0</v>
      </c>
      <c r="BD27" s="37">
        <f t="shared" si="3"/>
        <v>0</v>
      </c>
      <c r="BE27" s="37">
        <f t="shared" si="3"/>
        <v>0</v>
      </c>
      <c r="BF27" s="37">
        <f t="shared" si="3"/>
        <v>0</v>
      </c>
      <c r="BG27" s="37">
        <f t="shared" si="3"/>
        <v>0</v>
      </c>
      <c r="BH27" s="37">
        <f t="shared" si="3"/>
        <v>0</v>
      </c>
      <c r="BI27" s="37">
        <f t="shared" si="3"/>
        <v>0</v>
      </c>
      <c r="BJ27" s="37">
        <f t="shared" si="3"/>
        <v>0</v>
      </c>
      <c r="BK27" s="37">
        <f t="shared" si="3"/>
        <v>0</v>
      </c>
      <c r="BL27" s="37">
        <f t="shared" si="3"/>
        <v>0</v>
      </c>
      <c r="BM27" s="37">
        <f t="shared" si="3"/>
        <v>0</v>
      </c>
      <c r="BN27" s="37">
        <f t="shared" si="3"/>
        <v>0</v>
      </c>
      <c r="BO27" s="37">
        <f t="shared" si="3"/>
        <v>0</v>
      </c>
      <c r="BP27" s="37">
        <f t="shared" si="3"/>
        <v>0</v>
      </c>
      <c r="BQ27" s="37">
        <f t="shared" si="3"/>
        <v>0</v>
      </c>
      <c r="BR27" s="37">
        <f t="shared" si="3"/>
        <v>0</v>
      </c>
      <c r="BS27" s="37">
        <f t="shared" si="3"/>
        <v>0</v>
      </c>
      <c r="BT27" s="37">
        <f t="shared" si="3"/>
        <v>0</v>
      </c>
      <c r="BU27" s="37">
        <f t="shared" si="3"/>
        <v>0</v>
      </c>
      <c r="BV27" s="37">
        <f t="shared" si="3"/>
        <v>0</v>
      </c>
      <c r="BW27" s="37">
        <f t="shared" si="3"/>
        <v>0</v>
      </c>
      <c r="BX27" s="37">
        <f t="shared" si="3"/>
        <v>0</v>
      </c>
      <c r="BY27" s="37">
        <f t="shared" si="3"/>
        <v>0</v>
      </c>
      <c r="BZ27" s="37">
        <f t="shared" si="3"/>
        <v>0</v>
      </c>
      <c r="CA27" s="37">
        <f t="shared" si="3"/>
        <v>0</v>
      </c>
      <c r="CB27" s="37">
        <f t="shared" si="3"/>
        <v>0</v>
      </c>
      <c r="CC27" s="37">
        <f t="shared" si="3"/>
        <v>0</v>
      </c>
      <c r="CD27" s="37">
        <f t="shared" si="3"/>
        <v>0</v>
      </c>
      <c r="CE27" s="37">
        <f t="shared" si="3"/>
        <v>0</v>
      </c>
      <c r="CF27" s="37">
        <f t="shared" si="3"/>
        <v>0</v>
      </c>
      <c r="CG27" s="37">
        <f t="shared" si="3"/>
        <v>0</v>
      </c>
      <c r="CH27" s="37">
        <f t="shared" si="3"/>
        <v>0</v>
      </c>
      <c r="CI27" s="37">
        <f t="shared" si="3"/>
        <v>0</v>
      </c>
      <c r="CJ27" s="37">
        <f t="shared" si="3"/>
        <v>0</v>
      </c>
      <c r="CK27" s="37">
        <f t="shared" si="3"/>
        <v>0</v>
      </c>
      <c r="CL27" s="37">
        <f t="shared" si="3"/>
        <v>0</v>
      </c>
      <c r="CM27" s="37">
        <f t="shared" si="3"/>
        <v>0</v>
      </c>
      <c r="CN27" s="37">
        <f t="shared" si="3"/>
        <v>0</v>
      </c>
      <c r="CO27" s="37">
        <f t="shared" si="3"/>
        <v>0</v>
      </c>
      <c r="CP27" s="37">
        <f t="shared" si="3"/>
        <v>0</v>
      </c>
      <c r="CQ27" s="37">
        <f t="shared" si="3"/>
        <v>0</v>
      </c>
      <c r="CR27" s="37">
        <f t="shared" si="3"/>
        <v>0</v>
      </c>
      <c r="CS27" s="37">
        <f t="shared" si="3"/>
        <v>0</v>
      </c>
      <c r="CT27" s="37">
        <f t="shared" si="3"/>
        <v>0</v>
      </c>
      <c r="CU27" s="37">
        <f t="shared" si="3"/>
        <v>0</v>
      </c>
      <c r="CV27" s="37">
        <f t="shared" si="3"/>
        <v>0</v>
      </c>
      <c r="CW27" s="37">
        <f t="shared" si="3"/>
        <v>0</v>
      </c>
      <c r="CX27" s="37">
        <f t="shared" si="3"/>
        <v>0</v>
      </c>
      <c r="CY27" s="37">
        <f t="shared" si="3"/>
        <v>0</v>
      </c>
      <c r="CZ27" s="37">
        <f t="shared" si="3"/>
        <v>0</v>
      </c>
      <c r="DA27" s="37">
        <f t="shared" si="3"/>
        <v>0</v>
      </c>
      <c r="DB27" s="37">
        <f t="shared" si="3"/>
        <v>0</v>
      </c>
      <c r="DC27" s="37">
        <f t="shared" si="3"/>
        <v>0</v>
      </c>
      <c r="DD27" s="37">
        <f t="shared" si="3"/>
        <v>0</v>
      </c>
      <c r="DE27" s="37">
        <f t="shared" si="3"/>
        <v>0</v>
      </c>
      <c r="DF27" s="37">
        <f t="shared" si="3"/>
        <v>0</v>
      </c>
      <c r="DG27" s="37">
        <f t="shared" si="3"/>
        <v>0</v>
      </c>
      <c r="DH27" s="37">
        <f t="shared" si="3"/>
        <v>0</v>
      </c>
      <c r="DI27" s="37">
        <f t="shared" si="3"/>
        <v>0</v>
      </c>
      <c r="DJ27" s="37">
        <f t="shared" si="3"/>
        <v>0</v>
      </c>
      <c r="DK27" s="37">
        <f t="shared" si="3"/>
        <v>0</v>
      </c>
      <c r="DL27" s="37">
        <f t="shared" si="3"/>
        <v>0</v>
      </c>
      <c r="DM27" s="37">
        <f t="shared" si="3"/>
        <v>0</v>
      </c>
      <c r="DN27" s="37">
        <f t="shared" si="3"/>
        <v>0</v>
      </c>
      <c r="DO27" s="37">
        <f t="shared" si="3"/>
        <v>0</v>
      </c>
      <c r="DP27" s="37">
        <f t="shared" si="3"/>
        <v>0</v>
      </c>
      <c r="DQ27" s="37">
        <f t="shared" si="3"/>
        <v>0</v>
      </c>
      <c r="DR27" s="37">
        <f t="shared" si="3"/>
        <v>0</v>
      </c>
    </row>
    <row r="28" ht="14.25" customHeight="1" outlineLevel="2">
      <c r="B28" s="268" t="str">
        <f t="shared" si="4"/>
        <v>Seed CUMULATIVE SUM</v>
      </c>
      <c r="C28" s="37">
        <f t="shared" si="5"/>
        <v>0</v>
      </c>
      <c r="D28" s="37">
        <f t="shared" ref="D28:DR28" si="6">C28+D12</f>
        <v>0</v>
      </c>
      <c r="E28" s="37">
        <f t="shared" si="6"/>
        <v>0</v>
      </c>
      <c r="F28" s="37">
        <f t="shared" si="6"/>
        <v>0</v>
      </c>
      <c r="G28" s="37">
        <f t="shared" si="6"/>
        <v>0</v>
      </c>
      <c r="H28" s="37">
        <f t="shared" si="6"/>
        <v>0</v>
      </c>
      <c r="I28" s="37">
        <f t="shared" si="6"/>
        <v>0</v>
      </c>
      <c r="J28" s="37">
        <f t="shared" si="6"/>
        <v>0</v>
      </c>
      <c r="K28" s="37">
        <f t="shared" si="6"/>
        <v>0</v>
      </c>
      <c r="L28" s="37">
        <f t="shared" si="6"/>
        <v>0</v>
      </c>
      <c r="M28" s="37">
        <f t="shared" si="6"/>
        <v>0</v>
      </c>
      <c r="N28" s="37">
        <f t="shared" si="6"/>
        <v>0</v>
      </c>
      <c r="O28" s="37">
        <f t="shared" si="6"/>
        <v>0</v>
      </c>
      <c r="P28" s="37">
        <f t="shared" si="6"/>
        <v>0</v>
      </c>
      <c r="Q28" s="37">
        <f t="shared" si="6"/>
        <v>0</v>
      </c>
      <c r="R28" s="37">
        <f t="shared" si="6"/>
        <v>0</v>
      </c>
      <c r="S28" s="37">
        <f t="shared" si="6"/>
        <v>0</v>
      </c>
      <c r="T28" s="37">
        <f t="shared" si="6"/>
        <v>0</v>
      </c>
      <c r="U28" s="37">
        <f t="shared" si="6"/>
        <v>0</v>
      </c>
      <c r="V28" s="37">
        <f t="shared" si="6"/>
        <v>0</v>
      </c>
      <c r="W28" s="37">
        <f t="shared" si="6"/>
        <v>0</v>
      </c>
      <c r="X28" s="37">
        <f t="shared" si="6"/>
        <v>0</v>
      </c>
      <c r="Y28" s="37">
        <f t="shared" si="6"/>
        <v>0</v>
      </c>
      <c r="Z28" s="37">
        <f t="shared" si="6"/>
        <v>0</v>
      </c>
      <c r="AA28" s="37">
        <f t="shared" si="6"/>
        <v>0</v>
      </c>
      <c r="AB28" s="37">
        <f t="shared" si="6"/>
        <v>0</v>
      </c>
      <c r="AC28" s="37">
        <f t="shared" si="6"/>
        <v>0</v>
      </c>
      <c r="AD28" s="37">
        <f t="shared" si="6"/>
        <v>0</v>
      </c>
      <c r="AE28" s="37">
        <f t="shared" si="6"/>
        <v>0</v>
      </c>
      <c r="AF28" s="37">
        <f t="shared" si="6"/>
        <v>0</v>
      </c>
      <c r="AG28" s="37">
        <f t="shared" si="6"/>
        <v>0</v>
      </c>
      <c r="AH28" s="37">
        <f t="shared" si="6"/>
        <v>0</v>
      </c>
      <c r="AI28" s="37">
        <f t="shared" si="6"/>
        <v>0</v>
      </c>
      <c r="AJ28" s="37">
        <f t="shared" si="6"/>
        <v>0</v>
      </c>
      <c r="AK28" s="37">
        <f t="shared" si="6"/>
        <v>0</v>
      </c>
      <c r="AL28" s="37">
        <f t="shared" si="6"/>
        <v>0</v>
      </c>
      <c r="AM28" s="37">
        <f t="shared" si="6"/>
        <v>0</v>
      </c>
      <c r="AN28" s="37">
        <f t="shared" si="6"/>
        <v>0</v>
      </c>
      <c r="AO28" s="37">
        <f t="shared" si="6"/>
        <v>0</v>
      </c>
      <c r="AP28" s="37">
        <f t="shared" si="6"/>
        <v>0</v>
      </c>
      <c r="AQ28" s="37">
        <f t="shared" si="6"/>
        <v>0</v>
      </c>
      <c r="AR28" s="37">
        <f t="shared" si="6"/>
        <v>0</v>
      </c>
      <c r="AS28" s="37">
        <f t="shared" si="6"/>
        <v>0</v>
      </c>
      <c r="AT28" s="37">
        <f t="shared" si="6"/>
        <v>0</v>
      </c>
      <c r="AU28" s="37">
        <f t="shared" si="6"/>
        <v>0</v>
      </c>
      <c r="AV28" s="37">
        <f t="shared" si="6"/>
        <v>0</v>
      </c>
      <c r="AW28" s="37">
        <f t="shared" si="6"/>
        <v>0</v>
      </c>
      <c r="AX28" s="37">
        <f t="shared" si="6"/>
        <v>0</v>
      </c>
      <c r="AY28" s="37">
        <f t="shared" si="6"/>
        <v>0</v>
      </c>
      <c r="AZ28" s="37">
        <f t="shared" si="6"/>
        <v>0</v>
      </c>
      <c r="BA28" s="37">
        <f t="shared" si="6"/>
        <v>0</v>
      </c>
      <c r="BB28" s="37">
        <f t="shared" si="6"/>
        <v>0</v>
      </c>
      <c r="BC28" s="37">
        <f t="shared" si="6"/>
        <v>0</v>
      </c>
      <c r="BD28" s="37">
        <f t="shared" si="6"/>
        <v>0</v>
      </c>
      <c r="BE28" s="37">
        <f t="shared" si="6"/>
        <v>0</v>
      </c>
      <c r="BF28" s="37">
        <f t="shared" si="6"/>
        <v>0</v>
      </c>
      <c r="BG28" s="37">
        <f t="shared" si="6"/>
        <v>0</v>
      </c>
      <c r="BH28" s="37">
        <f t="shared" si="6"/>
        <v>0</v>
      </c>
      <c r="BI28" s="37">
        <f t="shared" si="6"/>
        <v>0</v>
      </c>
      <c r="BJ28" s="37">
        <f t="shared" si="6"/>
        <v>0</v>
      </c>
      <c r="BK28" s="37">
        <f t="shared" si="6"/>
        <v>0</v>
      </c>
      <c r="BL28" s="37">
        <f t="shared" si="6"/>
        <v>0</v>
      </c>
      <c r="BM28" s="37">
        <f t="shared" si="6"/>
        <v>0</v>
      </c>
      <c r="BN28" s="37">
        <f t="shared" si="6"/>
        <v>0</v>
      </c>
      <c r="BO28" s="37">
        <f t="shared" si="6"/>
        <v>0</v>
      </c>
      <c r="BP28" s="37">
        <f t="shared" si="6"/>
        <v>0</v>
      </c>
      <c r="BQ28" s="37">
        <f t="shared" si="6"/>
        <v>0</v>
      </c>
      <c r="BR28" s="37">
        <f t="shared" si="6"/>
        <v>0</v>
      </c>
      <c r="BS28" s="37">
        <f t="shared" si="6"/>
        <v>0</v>
      </c>
      <c r="BT28" s="37">
        <f t="shared" si="6"/>
        <v>0</v>
      </c>
      <c r="BU28" s="37">
        <f t="shared" si="6"/>
        <v>0</v>
      </c>
      <c r="BV28" s="37">
        <f t="shared" si="6"/>
        <v>0</v>
      </c>
      <c r="BW28" s="37">
        <f t="shared" si="6"/>
        <v>0</v>
      </c>
      <c r="BX28" s="37">
        <f t="shared" si="6"/>
        <v>0</v>
      </c>
      <c r="BY28" s="37">
        <f t="shared" si="6"/>
        <v>0</v>
      </c>
      <c r="BZ28" s="37">
        <f t="shared" si="6"/>
        <v>0</v>
      </c>
      <c r="CA28" s="37">
        <f t="shared" si="6"/>
        <v>0</v>
      </c>
      <c r="CB28" s="37">
        <f t="shared" si="6"/>
        <v>0</v>
      </c>
      <c r="CC28" s="37">
        <f t="shared" si="6"/>
        <v>0</v>
      </c>
      <c r="CD28" s="37">
        <f t="shared" si="6"/>
        <v>0</v>
      </c>
      <c r="CE28" s="37">
        <f t="shared" si="6"/>
        <v>0</v>
      </c>
      <c r="CF28" s="37">
        <f t="shared" si="6"/>
        <v>0</v>
      </c>
      <c r="CG28" s="37">
        <f t="shared" si="6"/>
        <v>0</v>
      </c>
      <c r="CH28" s="37">
        <f t="shared" si="6"/>
        <v>0</v>
      </c>
      <c r="CI28" s="37">
        <f t="shared" si="6"/>
        <v>0</v>
      </c>
      <c r="CJ28" s="37">
        <f t="shared" si="6"/>
        <v>0</v>
      </c>
      <c r="CK28" s="37">
        <f t="shared" si="6"/>
        <v>0</v>
      </c>
      <c r="CL28" s="37">
        <f t="shared" si="6"/>
        <v>0</v>
      </c>
      <c r="CM28" s="37">
        <f t="shared" si="6"/>
        <v>0</v>
      </c>
      <c r="CN28" s="37">
        <f t="shared" si="6"/>
        <v>0</v>
      </c>
      <c r="CO28" s="37">
        <f t="shared" si="6"/>
        <v>0</v>
      </c>
      <c r="CP28" s="37">
        <f t="shared" si="6"/>
        <v>0</v>
      </c>
      <c r="CQ28" s="37">
        <f t="shared" si="6"/>
        <v>0</v>
      </c>
      <c r="CR28" s="37">
        <f t="shared" si="6"/>
        <v>0</v>
      </c>
      <c r="CS28" s="37">
        <f t="shared" si="6"/>
        <v>0</v>
      </c>
      <c r="CT28" s="37">
        <f t="shared" si="6"/>
        <v>0</v>
      </c>
      <c r="CU28" s="37">
        <f t="shared" si="6"/>
        <v>0</v>
      </c>
      <c r="CV28" s="37">
        <f t="shared" si="6"/>
        <v>0</v>
      </c>
      <c r="CW28" s="37">
        <f t="shared" si="6"/>
        <v>0</v>
      </c>
      <c r="CX28" s="37">
        <f t="shared" si="6"/>
        <v>0</v>
      </c>
      <c r="CY28" s="37">
        <f t="shared" si="6"/>
        <v>0</v>
      </c>
      <c r="CZ28" s="37">
        <f t="shared" si="6"/>
        <v>0</v>
      </c>
      <c r="DA28" s="37">
        <f t="shared" si="6"/>
        <v>0</v>
      </c>
      <c r="DB28" s="37">
        <f t="shared" si="6"/>
        <v>0</v>
      </c>
      <c r="DC28" s="37">
        <f t="shared" si="6"/>
        <v>0</v>
      </c>
      <c r="DD28" s="37">
        <f t="shared" si="6"/>
        <v>0</v>
      </c>
      <c r="DE28" s="37">
        <f t="shared" si="6"/>
        <v>0</v>
      </c>
      <c r="DF28" s="37">
        <f t="shared" si="6"/>
        <v>0</v>
      </c>
      <c r="DG28" s="37">
        <f t="shared" si="6"/>
        <v>0</v>
      </c>
      <c r="DH28" s="37">
        <f t="shared" si="6"/>
        <v>0</v>
      </c>
      <c r="DI28" s="37">
        <f t="shared" si="6"/>
        <v>0</v>
      </c>
      <c r="DJ28" s="37">
        <f t="shared" si="6"/>
        <v>0</v>
      </c>
      <c r="DK28" s="37">
        <f t="shared" si="6"/>
        <v>0</v>
      </c>
      <c r="DL28" s="37">
        <f t="shared" si="6"/>
        <v>0</v>
      </c>
      <c r="DM28" s="37">
        <f t="shared" si="6"/>
        <v>0</v>
      </c>
      <c r="DN28" s="37">
        <f t="shared" si="6"/>
        <v>0</v>
      </c>
      <c r="DO28" s="37">
        <f t="shared" si="6"/>
        <v>0</v>
      </c>
      <c r="DP28" s="37">
        <f t="shared" si="6"/>
        <v>0</v>
      </c>
      <c r="DQ28" s="37">
        <f t="shared" si="6"/>
        <v>0</v>
      </c>
      <c r="DR28" s="37">
        <f t="shared" si="6"/>
        <v>0</v>
      </c>
    </row>
    <row r="29" ht="14.25" customHeight="1" outlineLevel="2">
      <c r="B29" s="268" t="str">
        <f t="shared" si="4"/>
        <v>Seed1 CUMULATIVE SUM</v>
      </c>
      <c r="C29" s="37">
        <f t="shared" si="5"/>
        <v>0</v>
      </c>
      <c r="D29" s="37">
        <f t="shared" ref="D29:DR29" si="7">C29+D13</f>
        <v>0</v>
      </c>
      <c r="E29" s="37">
        <f t="shared" si="7"/>
        <v>0</v>
      </c>
      <c r="F29" s="37">
        <f t="shared" si="7"/>
        <v>0</v>
      </c>
      <c r="G29" s="37">
        <f t="shared" si="7"/>
        <v>0</v>
      </c>
      <c r="H29" s="37">
        <f t="shared" si="7"/>
        <v>0</v>
      </c>
      <c r="I29" s="37">
        <f t="shared" si="7"/>
        <v>347222.2222</v>
      </c>
      <c r="J29" s="37">
        <f t="shared" si="7"/>
        <v>694444.4444</v>
      </c>
      <c r="K29" s="37">
        <f t="shared" si="7"/>
        <v>1041666.667</v>
      </c>
      <c r="L29" s="37">
        <f t="shared" si="7"/>
        <v>1388888.889</v>
      </c>
      <c r="M29" s="37">
        <f t="shared" si="7"/>
        <v>1736111.111</v>
      </c>
      <c r="N29" s="37">
        <f t="shared" si="7"/>
        <v>2083333.333</v>
      </c>
      <c r="O29" s="37">
        <f t="shared" si="7"/>
        <v>2430555.556</v>
      </c>
      <c r="P29" s="37">
        <f t="shared" si="7"/>
        <v>2777777.778</v>
      </c>
      <c r="Q29" s="37">
        <f t="shared" si="7"/>
        <v>3125000</v>
      </c>
      <c r="R29" s="37">
        <f t="shared" si="7"/>
        <v>3472222.222</v>
      </c>
      <c r="S29" s="37">
        <f t="shared" si="7"/>
        <v>3819444.444</v>
      </c>
      <c r="T29" s="37">
        <f t="shared" si="7"/>
        <v>4166666.667</v>
      </c>
      <c r="U29" s="37">
        <f t="shared" si="7"/>
        <v>4166666.667</v>
      </c>
      <c r="V29" s="37">
        <f t="shared" si="7"/>
        <v>4166666.667</v>
      </c>
      <c r="W29" s="37">
        <f t="shared" si="7"/>
        <v>4166666.667</v>
      </c>
      <c r="X29" s="37">
        <f t="shared" si="7"/>
        <v>4166666.667</v>
      </c>
      <c r="Y29" s="37">
        <f t="shared" si="7"/>
        <v>4166666.667</v>
      </c>
      <c r="Z29" s="37">
        <f t="shared" si="7"/>
        <v>4166666.667</v>
      </c>
      <c r="AA29" s="37">
        <f t="shared" si="7"/>
        <v>4166666.667</v>
      </c>
      <c r="AB29" s="37">
        <f t="shared" si="7"/>
        <v>4166666.667</v>
      </c>
      <c r="AC29" s="37">
        <f t="shared" si="7"/>
        <v>4166666.667</v>
      </c>
      <c r="AD29" s="37">
        <f t="shared" si="7"/>
        <v>4166666.667</v>
      </c>
      <c r="AE29" s="37">
        <f t="shared" si="7"/>
        <v>4166666.667</v>
      </c>
      <c r="AF29" s="37">
        <f t="shared" si="7"/>
        <v>4166666.667</v>
      </c>
      <c r="AG29" s="37">
        <f t="shared" si="7"/>
        <v>4166666.667</v>
      </c>
      <c r="AH29" s="37">
        <f t="shared" si="7"/>
        <v>4166666.667</v>
      </c>
      <c r="AI29" s="37">
        <f t="shared" si="7"/>
        <v>4166666.667</v>
      </c>
      <c r="AJ29" s="37">
        <f t="shared" si="7"/>
        <v>4166666.667</v>
      </c>
      <c r="AK29" s="37">
        <f t="shared" si="7"/>
        <v>4166666.667</v>
      </c>
      <c r="AL29" s="37">
        <f t="shared" si="7"/>
        <v>4166666.667</v>
      </c>
      <c r="AM29" s="37">
        <f t="shared" si="7"/>
        <v>4166666.667</v>
      </c>
      <c r="AN29" s="37">
        <f t="shared" si="7"/>
        <v>4166666.667</v>
      </c>
      <c r="AO29" s="37">
        <f t="shared" si="7"/>
        <v>4166666.667</v>
      </c>
      <c r="AP29" s="37">
        <f t="shared" si="7"/>
        <v>4166666.667</v>
      </c>
      <c r="AQ29" s="37">
        <f t="shared" si="7"/>
        <v>4166666.667</v>
      </c>
      <c r="AR29" s="37">
        <f t="shared" si="7"/>
        <v>4166666.667</v>
      </c>
      <c r="AS29" s="37">
        <f t="shared" si="7"/>
        <v>4166666.667</v>
      </c>
      <c r="AT29" s="37">
        <f t="shared" si="7"/>
        <v>4166666.667</v>
      </c>
      <c r="AU29" s="37">
        <f t="shared" si="7"/>
        <v>4166666.667</v>
      </c>
      <c r="AV29" s="37">
        <f t="shared" si="7"/>
        <v>4166666.667</v>
      </c>
      <c r="AW29" s="37">
        <f t="shared" si="7"/>
        <v>4166666.667</v>
      </c>
      <c r="AX29" s="37">
        <f t="shared" si="7"/>
        <v>4166666.667</v>
      </c>
      <c r="AY29" s="37">
        <f t="shared" si="7"/>
        <v>4166666.667</v>
      </c>
      <c r="AZ29" s="37">
        <f t="shared" si="7"/>
        <v>4166666.667</v>
      </c>
      <c r="BA29" s="37">
        <f t="shared" si="7"/>
        <v>4166666.667</v>
      </c>
      <c r="BB29" s="37">
        <f t="shared" si="7"/>
        <v>4166666.667</v>
      </c>
      <c r="BC29" s="37">
        <f t="shared" si="7"/>
        <v>4166666.667</v>
      </c>
      <c r="BD29" s="37">
        <f t="shared" si="7"/>
        <v>4166666.667</v>
      </c>
      <c r="BE29" s="37">
        <f t="shared" si="7"/>
        <v>4166666.667</v>
      </c>
      <c r="BF29" s="37">
        <f t="shared" si="7"/>
        <v>4166666.667</v>
      </c>
      <c r="BG29" s="37">
        <f t="shared" si="7"/>
        <v>4166666.667</v>
      </c>
      <c r="BH29" s="37">
        <f t="shared" si="7"/>
        <v>4166666.667</v>
      </c>
      <c r="BI29" s="37">
        <f t="shared" si="7"/>
        <v>4166666.667</v>
      </c>
      <c r="BJ29" s="37">
        <f t="shared" si="7"/>
        <v>4166666.667</v>
      </c>
      <c r="BK29" s="37">
        <f t="shared" si="7"/>
        <v>4166666.667</v>
      </c>
      <c r="BL29" s="37">
        <f t="shared" si="7"/>
        <v>4166666.667</v>
      </c>
      <c r="BM29" s="37">
        <f t="shared" si="7"/>
        <v>4166666.667</v>
      </c>
      <c r="BN29" s="37">
        <f t="shared" si="7"/>
        <v>4166666.667</v>
      </c>
      <c r="BO29" s="37">
        <f t="shared" si="7"/>
        <v>4166666.667</v>
      </c>
      <c r="BP29" s="37">
        <f t="shared" si="7"/>
        <v>4166666.667</v>
      </c>
      <c r="BQ29" s="37">
        <f t="shared" si="7"/>
        <v>4166666.667</v>
      </c>
      <c r="BR29" s="37">
        <f t="shared" si="7"/>
        <v>4166666.667</v>
      </c>
      <c r="BS29" s="37">
        <f t="shared" si="7"/>
        <v>4166666.667</v>
      </c>
      <c r="BT29" s="37">
        <f t="shared" si="7"/>
        <v>4166666.667</v>
      </c>
      <c r="BU29" s="37">
        <f t="shared" si="7"/>
        <v>4166666.667</v>
      </c>
      <c r="BV29" s="37">
        <f t="shared" si="7"/>
        <v>4166666.667</v>
      </c>
      <c r="BW29" s="37">
        <f t="shared" si="7"/>
        <v>4166666.667</v>
      </c>
      <c r="BX29" s="37">
        <f t="shared" si="7"/>
        <v>4166666.667</v>
      </c>
      <c r="BY29" s="37">
        <f t="shared" si="7"/>
        <v>4166666.667</v>
      </c>
      <c r="BZ29" s="37">
        <f t="shared" si="7"/>
        <v>4166666.667</v>
      </c>
      <c r="CA29" s="37">
        <f t="shared" si="7"/>
        <v>4166666.667</v>
      </c>
      <c r="CB29" s="37">
        <f t="shared" si="7"/>
        <v>4166666.667</v>
      </c>
      <c r="CC29" s="37">
        <f t="shared" si="7"/>
        <v>4166666.667</v>
      </c>
      <c r="CD29" s="37">
        <f t="shared" si="7"/>
        <v>4166666.667</v>
      </c>
      <c r="CE29" s="37">
        <f t="shared" si="7"/>
        <v>4166666.667</v>
      </c>
      <c r="CF29" s="37">
        <f t="shared" si="7"/>
        <v>4166666.667</v>
      </c>
      <c r="CG29" s="37">
        <f t="shared" si="7"/>
        <v>4166666.667</v>
      </c>
      <c r="CH29" s="37">
        <f t="shared" si="7"/>
        <v>4166666.667</v>
      </c>
      <c r="CI29" s="37">
        <f t="shared" si="7"/>
        <v>4166666.667</v>
      </c>
      <c r="CJ29" s="37">
        <f t="shared" si="7"/>
        <v>4166666.667</v>
      </c>
      <c r="CK29" s="37">
        <f t="shared" si="7"/>
        <v>4166666.667</v>
      </c>
      <c r="CL29" s="37">
        <f t="shared" si="7"/>
        <v>4166666.667</v>
      </c>
      <c r="CM29" s="37">
        <f t="shared" si="7"/>
        <v>4166666.667</v>
      </c>
      <c r="CN29" s="37">
        <f t="shared" si="7"/>
        <v>4166666.667</v>
      </c>
      <c r="CO29" s="37">
        <f t="shared" si="7"/>
        <v>4166666.667</v>
      </c>
      <c r="CP29" s="37">
        <f t="shared" si="7"/>
        <v>4166666.667</v>
      </c>
      <c r="CQ29" s="37">
        <f t="shared" si="7"/>
        <v>4166666.667</v>
      </c>
      <c r="CR29" s="37">
        <f t="shared" si="7"/>
        <v>4166666.667</v>
      </c>
      <c r="CS29" s="37">
        <f t="shared" si="7"/>
        <v>4166666.667</v>
      </c>
      <c r="CT29" s="37">
        <f t="shared" si="7"/>
        <v>4166666.667</v>
      </c>
      <c r="CU29" s="37">
        <f t="shared" si="7"/>
        <v>4166666.667</v>
      </c>
      <c r="CV29" s="37">
        <f t="shared" si="7"/>
        <v>4166666.667</v>
      </c>
      <c r="CW29" s="37">
        <f t="shared" si="7"/>
        <v>4166666.667</v>
      </c>
      <c r="CX29" s="37">
        <f t="shared" si="7"/>
        <v>4166666.667</v>
      </c>
      <c r="CY29" s="37">
        <f t="shared" si="7"/>
        <v>4166666.667</v>
      </c>
      <c r="CZ29" s="37">
        <f t="shared" si="7"/>
        <v>4166666.667</v>
      </c>
      <c r="DA29" s="37">
        <f t="shared" si="7"/>
        <v>4166666.667</v>
      </c>
      <c r="DB29" s="37">
        <f t="shared" si="7"/>
        <v>4166666.667</v>
      </c>
      <c r="DC29" s="37">
        <f t="shared" si="7"/>
        <v>4166666.667</v>
      </c>
      <c r="DD29" s="37">
        <f t="shared" si="7"/>
        <v>4166666.667</v>
      </c>
      <c r="DE29" s="37">
        <f t="shared" si="7"/>
        <v>4166666.667</v>
      </c>
      <c r="DF29" s="37">
        <f t="shared" si="7"/>
        <v>4166666.667</v>
      </c>
      <c r="DG29" s="37">
        <f t="shared" si="7"/>
        <v>4166666.667</v>
      </c>
      <c r="DH29" s="37">
        <f t="shared" si="7"/>
        <v>4166666.667</v>
      </c>
      <c r="DI29" s="37">
        <f t="shared" si="7"/>
        <v>4166666.667</v>
      </c>
      <c r="DJ29" s="37">
        <f t="shared" si="7"/>
        <v>4166666.667</v>
      </c>
      <c r="DK29" s="37">
        <f t="shared" si="7"/>
        <v>4166666.667</v>
      </c>
      <c r="DL29" s="37">
        <f t="shared" si="7"/>
        <v>4166666.667</v>
      </c>
      <c r="DM29" s="37">
        <f t="shared" si="7"/>
        <v>4166666.667</v>
      </c>
      <c r="DN29" s="37">
        <f t="shared" si="7"/>
        <v>4166666.667</v>
      </c>
      <c r="DO29" s="37">
        <f t="shared" si="7"/>
        <v>4166666.667</v>
      </c>
      <c r="DP29" s="37">
        <f t="shared" si="7"/>
        <v>4166666.667</v>
      </c>
      <c r="DQ29" s="37">
        <f t="shared" si="7"/>
        <v>4166666.667</v>
      </c>
      <c r="DR29" s="37">
        <f t="shared" si="7"/>
        <v>4166666.667</v>
      </c>
    </row>
    <row r="30" ht="14.25" customHeight="1" outlineLevel="2">
      <c r="B30" s="268" t="str">
        <f t="shared" si="4"/>
        <v>Seed2 CUMULATIVE SUM</v>
      </c>
      <c r="C30" s="37">
        <f t="shared" si="5"/>
        <v>0</v>
      </c>
      <c r="D30" s="37">
        <f t="shared" ref="D30:DR30" si="8">C30+D14</f>
        <v>0</v>
      </c>
      <c r="E30" s="37">
        <f t="shared" si="8"/>
        <v>0</v>
      </c>
      <c r="F30" s="37">
        <f t="shared" si="8"/>
        <v>0</v>
      </c>
      <c r="G30" s="37">
        <f t="shared" si="8"/>
        <v>0</v>
      </c>
      <c r="H30" s="37">
        <f t="shared" si="8"/>
        <v>0</v>
      </c>
      <c r="I30" s="37">
        <f t="shared" si="8"/>
        <v>0</v>
      </c>
      <c r="J30" s="37">
        <f t="shared" si="8"/>
        <v>0</v>
      </c>
      <c r="K30" s="37">
        <f t="shared" si="8"/>
        <v>0</v>
      </c>
      <c r="L30" s="37">
        <f t="shared" si="8"/>
        <v>0</v>
      </c>
      <c r="M30" s="37">
        <f t="shared" si="8"/>
        <v>0</v>
      </c>
      <c r="N30" s="37">
        <f t="shared" si="8"/>
        <v>0</v>
      </c>
      <c r="O30" s="37">
        <f t="shared" si="8"/>
        <v>520833.3333</v>
      </c>
      <c r="P30" s="37">
        <f t="shared" si="8"/>
        <v>1041666.667</v>
      </c>
      <c r="Q30" s="37">
        <f t="shared" si="8"/>
        <v>1562500</v>
      </c>
      <c r="R30" s="37">
        <f t="shared" si="8"/>
        <v>2083333.333</v>
      </c>
      <c r="S30" s="37">
        <f t="shared" si="8"/>
        <v>2604166.667</v>
      </c>
      <c r="T30" s="37">
        <f t="shared" si="8"/>
        <v>3125000</v>
      </c>
      <c r="U30" s="37">
        <f t="shared" si="8"/>
        <v>3645833.333</v>
      </c>
      <c r="V30" s="37">
        <f t="shared" si="8"/>
        <v>4166666.667</v>
      </c>
      <c r="W30" s="37">
        <f t="shared" si="8"/>
        <v>4687500</v>
      </c>
      <c r="X30" s="37">
        <f t="shared" si="8"/>
        <v>5208333.333</v>
      </c>
      <c r="Y30" s="37">
        <f t="shared" si="8"/>
        <v>5729166.667</v>
      </c>
      <c r="Z30" s="37">
        <f t="shared" si="8"/>
        <v>6250000</v>
      </c>
      <c r="AA30" s="37">
        <f t="shared" si="8"/>
        <v>6770833.333</v>
      </c>
      <c r="AB30" s="37">
        <f t="shared" si="8"/>
        <v>7291666.667</v>
      </c>
      <c r="AC30" s="37">
        <f t="shared" si="8"/>
        <v>7812500</v>
      </c>
      <c r="AD30" s="37">
        <f t="shared" si="8"/>
        <v>8333333.333</v>
      </c>
      <c r="AE30" s="37">
        <f t="shared" si="8"/>
        <v>8854166.667</v>
      </c>
      <c r="AF30" s="37">
        <f t="shared" si="8"/>
        <v>9375000</v>
      </c>
      <c r="AG30" s="37">
        <f t="shared" si="8"/>
        <v>9375000</v>
      </c>
      <c r="AH30" s="37">
        <f t="shared" si="8"/>
        <v>9375000</v>
      </c>
      <c r="AI30" s="37">
        <f t="shared" si="8"/>
        <v>9375000</v>
      </c>
      <c r="AJ30" s="37">
        <f t="shared" si="8"/>
        <v>9375000</v>
      </c>
      <c r="AK30" s="37">
        <f t="shared" si="8"/>
        <v>9375000</v>
      </c>
      <c r="AL30" s="37">
        <f t="shared" si="8"/>
        <v>9375000</v>
      </c>
      <c r="AM30" s="37">
        <f t="shared" si="8"/>
        <v>9375000</v>
      </c>
      <c r="AN30" s="37">
        <f t="shared" si="8"/>
        <v>9375000</v>
      </c>
      <c r="AO30" s="37">
        <f t="shared" si="8"/>
        <v>9375000</v>
      </c>
      <c r="AP30" s="37">
        <f t="shared" si="8"/>
        <v>9375000</v>
      </c>
      <c r="AQ30" s="37">
        <f t="shared" si="8"/>
        <v>9375000</v>
      </c>
      <c r="AR30" s="37">
        <f t="shared" si="8"/>
        <v>9375000</v>
      </c>
      <c r="AS30" s="37">
        <f t="shared" si="8"/>
        <v>9375000</v>
      </c>
      <c r="AT30" s="37">
        <f t="shared" si="8"/>
        <v>9375000</v>
      </c>
      <c r="AU30" s="37">
        <f t="shared" si="8"/>
        <v>9375000</v>
      </c>
      <c r="AV30" s="37">
        <f t="shared" si="8"/>
        <v>9375000</v>
      </c>
      <c r="AW30" s="37">
        <f t="shared" si="8"/>
        <v>9375000</v>
      </c>
      <c r="AX30" s="37">
        <f t="shared" si="8"/>
        <v>9375000</v>
      </c>
      <c r="AY30" s="37">
        <f t="shared" si="8"/>
        <v>9375000</v>
      </c>
      <c r="AZ30" s="37">
        <f t="shared" si="8"/>
        <v>9375000</v>
      </c>
      <c r="BA30" s="37">
        <f t="shared" si="8"/>
        <v>9375000</v>
      </c>
      <c r="BB30" s="37">
        <f t="shared" si="8"/>
        <v>9375000</v>
      </c>
      <c r="BC30" s="37">
        <f t="shared" si="8"/>
        <v>9375000</v>
      </c>
      <c r="BD30" s="37">
        <f t="shared" si="8"/>
        <v>9375000</v>
      </c>
      <c r="BE30" s="37">
        <f t="shared" si="8"/>
        <v>9375000</v>
      </c>
      <c r="BF30" s="37">
        <f t="shared" si="8"/>
        <v>9375000</v>
      </c>
      <c r="BG30" s="37">
        <f t="shared" si="8"/>
        <v>9375000</v>
      </c>
      <c r="BH30" s="37">
        <f t="shared" si="8"/>
        <v>9375000</v>
      </c>
      <c r="BI30" s="37">
        <f t="shared" si="8"/>
        <v>9375000</v>
      </c>
      <c r="BJ30" s="37">
        <f t="shared" si="8"/>
        <v>9375000</v>
      </c>
      <c r="BK30" s="37">
        <f t="shared" si="8"/>
        <v>9375000</v>
      </c>
      <c r="BL30" s="37">
        <f t="shared" si="8"/>
        <v>9375000</v>
      </c>
      <c r="BM30" s="37">
        <f t="shared" si="8"/>
        <v>9375000</v>
      </c>
      <c r="BN30" s="37">
        <f t="shared" si="8"/>
        <v>9375000</v>
      </c>
      <c r="BO30" s="37">
        <f t="shared" si="8"/>
        <v>9375000</v>
      </c>
      <c r="BP30" s="37">
        <f t="shared" si="8"/>
        <v>9375000</v>
      </c>
      <c r="BQ30" s="37">
        <f t="shared" si="8"/>
        <v>9375000</v>
      </c>
      <c r="BR30" s="37">
        <f t="shared" si="8"/>
        <v>9375000</v>
      </c>
      <c r="BS30" s="37">
        <f t="shared" si="8"/>
        <v>9375000</v>
      </c>
      <c r="BT30" s="37">
        <f t="shared" si="8"/>
        <v>9375000</v>
      </c>
      <c r="BU30" s="37">
        <f t="shared" si="8"/>
        <v>9375000</v>
      </c>
      <c r="BV30" s="37">
        <f t="shared" si="8"/>
        <v>9375000</v>
      </c>
      <c r="BW30" s="37">
        <f t="shared" si="8"/>
        <v>9375000</v>
      </c>
      <c r="BX30" s="37">
        <f t="shared" si="8"/>
        <v>9375000</v>
      </c>
      <c r="BY30" s="37">
        <f t="shared" si="8"/>
        <v>9375000</v>
      </c>
      <c r="BZ30" s="37">
        <f t="shared" si="8"/>
        <v>9375000</v>
      </c>
      <c r="CA30" s="37">
        <f t="shared" si="8"/>
        <v>9375000</v>
      </c>
      <c r="CB30" s="37">
        <f t="shared" si="8"/>
        <v>9375000</v>
      </c>
      <c r="CC30" s="37">
        <f t="shared" si="8"/>
        <v>9375000</v>
      </c>
      <c r="CD30" s="37">
        <f t="shared" si="8"/>
        <v>9375000</v>
      </c>
      <c r="CE30" s="37">
        <f t="shared" si="8"/>
        <v>9375000</v>
      </c>
      <c r="CF30" s="37">
        <f t="shared" si="8"/>
        <v>9375000</v>
      </c>
      <c r="CG30" s="37">
        <f t="shared" si="8"/>
        <v>9375000</v>
      </c>
      <c r="CH30" s="37">
        <f t="shared" si="8"/>
        <v>9375000</v>
      </c>
      <c r="CI30" s="37">
        <f t="shared" si="8"/>
        <v>9375000</v>
      </c>
      <c r="CJ30" s="37">
        <f t="shared" si="8"/>
        <v>9375000</v>
      </c>
      <c r="CK30" s="37">
        <f t="shared" si="8"/>
        <v>9375000</v>
      </c>
      <c r="CL30" s="37">
        <f t="shared" si="8"/>
        <v>9375000</v>
      </c>
      <c r="CM30" s="37">
        <f t="shared" si="8"/>
        <v>9375000</v>
      </c>
      <c r="CN30" s="37">
        <f t="shared" si="8"/>
        <v>9375000</v>
      </c>
      <c r="CO30" s="37">
        <f t="shared" si="8"/>
        <v>9375000</v>
      </c>
      <c r="CP30" s="37">
        <f t="shared" si="8"/>
        <v>9375000</v>
      </c>
      <c r="CQ30" s="37">
        <f t="shared" si="8"/>
        <v>9375000</v>
      </c>
      <c r="CR30" s="37">
        <f t="shared" si="8"/>
        <v>9375000</v>
      </c>
      <c r="CS30" s="37">
        <f t="shared" si="8"/>
        <v>9375000</v>
      </c>
      <c r="CT30" s="37">
        <f t="shared" si="8"/>
        <v>9375000</v>
      </c>
      <c r="CU30" s="37">
        <f t="shared" si="8"/>
        <v>9375000</v>
      </c>
      <c r="CV30" s="37">
        <f t="shared" si="8"/>
        <v>9375000</v>
      </c>
      <c r="CW30" s="37">
        <f t="shared" si="8"/>
        <v>9375000</v>
      </c>
      <c r="CX30" s="37">
        <f t="shared" si="8"/>
        <v>9375000</v>
      </c>
      <c r="CY30" s="37">
        <f t="shared" si="8"/>
        <v>9375000</v>
      </c>
      <c r="CZ30" s="37">
        <f t="shared" si="8"/>
        <v>9375000</v>
      </c>
      <c r="DA30" s="37">
        <f t="shared" si="8"/>
        <v>9375000</v>
      </c>
      <c r="DB30" s="37">
        <f t="shared" si="8"/>
        <v>9375000</v>
      </c>
      <c r="DC30" s="37">
        <f t="shared" si="8"/>
        <v>9375000</v>
      </c>
      <c r="DD30" s="37">
        <f t="shared" si="8"/>
        <v>9375000</v>
      </c>
      <c r="DE30" s="37">
        <f t="shared" si="8"/>
        <v>9375000</v>
      </c>
      <c r="DF30" s="37">
        <f t="shared" si="8"/>
        <v>9375000</v>
      </c>
      <c r="DG30" s="37">
        <f t="shared" si="8"/>
        <v>9375000</v>
      </c>
      <c r="DH30" s="37">
        <f t="shared" si="8"/>
        <v>9375000</v>
      </c>
      <c r="DI30" s="37">
        <f t="shared" si="8"/>
        <v>9375000</v>
      </c>
      <c r="DJ30" s="37">
        <f t="shared" si="8"/>
        <v>9375000</v>
      </c>
      <c r="DK30" s="37">
        <f t="shared" si="8"/>
        <v>9375000</v>
      </c>
      <c r="DL30" s="37">
        <f t="shared" si="8"/>
        <v>9375000</v>
      </c>
      <c r="DM30" s="37">
        <f t="shared" si="8"/>
        <v>9375000</v>
      </c>
      <c r="DN30" s="37">
        <f t="shared" si="8"/>
        <v>9375000</v>
      </c>
      <c r="DO30" s="37">
        <f t="shared" si="8"/>
        <v>9375000</v>
      </c>
      <c r="DP30" s="37">
        <f t="shared" si="8"/>
        <v>9375000</v>
      </c>
      <c r="DQ30" s="37">
        <f t="shared" si="8"/>
        <v>9375000</v>
      </c>
      <c r="DR30" s="37">
        <f t="shared" si="8"/>
        <v>9375000</v>
      </c>
    </row>
    <row r="31" ht="14.25" customHeight="1" outlineLevel="2">
      <c r="B31" s="268" t="str">
        <f t="shared" si="4"/>
        <v>Public Sale CUMULATIVE SUM</v>
      </c>
      <c r="C31" s="37">
        <f t="shared" si="5"/>
        <v>0</v>
      </c>
      <c r="D31" s="37">
        <f t="shared" ref="D31:DR31" si="9">C31+D15</f>
        <v>0</v>
      </c>
      <c r="E31" s="37">
        <f t="shared" si="9"/>
        <v>0</v>
      </c>
      <c r="F31" s="37">
        <f t="shared" si="9"/>
        <v>0</v>
      </c>
      <c r="G31" s="37">
        <f t="shared" si="9"/>
        <v>0</v>
      </c>
      <c r="H31" s="37">
        <f t="shared" si="9"/>
        <v>0</v>
      </c>
      <c r="I31" s="37">
        <f t="shared" si="9"/>
        <v>0</v>
      </c>
      <c r="J31" s="37">
        <f t="shared" si="9"/>
        <v>0</v>
      </c>
      <c r="K31" s="37">
        <f t="shared" si="9"/>
        <v>0</v>
      </c>
      <c r="L31" s="37">
        <f t="shared" si="9"/>
        <v>0</v>
      </c>
      <c r="M31" s="37">
        <f t="shared" si="9"/>
        <v>0</v>
      </c>
      <c r="N31" s="37">
        <f t="shared" si="9"/>
        <v>0</v>
      </c>
      <c r="O31" s="37">
        <f t="shared" si="9"/>
        <v>0</v>
      </c>
      <c r="P31" s="37">
        <f t="shared" si="9"/>
        <v>0</v>
      </c>
      <c r="Q31" s="37">
        <f t="shared" si="9"/>
        <v>0</v>
      </c>
      <c r="R31" s="37">
        <f t="shared" si="9"/>
        <v>0</v>
      </c>
      <c r="S31" s="37">
        <f t="shared" si="9"/>
        <v>0</v>
      </c>
      <c r="T31" s="37">
        <f t="shared" si="9"/>
        <v>0</v>
      </c>
      <c r="U31" s="37">
        <f t="shared" si="9"/>
        <v>0</v>
      </c>
      <c r="V31" s="37">
        <f t="shared" si="9"/>
        <v>0</v>
      </c>
      <c r="W31" s="37">
        <f t="shared" si="9"/>
        <v>0</v>
      </c>
      <c r="X31" s="37">
        <f t="shared" si="9"/>
        <v>0</v>
      </c>
      <c r="Y31" s="37">
        <f t="shared" si="9"/>
        <v>0</v>
      </c>
      <c r="Z31" s="37">
        <f t="shared" si="9"/>
        <v>0</v>
      </c>
      <c r="AA31" s="37">
        <f t="shared" si="9"/>
        <v>0</v>
      </c>
      <c r="AB31" s="37">
        <f t="shared" si="9"/>
        <v>0</v>
      </c>
      <c r="AC31" s="37">
        <f t="shared" si="9"/>
        <v>0</v>
      </c>
      <c r="AD31" s="37">
        <f t="shared" si="9"/>
        <v>0</v>
      </c>
      <c r="AE31" s="37">
        <f t="shared" si="9"/>
        <v>0</v>
      </c>
      <c r="AF31" s="37">
        <f t="shared" si="9"/>
        <v>0</v>
      </c>
      <c r="AG31" s="37">
        <f t="shared" si="9"/>
        <v>0</v>
      </c>
      <c r="AH31" s="37">
        <f t="shared" si="9"/>
        <v>0</v>
      </c>
      <c r="AI31" s="37">
        <f t="shared" si="9"/>
        <v>0</v>
      </c>
      <c r="AJ31" s="37">
        <f t="shared" si="9"/>
        <v>0</v>
      </c>
      <c r="AK31" s="37">
        <f t="shared" si="9"/>
        <v>0</v>
      </c>
      <c r="AL31" s="37">
        <f t="shared" si="9"/>
        <v>0</v>
      </c>
      <c r="AM31" s="37">
        <f t="shared" si="9"/>
        <v>0</v>
      </c>
      <c r="AN31" s="37">
        <f t="shared" si="9"/>
        <v>0</v>
      </c>
      <c r="AO31" s="37">
        <f t="shared" si="9"/>
        <v>0</v>
      </c>
      <c r="AP31" s="37">
        <f t="shared" si="9"/>
        <v>0</v>
      </c>
      <c r="AQ31" s="37">
        <f t="shared" si="9"/>
        <v>0</v>
      </c>
      <c r="AR31" s="37">
        <f t="shared" si="9"/>
        <v>0</v>
      </c>
      <c r="AS31" s="37">
        <f t="shared" si="9"/>
        <v>0</v>
      </c>
      <c r="AT31" s="37">
        <f t="shared" si="9"/>
        <v>0</v>
      </c>
      <c r="AU31" s="37">
        <f t="shared" si="9"/>
        <v>0</v>
      </c>
      <c r="AV31" s="37">
        <f t="shared" si="9"/>
        <v>0</v>
      </c>
      <c r="AW31" s="37">
        <f t="shared" si="9"/>
        <v>0</v>
      </c>
      <c r="AX31" s="37">
        <f t="shared" si="9"/>
        <v>0</v>
      </c>
      <c r="AY31" s="37">
        <f t="shared" si="9"/>
        <v>0</v>
      </c>
      <c r="AZ31" s="37">
        <f t="shared" si="9"/>
        <v>0</v>
      </c>
      <c r="BA31" s="37">
        <f t="shared" si="9"/>
        <v>0</v>
      </c>
      <c r="BB31" s="37">
        <f t="shared" si="9"/>
        <v>0</v>
      </c>
      <c r="BC31" s="37">
        <f t="shared" si="9"/>
        <v>0</v>
      </c>
      <c r="BD31" s="37">
        <f t="shared" si="9"/>
        <v>0</v>
      </c>
      <c r="BE31" s="37">
        <f t="shared" si="9"/>
        <v>0</v>
      </c>
      <c r="BF31" s="37">
        <f t="shared" si="9"/>
        <v>0</v>
      </c>
      <c r="BG31" s="37">
        <f t="shared" si="9"/>
        <v>0</v>
      </c>
      <c r="BH31" s="37">
        <f t="shared" si="9"/>
        <v>0</v>
      </c>
      <c r="BI31" s="37">
        <f t="shared" si="9"/>
        <v>0</v>
      </c>
      <c r="BJ31" s="37">
        <f t="shared" si="9"/>
        <v>0</v>
      </c>
      <c r="BK31" s="37">
        <f t="shared" si="9"/>
        <v>0</v>
      </c>
      <c r="BL31" s="37">
        <f t="shared" si="9"/>
        <v>0</v>
      </c>
      <c r="BM31" s="37">
        <f t="shared" si="9"/>
        <v>0</v>
      </c>
      <c r="BN31" s="37">
        <f t="shared" si="9"/>
        <v>0</v>
      </c>
      <c r="BO31" s="37">
        <f t="shared" si="9"/>
        <v>0</v>
      </c>
      <c r="BP31" s="37">
        <f t="shared" si="9"/>
        <v>0</v>
      </c>
      <c r="BQ31" s="37">
        <f t="shared" si="9"/>
        <v>0</v>
      </c>
      <c r="BR31" s="37">
        <f t="shared" si="9"/>
        <v>0</v>
      </c>
      <c r="BS31" s="37">
        <f t="shared" si="9"/>
        <v>0</v>
      </c>
      <c r="BT31" s="37">
        <f t="shared" si="9"/>
        <v>0</v>
      </c>
      <c r="BU31" s="37">
        <f t="shared" si="9"/>
        <v>0</v>
      </c>
      <c r="BV31" s="37">
        <f t="shared" si="9"/>
        <v>0</v>
      </c>
      <c r="BW31" s="37">
        <f t="shared" si="9"/>
        <v>0</v>
      </c>
      <c r="BX31" s="37">
        <f t="shared" si="9"/>
        <v>0</v>
      </c>
      <c r="BY31" s="37">
        <f t="shared" si="9"/>
        <v>0</v>
      </c>
      <c r="BZ31" s="37">
        <f t="shared" si="9"/>
        <v>0</v>
      </c>
      <c r="CA31" s="37">
        <f t="shared" si="9"/>
        <v>0</v>
      </c>
      <c r="CB31" s="37">
        <f t="shared" si="9"/>
        <v>0</v>
      </c>
      <c r="CC31" s="37">
        <f t="shared" si="9"/>
        <v>0</v>
      </c>
      <c r="CD31" s="37">
        <f t="shared" si="9"/>
        <v>0</v>
      </c>
      <c r="CE31" s="37">
        <f t="shared" si="9"/>
        <v>0</v>
      </c>
      <c r="CF31" s="37">
        <f t="shared" si="9"/>
        <v>0</v>
      </c>
      <c r="CG31" s="37">
        <f t="shared" si="9"/>
        <v>0</v>
      </c>
      <c r="CH31" s="37">
        <f t="shared" si="9"/>
        <v>0</v>
      </c>
      <c r="CI31" s="37">
        <f t="shared" si="9"/>
        <v>0</v>
      </c>
      <c r="CJ31" s="37">
        <f t="shared" si="9"/>
        <v>0</v>
      </c>
      <c r="CK31" s="37">
        <f t="shared" si="9"/>
        <v>0</v>
      </c>
      <c r="CL31" s="37">
        <f t="shared" si="9"/>
        <v>0</v>
      </c>
      <c r="CM31" s="37">
        <f t="shared" si="9"/>
        <v>0</v>
      </c>
      <c r="CN31" s="37">
        <f t="shared" si="9"/>
        <v>0</v>
      </c>
      <c r="CO31" s="37">
        <f t="shared" si="9"/>
        <v>0</v>
      </c>
      <c r="CP31" s="37">
        <f t="shared" si="9"/>
        <v>0</v>
      </c>
      <c r="CQ31" s="37">
        <f t="shared" si="9"/>
        <v>0</v>
      </c>
      <c r="CR31" s="37">
        <f t="shared" si="9"/>
        <v>0</v>
      </c>
      <c r="CS31" s="37">
        <f t="shared" si="9"/>
        <v>0</v>
      </c>
      <c r="CT31" s="37">
        <f t="shared" si="9"/>
        <v>0</v>
      </c>
      <c r="CU31" s="37">
        <f t="shared" si="9"/>
        <v>0</v>
      </c>
      <c r="CV31" s="37">
        <f t="shared" si="9"/>
        <v>0</v>
      </c>
      <c r="CW31" s="37">
        <f t="shared" si="9"/>
        <v>0</v>
      </c>
      <c r="CX31" s="37">
        <f t="shared" si="9"/>
        <v>0</v>
      </c>
      <c r="CY31" s="37">
        <f t="shared" si="9"/>
        <v>0</v>
      </c>
      <c r="CZ31" s="37">
        <f t="shared" si="9"/>
        <v>0</v>
      </c>
      <c r="DA31" s="37">
        <f t="shared" si="9"/>
        <v>0</v>
      </c>
      <c r="DB31" s="37">
        <f t="shared" si="9"/>
        <v>0</v>
      </c>
      <c r="DC31" s="37">
        <f t="shared" si="9"/>
        <v>0</v>
      </c>
      <c r="DD31" s="37">
        <f t="shared" si="9"/>
        <v>0</v>
      </c>
      <c r="DE31" s="37">
        <f t="shared" si="9"/>
        <v>0</v>
      </c>
      <c r="DF31" s="37">
        <f t="shared" si="9"/>
        <v>0</v>
      </c>
      <c r="DG31" s="37">
        <f t="shared" si="9"/>
        <v>0</v>
      </c>
      <c r="DH31" s="37">
        <f t="shared" si="9"/>
        <v>0</v>
      </c>
      <c r="DI31" s="37">
        <f t="shared" si="9"/>
        <v>0</v>
      </c>
      <c r="DJ31" s="37">
        <f t="shared" si="9"/>
        <v>0</v>
      </c>
      <c r="DK31" s="37">
        <f t="shared" si="9"/>
        <v>0</v>
      </c>
      <c r="DL31" s="37">
        <f t="shared" si="9"/>
        <v>0</v>
      </c>
      <c r="DM31" s="37">
        <f t="shared" si="9"/>
        <v>0</v>
      </c>
      <c r="DN31" s="37">
        <f t="shared" si="9"/>
        <v>0</v>
      </c>
      <c r="DO31" s="37">
        <f t="shared" si="9"/>
        <v>0</v>
      </c>
      <c r="DP31" s="37">
        <f t="shared" si="9"/>
        <v>0</v>
      </c>
      <c r="DQ31" s="37">
        <f t="shared" si="9"/>
        <v>0</v>
      </c>
      <c r="DR31" s="37">
        <f t="shared" si="9"/>
        <v>0</v>
      </c>
    </row>
    <row r="32" ht="14.25" customHeight="1" outlineLevel="2">
      <c r="B32" s="268" t="str">
        <f t="shared" si="4"/>
        <v>Founders / Team CUMULATIVE SUM</v>
      </c>
      <c r="C32" s="37">
        <f t="shared" si="5"/>
        <v>0</v>
      </c>
      <c r="D32" s="37">
        <f t="shared" ref="D32:DR32" si="10">C32+D16</f>
        <v>0</v>
      </c>
      <c r="E32" s="37">
        <f t="shared" si="10"/>
        <v>0</v>
      </c>
      <c r="F32" s="37">
        <f t="shared" si="10"/>
        <v>0</v>
      </c>
      <c r="G32" s="37">
        <f t="shared" si="10"/>
        <v>0</v>
      </c>
      <c r="H32" s="37">
        <f t="shared" si="10"/>
        <v>0</v>
      </c>
      <c r="I32" s="37">
        <f t="shared" si="10"/>
        <v>0</v>
      </c>
      <c r="J32" s="37">
        <f t="shared" si="10"/>
        <v>0</v>
      </c>
      <c r="K32" s="37">
        <f t="shared" si="10"/>
        <v>0</v>
      </c>
      <c r="L32" s="37">
        <f t="shared" si="10"/>
        <v>0</v>
      </c>
      <c r="M32" s="37">
        <f t="shared" si="10"/>
        <v>0</v>
      </c>
      <c r="N32" s="37">
        <f t="shared" si="10"/>
        <v>0</v>
      </c>
      <c r="O32" s="37">
        <f t="shared" si="10"/>
        <v>0</v>
      </c>
      <c r="P32" s="37">
        <f t="shared" si="10"/>
        <v>0</v>
      </c>
      <c r="Q32" s="37">
        <f t="shared" si="10"/>
        <v>0</v>
      </c>
      <c r="R32" s="37">
        <f t="shared" si="10"/>
        <v>0</v>
      </c>
      <c r="S32" s="37">
        <f t="shared" si="10"/>
        <v>0</v>
      </c>
      <c r="T32" s="37">
        <f t="shared" si="10"/>
        <v>0</v>
      </c>
      <c r="U32" s="37">
        <f t="shared" si="10"/>
        <v>666666.6667</v>
      </c>
      <c r="V32" s="37">
        <f t="shared" si="10"/>
        <v>1333333.333</v>
      </c>
      <c r="W32" s="37">
        <f t="shared" si="10"/>
        <v>2000000</v>
      </c>
      <c r="X32" s="37">
        <f t="shared" si="10"/>
        <v>2666666.667</v>
      </c>
      <c r="Y32" s="37">
        <f t="shared" si="10"/>
        <v>3333333.333</v>
      </c>
      <c r="Z32" s="37">
        <f t="shared" si="10"/>
        <v>4000000</v>
      </c>
      <c r="AA32" s="37">
        <f t="shared" si="10"/>
        <v>4666666.667</v>
      </c>
      <c r="AB32" s="37">
        <f t="shared" si="10"/>
        <v>5333333.333</v>
      </c>
      <c r="AC32" s="37">
        <f t="shared" si="10"/>
        <v>6000000</v>
      </c>
      <c r="AD32" s="37">
        <f t="shared" si="10"/>
        <v>6666666.667</v>
      </c>
      <c r="AE32" s="37">
        <f t="shared" si="10"/>
        <v>7333333.333</v>
      </c>
      <c r="AF32" s="37">
        <f t="shared" si="10"/>
        <v>8000000</v>
      </c>
      <c r="AG32" s="37">
        <f t="shared" si="10"/>
        <v>8666666.667</v>
      </c>
      <c r="AH32" s="37">
        <f t="shared" si="10"/>
        <v>9333333.333</v>
      </c>
      <c r="AI32" s="37">
        <f t="shared" si="10"/>
        <v>10000000</v>
      </c>
      <c r="AJ32" s="37">
        <f t="shared" si="10"/>
        <v>10666666.67</v>
      </c>
      <c r="AK32" s="37">
        <f t="shared" si="10"/>
        <v>11333333.33</v>
      </c>
      <c r="AL32" s="37">
        <f t="shared" si="10"/>
        <v>12000000</v>
      </c>
      <c r="AM32" s="37">
        <f t="shared" si="10"/>
        <v>12666666.67</v>
      </c>
      <c r="AN32" s="37">
        <f t="shared" si="10"/>
        <v>13333333.33</v>
      </c>
      <c r="AO32" s="37">
        <f t="shared" si="10"/>
        <v>14000000</v>
      </c>
      <c r="AP32" s="37">
        <f t="shared" si="10"/>
        <v>14666666.67</v>
      </c>
      <c r="AQ32" s="37">
        <f t="shared" si="10"/>
        <v>15333333.33</v>
      </c>
      <c r="AR32" s="37">
        <f t="shared" si="10"/>
        <v>16000000</v>
      </c>
      <c r="AS32" s="37">
        <f t="shared" si="10"/>
        <v>16666666.67</v>
      </c>
      <c r="AT32" s="37">
        <f t="shared" si="10"/>
        <v>17333333.33</v>
      </c>
      <c r="AU32" s="37">
        <f t="shared" si="10"/>
        <v>18000000</v>
      </c>
      <c r="AV32" s="37">
        <f t="shared" si="10"/>
        <v>18666666.67</v>
      </c>
      <c r="AW32" s="37">
        <f t="shared" si="10"/>
        <v>19333333.33</v>
      </c>
      <c r="AX32" s="37">
        <f t="shared" si="10"/>
        <v>20000000</v>
      </c>
      <c r="AY32" s="37">
        <f t="shared" si="10"/>
        <v>20000000</v>
      </c>
      <c r="AZ32" s="37">
        <f t="shared" si="10"/>
        <v>20000000</v>
      </c>
      <c r="BA32" s="37">
        <f t="shared" si="10"/>
        <v>20000000</v>
      </c>
      <c r="BB32" s="37">
        <f t="shared" si="10"/>
        <v>20000000</v>
      </c>
      <c r="BC32" s="37">
        <f t="shared" si="10"/>
        <v>20000000</v>
      </c>
      <c r="BD32" s="37">
        <f t="shared" si="10"/>
        <v>20000000</v>
      </c>
      <c r="BE32" s="37">
        <f t="shared" si="10"/>
        <v>20000000</v>
      </c>
      <c r="BF32" s="37">
        <f t="shared" si="10"/>
        <v>20000000</v>
      </c>
      <c r="BG32" s="37">
        <f t="shared" si="10"/>
        <v>20000000</v>
      </c>
      <c r="BH32" s="37">
        <f t="shared" si="10"/>
        <v>20000000</v>
      </c>
      <c r="BI32" s="37">
        <f t="shared" si="10"/>
        <v>20000000</v>
      </c>
      <c r="BJ32" s="37">
        <f t="shared" si="10"/>
        <v>20000000</v>
      </c>
      <c r="BK32" s="37">
        <f t="shared" si="10"/>
        <v>20000000</v>
      </c>
      <c r="BL32" s="37">
        <f t="shared" si="10"/>
        <v>20000000</v>
      </c>
      <c r="BM32" s="37">
        <f t="shared" si="10"/>
        <v>20000000</v>
      </c>
      <c r="BN32" s="37">
        <f t="shared" si="10"/>
        <v>20000000</v>
      </c>
      <c r="BO32" s="37">
        <f t="shared" si="10"/>
        <v>20000000</v>
      </c>
      <c r="BP32" s="37">
        <f t="shared" si="10"/>
        <v>20000000</v>
      </c>
      <c r="BQ32" s="37">
        <f t="shared" si="10"/>
        <v>20000000</v>
      </c>
      <c r="BR32" s="37">
        <f t="shared" si="10"/>
        <v>20000000</v>
      </c>
      <c r="BS32" s="37">
        <f t="shared" si="10"/>
        <v>20000000</v>
      </c>
      <c r="BT32" s="37">
        <f t="shared" si="10"/>
        <v>20000000</v>
      </c>
      <c r="BU32" s="37">
        <f t="shared" si="10"/>
        <v>20000000</v>
      </c>
      <c r="BV32" s="37">
        <f t="shared" si="10"/>
        <v>20000000</v>
      </c>
      <c r="BW32" s="37">
        <f t="shared" si="10"/>
        <v>20000000</v>
      </c>
      <c r="BX32" s="37">
        <f t="shared" si="10"/>
        <v>20000000</v>
      </c>
      <c r="BY32" s="37">
        <f t="shared" si="10"/>
        <v>20000000</v>
      </c>
      <c r="BZ32" s="37">
        <f t="shared" si="10"/>
        <v>20000000</v>
      </c>
      <c r="CA32" s="37">
        <f t="shared" si="10"/>
        <v>20000000</v>
      </c>
      <c r="CB32" s="37">
        <f t="shared" si="10"/>
        <v>20000000</v>
      </c>
      <c r="CC32" s="37">
        <f t="shared" si="10"/>
        <v>20000000</v>
      </c>
      <c r="CD32" s="37">
        <f t="shared" si="10"/>
        <v>20000000</v>
      </c>
      <c r="CE32" s="37">
        <f t="shared" si="10"/>
        <v>20000000</v>
      </c>
      <c r="CF32" s="37">
        <f t="shared" si="10"/>
        <v>20000000</v>
      </c>
      <c r="CG32" s="37">
        <f t="shared" si="10"/>
        <v>20000000</v>
      </c>
      <c r="CH32" s="37">
        <f t="shared" si="10"/>
        <v>20000000</v>
      </c>
      <c r="CI32" s="37">
        <f t="shared" si="10"/>
        <v>20000000</v>
      </c>
      <c r="CJ32" s="37">
        <f t="shared" si="10"/>
        <v>20000000</v>
      </c>
      <c r="CK32" s="37">
        <f t="shared" si="10"/>
        <v>20000000</v>
      </c>
      <c r="CL32" s="37">
        <f t="shared" si="10"/>
        <v>20000000</v>
      </c>
      <c r="CM32" s="37">
        <f t="shared" si="10"/>
        <v>20000000</v>
      </c>
      <c r="CN32" s="37">
        <f t="shared" si="10"/>
        <v>20000000</v>
      </c>
      <c r="CO32" s="37">
        <f t="shared" si="10"/>
        <v>20000000</v>
      </c>
      <c r="CP32" s="37">
        <f t="shared" si="10"/>
        <v>20000000</v>
      </c>
      <c r="CQ32" s="37">
        <f t="shared" si="10"/>
        <v>20000000</v>
      </c>
      <c r="CR32" s="37">
        <f t="shared" si="10"/>
        <v>20000000</v>
      </c>
      <c r="CS32" s="37">
        <f t="shared" si="10"/>
        <v>20000000</v>
      </c>
      <c r="CT32" s="37">
        <f t="shared" si="10"/>
        <v>20000000</v>
      </c>
      <c r="CU32" s="37">
        <f t="shared" si="10"/>
        <v>20000000</v>
      </c>
      <c r="CV32" s="37">
        <f t="shared" si="10"/>
        <v>20000000</v>
      </c>
      <c r="CW32" s="37">
        <f t="shared" si="10"/>
        <v>20000000</v>
      </c>
      <c r="CX32" s="37">
        <f t="shared" si="10"/>
        <v>20000000</v>
      </c>
      <c r="CY32" s="37">
        <f t="shared" si="10"/>
        <v>20000000</v>
      </c>
      <c r="CZ32" s="37">
        <f t="shared" si="10"/>
        <v>20000000</v>
      </c>
      <c r="DA32" s="37">
        <f t="shared" si="10"/>
        <v>20000000</v>
      </c>
      <c r="DB32" s="37">
        <f t="shared" si="10"/>
        <v>20000000</v>
      </c>
      <c r="DC32" s="37">
        <f t="shared" si="10"/>
        <v>20000000</v>
      </c>
      <c r="DD32" s="37">
        <f t="shared" si="10"/>
        <v>20000000</v>
      </c>
      <c r="DE32" s="37">
        <f t="shared" si="10"/>
        <v>20000000</v>
      </c>
      <c r="DF32" s="37">
        <f t="shared" si="10"/>
        <v>20000000</v>
      </c>
      <c r="DG32" s="37">
        <f t="shared" si="10"/>
        <v>20000000</v>
      </c>
      <c r="DH32" s="37">
        <f t="shared" si="10"/>
        <v>20000000</v>
      </c>
      <c r="DI32" s="37">
        <f t="shared" si="10"/>
        <v>20000000</v>
      </c>
      <c r="DJ32" s="37">
        <f t="shared" si="10"/>
        <v>20000000</v>
      </c>
      <c r="DK32" s="37">
        <f t="shared" si="10"/>
        <v>20000000</v>
      </c>
      <c r="DL32" s="37">
        <f t="shared" si="10"/>
        <v>20000000</v>
      </c>
      <c r="DM32" s="37">
        <f t="shared" si="10"/>
        <v>20000000</v>
      </c>
      <c r="DN32" s="37">
        <f t="shared" si="10"/>
        <v>20000000</v>
      </c>
      <c r="DO32" s="37">
        <f t="shared" si="10"/>
        <v>20000000</v>
      </c>
      <c r="DP32" s="37">
        <f t="shared" si="10"/>
        <v>20000000</v>
      </c>
      <c r="DQ32" s="37">
        <f t="shared" si="10"/>
        <v>20000000</v>
      </c>
      <c r="DR32" s="37">
        <f t="shared" si="10"/>
        <v>20000000</v>
      </c>
    </row>
    <row r="33" ht="14.25" customHeight="1" outlineLevel="2">
      <c r="B33" s="268" t="str">
        <f t="shared" si="4"/>
        <v>Growth Fund CUMULATIVE SUM</v>
      </c>
      <c r="C33" s="37">
        <f t="shared" si="5"/>
        <v>125000</v>
      </c>
      <c r="D33" s="37">
        <f t="shared" ref="D33:DR33" si="11">C33+D17</f>
        <v>250000</v>
      </c>
      <c r="E33" s="37">
        <f t="shared" si="11"/>
        <v>375000</v>
      </c>
      <c r="F33" s="37">
        <f t="shared" si="11"/>
        <v>500000</v>
      </c>
      <c r="G33" s="37">
        <f t="shared" si="11"/>
        <v>625000</v>
      </c>
      <c r="H33" s="37">
        <f t="shared" si="11"/>
        <v>750000</v>
      </c>
      <c r="I33" s="37">
        <f t="shared" si="11"/>
        <v>875000</v>
      </c>
      <c r="J33" s="37">
        <f t="shared" si="11"/>
        <v>1000000</v>
      </c>
      <c r="K33" s="37">
        <f t="shared" si="11"/>
        <v>1125000</v>
      </c>
      <c r="L33" s="37">
        <f t="shared" si="11"/>
        <v>1250000</v>
      </c>
      <c r="M33" s="37">
        <f t="shared" si="11"/>
        <v>1375000</v>
      </c>
      <c r="N33" s="37">
        <f t="shared" si="11"/>
        <v>1500000</v>
      </c>
      <c r="O33" s="37">
        <f t="shared" si="11"/>
        <v>1625000</v>
      </c>
      <c r="P33" s="37">
        <f t="shared" si="11"/>
        <v>1750000</v>
      </c>
      <c r="Q33" s="37">
        <f t="shared" si="11"/>
        <v>1875000</v>
      </c>
      <c r="R33" s="37">
        <f t="shared" si="11"/>
        <v>2000000</v>
      </c>
      <c r="S33" s="37">
        <f t="shared" si="11"/>
        <v>2125000</v>
      </c>
      <c r="T33" s="37">
        <f t="shared" si="11"/>
        <v>2250000</v>
      </c>
      <c r="U33" s="37">
        <f t="shared" si="11"/>
        <v>2375000</v>
      </c>
      <c r="V33" s="37">
        <f t="shared" si="11"/>
        <v>2500000</v>
      </c>
      <c r="W33" s="37">
        <f t="shared" si="11"/>
        <v>2625000</v>
      </c>
      <c r="X33" s="37">
        <f t="shared" si="11"/>
        <v>2750000</v>
      </c>
      <c r="Y33" s="37">
        <f t="shared" si="11"/>
        <v>2875000</v>
      </c>
      <c r="Z33" s="37">
        <f t="shared" si="11"/>
        <v>3000000</v>
      </c>
      <c r="AA33" s="37">
        <f t="shared" si="11"/>
        <v>3000000</v>
      </c>
      <c r="AB33" s="37">
        <f t="shared" si="11"/>
        <v>3000000</v>
      </c>
      <c r="AC33" s="37">
        <f t="shared" si="11"/>
        <v>3000000</v>
      </c>
      <c r="AD33" s="37">
        <f t="shared" si="11"/>
        <v>3000000</v>
      </c>
      <c r="AE33" s="37">
        <f t="shared" si="11"/>
        <v>3000000</v>
      </c>
      <c r="AF33" s="37">
        <f t="shared" si="11"/>
        <v>3000000</v>
      </c>
      <c r="AG33" s="37">
        <f t="shared" si="11"/>
        <v>3000000</v>
      </c>
      <c r="AH33" s="37">
        <f t="shared" si="11"/>
        <v>3000000</v>
      </c>
      <c r="AI33" s="37">
        <f t="shared" si="11"/>
        <v>3000000</v>
      </c>
      <c r="AJ33" s="37">
        <f t="shared" si="11"/>
        <v>3000000</v>
      </c>
      <c r="AK33" s="37">
        <f t="shared" si="11"/>
        <v>3000000</v>
      </c>
      <c r="AL33" s="37">
        <f t="shared" si="11"/>
        <v>3000000</v>
      </c>
      <c r="AM33" s="37">
        <f t="shared" si="11"/>
        <v>3000000</v>
      </c>
      <c r="AN33" s="37">
        <f t="shared" si="11"/>
        <v>3000000</v>
      </c>
      <c r="AO33" s="37">
        <f t="shared" si="11"/>
        <v>3000000</v>
      </c>
      <c r="AP33" s="37">
        <f t="shared" si="11"/>
        <v>3000000</v>
      </c>
      <c r="AQ33" s="37">
        <f t="shared" si="11"/>
        <v>3000000</v>
      </c>
      <c r="AR33" s="37">
        <f t="shared" si="11"/>
        <v>3000000</v>
      </c>
      <c r="AS33" s="37">
        <f t="shared" si="11"/>
        <v>3000000</v>
      </c>
      <c r="AT33" s="37">
        <f t="shared" si="11"/>
        <v>3000000</v>
      </c>
      <c r="AU33" s="37">
        <f t="shared" si="11"/>
        <v>3000000</v>
      </c>
      <c r="AV33" s="37">
        <f t="shared" si="11"/>
        <v>3000000</v>
      </c>
      <c r="AW33" s="37">
        <f t="shared" si="11"/>
        <v>3000000</v>
      </c>
      <c r="AX33" s="37">
        <f t="shared" si="11"/>
        <v>3000000</v>
      </c>
      <c r="AY33" s="37">
        <f t="shared" si="11"/>
        <v>3000000</v>
      </c>
      <c r="AZ33" s="37">
        <f t="shared" si="11"/>
        <v>3000000</v>
      </c>
      <c r="BA33" s="37">
        <f t="shared" si="11"/>
        <v>3000000</v>
      </c>
      <c r="BB33" s="37">
        <f t="shared" si="11"/>
        <v>3000000</v>
      </c>
      <c r="BC33" s="37">
        <f t="shared" si="11"/>
        <v>3000000</v>
      </c>
      <c r="BD33" s="37">
        <f t="shared" si="11"/>
        <v>3000000</v>
      </c>
      <c r="BE33" s="37">
        <f t="shared" si="11"/>
        <v>3000000</v>
      </c>
      <c r="BF33" s="37">
        <f t="shared" si="11"/>
        <v>3000000</v>
      </c>
      <c r="BG33" s="37">
        <f t="shared" si="11"/>
        <v>3000000</v>
      </c>
      <c r="BH33" s="37">
        <f t="shared" si="11"/>
        <v>3000000</v>
      </c>
      <c r="BI33" s="37">
        <f t="shared" si="11"/>
        <v>3000000</v>
      </c>
      <c r="BJ33" s="37">
        <f t="shared" si="11"/>
        <v>3000000</v>
      </c>
      <c r="BK33" s="37">
        <f t="shared" si="11"/>
        <v>3000000</v>
      </c>
      <c r="BL33" s="37">
        <f t="shared" si="11"/>
        <v>3000000</v>
      </c>
      <c r="BM33" s="37">
        <f t="shared" si="11"/>
        <v>3000000</v>
      </c>
      <c r="BN33" s="37">
        <f t="shared" si="11"/>
        <v>3000000</v>
      </c>
      <c r="BO33" s="37">
        <f t="shared" si="11"/>
        <v>3000000</v>
      </c>
      <c r="BP33" s="37">
        <f t="shared" si="11"/>
        <v>3000000</v>
      </c>
      <c r="BQ33" s="37">
        <f t="shared" si="11"/>
        <v>3000000</v>
      </c>
      <c r="BR33" s="37">
        <f t="shared" si="11"/>
        <v>3000000</v>
      </c>
      <c r="BS33" s="37">
        <f t="shared" si="11"/>
        <v>3000000</v>
      </c>
      <c r="BT33" s="37">
        <f t="shared" si="11"/>
        <v>3000000</v>
      </c>
      <c r="BU33" s="37">
        <f t="shared" si="11"/>
        <v>3000000</v>
      </c>
      <c r="BV33" s="37">
        <f t="shared" si="11"/>
        <v>3000000</v>
      </c>
      <c r="BW33" s="37">
        <f t="shared" si="11"/>
        <v>3000000</v>
      </c>
      <c r="BX33" s="37">
        <f t="shared" si="11"/>
        <v>3000000</v>
      </c>
      <c r="BY33" s="37">
        <f t="shared" si="11"/>
        <v>3000000</v>
      </c>
      <c r="BZ33" s="37">
        <f t="shared" si="11"/>
        <v>3000000</v>
      </c>
      <c r="CA33" s="37">
        <f t="shared" si="11"/>
        <v>3000000</v>
      </c>
      <c r="CB33" s="37">
        <f t="shared" si="11"/>
        <v>3000000</v>
      </c>
      <c r="CC33" s="37">
        <f t="shared" si="11"/>
        <v>3000000</v>
      </c>
      <c r="CD33" s="37">
        <f t="shared" si="11"/>
        <v>3000000</v>
      </c>
      <c r="CE33" s="37">
        <f t="shared" si="11"/>
        <v>3000000</v>
      </c>
      <c r="CF33" s="37">
        <f t="shared" si="11"/>
        <v>3000000</v>
      </c>
      <c r="CG33" s="37">
        <f t="shared" si="11"/>
        <v>3000000</v>
      </c>
      <c r="CH33" s="37">
        <f t="shared" si="11"/>
        <v>3000000</v>
      </c>
      <c r="CI33" s="37">
        <f t="shared" si="11"/>
        <v>3000000</v>
      </c>
      <c r="CJ33" s="37">
        <f t="shared" si="11"/>
        <v>3000000</v>
      </c>
      <c r="CK33" s="37">
        <f t="shared" si="11"/>
        <v>3000000</v>
      </c>
      <c r="CL33" s="37">
        <f t="shared" si="11"/>
        <v>3000000</v>
      </c>
      <c r="CM33" s="37">
        <f t="shared" si="11"/>
        <v>3000000</v>
      </c>
      <c r="CN33" s="37">
        <f t="shared" si="11"/>
        <v>3000000</v>
      </c>
      <c r="CO33" s="37">
        <f t="shared" si="11"/>
        <v>3000000</v>
      </c>
      <c r="CP33" s="37">
        <f t="shared" si="11"/>
        <v>3000000</v>
      </c>
      <c r="CQ33" s="37">
        <f t="shared" si="11"/>
        <v>3000000</v>
      </c>
      <c r="CR33" s="37">
        <f t="shared" si="11"/>
        <v>3000000</v>
      </c>
      <c r="CS33" s="37">
        <f t="shared" si="11"/>
        <v>3000000</v>
      </c>
      <c r="CT33" s="37">
        <f t="shared" si="11"/>
        <v>3000000</v>
      </c>
      <c r="CU33" s="37">
        <f t="shared" si="11"/>
        <v>3000000</v>
      </c>
      <c r="CV33" s="37">
        <f t="shared" si="11"/>
        <v>3000000</v>
      </c>
      <c r="CW33" s="37">
        <f t="shared" si="11"/>
        <v>3000000</v>
      </c>
      <c r="CX33" s="37">
        <f t="shared" si="11"/>
        <v>3000000</v>
      </c>
      <c r="CY33" s="37">
        <f t="shared" si="11"/>
        <v>3000000</v>
      </c>
      <c r="CZ33" s="37">
        <f t="shared" si="11"/>
        <v>3000000</v>
      </c>
      <c r="DA33" s="37">
        <f t="shared" si="11"/>
        <v>3000000</v>
      </c>
      <c r="DB33" s="37">
        <f t="shared" si="11"/>
        <v>3000000</v>
      </c>
      <c r="DC33" s="37">
        <f t="shared" si="11"/>
        <v>3000000</v>
      </c>
      <c r="DD33" s="37">
        <f t="shared" si="11"/>
        <v>3000000</v>
      </c>
      <c r="DE33" s="37">
        <f t="shared" si="11"/>
        <v>3000000</v>
      </c>
      <c r="DF33" s="37">
        <f t="shared" si="11"/>
        <v>3000000</v>
      </c>
      <c r="DG33" s="37">
        <f t="shared" si="11"/>
        <v>3000000</v>
      </c>
      <c r="DH33" s="37">
        <f t="shared" si="11"/>
        <v>3000000</v>
      </c>
      <c r="DI33" s="37">
        <f t="shared" si="11"/>
        <v>3000000</v>
      </c>
      <c r="DJ33" s="37">
        <f t="shared" si="11"/>
        <v>3000000</v>
      </c>
      <c r="DK33" s="37">
        <f t="shared" si="11"/>
        <v>3000000</v>
      </c>
      <c r="DL33" s="37">
        <f t="shared" si="11"/>
        <v>3000000</v>
      </c>
      <c r="DM33" s="37">
        <f t="shared" si="11"/>
        <v>3000000</v>
      </c>
      <c r="DN33" s="37">
        <f t="shared" si="11"/>
        <v>3000000</v>
      </c>
      <c r="DO33" s="37">
        <f t="shared" si="11"/>
        <v>3000000</v>
      </c>
      <c r="DP33" s="37">
        <f t="shared" si="11"/>
        <v>3000000</v>
      </c>
      <c r="DQ33" s="37">
        <f t="shared" si="11"/>
        <v>3000000</v>
      </c>
      <c r="DR33" s="37">
        <f t="shared" si="11"/>
        <v>3000000</v>
      </c>
    </row>
    <row r="34" ht="14.25" customHeight="1" outlineLevel="2">
      <c r="B34" s="268" t="str">
        <f t="shared" si="4"/>
        <v>Advisors CUMULATIVE SUM</v>
      </c>
      <c r="C34" s="37">
        <f t="shared" si="5"/>
        <v>0</v>
      </c>
      <c r="D34" s="37">
        <f t="shared" ref="D34:DR34" si="12">C34+D18</f>
        <v>0</v>
      </c>
      <c r="E34" s="37">
        <f t="shared" si="12"/>
        <v>0</v>
      </c>
      <c r="F34" s="37">
        <f t="shared" si="12"/>
        <v>0</v>
      </c>
      <c r="G34" s="37">
        <f t="shared" si="12"/>
        <v>0</v>
      </c>
      <c r="H34" s="37">
        <f t="shared" si="12"/>
        <v>0</v>
      </c>
      <c r="I34" s="37">
        <f t="shared" si="12"/>
        <v>0</v>
      </c>
      <c r="J34" s="37">
        <f t="shared" si="12"/>
        <v>0</v>
      </c>
      <c r="K34" s="37">
        <f t="shared" si="12"/>
        <v>0</v>
      </c>
      <c r="L34" s="37">
        <f t="shared" si="12"/>
        <v>0</v>
      </c>
      <c r="M34" s="37">
        <f t="shared" si="12"/>
        <v>0</v>
      </c>
      <c r="N34" s="37">
        <f t="shared" si="12"/>
        <v>0</v>
      </c>
      <c r="O34" s="37">
        <f t="shared" si="12"/>
        <v>166666.6667</v>
      </c>
      <c r="P34" s="37">
        <f t="shared" si="12"/>
        <v>333333.3333</v>
      </c>
      <c r="Q34" s="37">
        <f t="shared" si="12"/>
        <v>500000</v>
      </c>
      <c r="R34" s="37">
        <f t="shared" si="12"/>
        <v>666666.6667</v>
      </c>
      <c r="S34" s="37">
        <f t="shared" si="12"/>
        <v>833333.3333</v>
      </c>
      <c r="T34" s="37">
        <f t="shared" si="12"/>
        <v>1000000</v>
      </c>
      <c r="U34" s="37">
        <f t="shared" si="12"/>
        <v>1166666.667</v>
      </c>
      <c r="V34" s="37">
        <f t="shared" si="12"/>
        <v>1333333.333</v>
      </c>
      <c r="W34" s="37">
        <f t="shared" si="12"/>
        <v>1500000</v>
      </c>
      <c r="X34" s="37">
        <f t="shared" si="12"/>
        <v>1666666.667</v>
      </c>
      <c r="Y34" s="37">
        <f t="shared" si="12"/>
        <v>1833333.333</v>
      </c>
      <c r="Z34" s="37">
        <f t="shared" si="12"/>
        <v>2000000</v>
      </c>
      <c r="AA34" s="37">
        <f t="shared" si="12"/>
        <v>2166666.667</v>
      </c>
      <c r="AB34" s="37">
        <f t="shared" si="12"/>
        <v>2333333.333</v>
      </c>
      <c r="AC34" s="37">
        <f t="shared" si="12"/>
        <v>2500000</v>
      </c>
      <c r="AD34" s="37">
        <f t="shared" si="12"/>
        <v>2666666.667</v>
      </c>
      <c r="AE34" s="37">
        <f t="shared" si="12"/>
        <v>2833333.333</v>
      </c>
      <c r="AF34" s="37">
        <f t="shared" si="12"/>
        <v>3000000</v>
      </c>
      <c r="AG34" s="37">
        <f t="shared" si="12"/>
        <v>3000000</v>
      </c>
      <c r="AH34" s="37">
        <f t="shared" si="12"/>
        <v>3000000</v>
      </c>
      <c r="AI34" s="37">
        <f t="shared" si="12"/>
        <v>3000000</v>
      </c>
      <c r="AJ34" s="37">
        <f t="shared" si="12"/>
        <v>3000000</v>
      </c>
      <c r="AK34" s="37">
        <f t="shared" si="12"/>
        <v>3000000</v>
      </c>
      <c r="AL34" s="37">
        <f t="shared" si="12"/>
        <v>3000000</v>
      </c>
      <c r="AM34" s="37">
        <f t="shared" si="12"/>
        <v>3000000</v>
      </c>
      <c r="AN34" s="37">
        <f t="shared" si="12"/>
        <v>3000000</v>
      </c>
      <c r="AO34" s="37">
        <f t="shared" si="12"/>
        <v>3000000</v>
      </c>
      <c r="AP34" s="37">
        <f t="shared" si="12"/>
        <v>3000000</v>
      </c>
      <c r="AQ34" s="37">
        <f t="shared" si="12"/>
        <v>3000000</v>
      </c>
      <c r="AR34" s="37">
        <f t="shared" si="12"/>
        <v>3000000</v>
      </c>
      <c r="AS34" s="37">
        <f t="shared" si="12"/>
        <v>3000000</v>
      </c>
      <c r="AT34" s="37">
        <f t="shared" si="12"/>
        <v>3000000</v>
      </c>
      <c r="AU34" s="37">
        <f t="shared" si="12"/>
        <v>3000000</v>
      </c>
      <c r="AV34" s="37">
        <f t="shared" si="12"/>
        <v>3000000</v>
      </c>
      <c r="AW34" s="37">
        <f t="shared" si="12"/>
        <v>3000000</v>
      </c>
      <c r="AX34" s="37">
        <f t="shared" si="12"/>
        <v>3000000</v>
      </c>
      <c r="AY34" s="37">
        <f t="shared" si="12"/>
        <v>3000000</v>
      </c>
      <c r="AZ34" s="37">
        <f t="shared" si="12"/>
        <v>3000000</v>
      </c>
      <c r="BA34" s="37">
        <f t="shared" si="12"/>
        <v>3000000</v>
      </c>
      <c r="BB34" s="37">
        <f t="shared" si="12"/>
        <v>3000000</v>
      </c>
      <c r="BC34" s="37">
        <f t="shared" si="12"/>
        <v>3000000</v>
      </c>
      <c r="BD34" s="37">
        <f t="shared" si="12"/>
        <v>3000000</v>
      </c>
      <c r="BE34" s="37">
        <f t="shared" si="12"/>
        <v>3000000</v>
      </c>
      <c r="BF34" s="37">
        <f t="shared" si="12"/>
        <v>3000000</v>
      </c>
      <c r="BG34" s="37">
        <f t="shared" si="12"/>
        <v>3000000</v>
      </c>
      <c r="BH34" s="37">
        <f t="shared" si="12"/>
        <v>3000000</v>
      </c>
      <c r="BI34" s="37">
        <f t="shared" si="12"/>
        <v>3000000</v>
      </c>
      <c r="BJ34" s="37">
        <f t="shared" si="12"/>
        <v>3000000</v>
      </c>
      <c r="BK34" s="37">
        <f t="shared" si="12"/>
        <v>3000000</v>
      </c>
      <c r="BL34" s="37">
        <f t="shared" si="12"/>
        <v>3000000</v>
      </c>
      <c r="BM34" s="37">
        <f t="shared" si="12"/>
        <v>3000000</v>
      </c>
      <c r="BN34" s="37">
        <f t="shared" si="12"/>
        <v>3000000</v>
      </c>
      <c r="BO34" s="37">
        <f t="shared" si="12"/>
        <v>3000000</v>
      </c>
      <c r="BP34" s="37">
        <f t="shared" si="12"/>
        <v>3000000</v>
      </c>
      <c r="BQ34" s="37">
        <f t="shared" si="12"/>
        <v>3000000</v>
      </c>
      <c r="BR34" s="37">
        <f t="shared" si="12"/>
        <v>3000000</v>
      </c>
      <c r="BS34" s="37">
        <f t="shared" si="12"/>
        <v>3000000</v>
      </c>
      <c r="BT34" s="37">
        <f t="shared" si="12"/>
        <v>3000000</v>
      </c>
      <c r="BU34" s="37">
        <f t="shared" si="12"/>
        <v>3000000</v>
      </c>
      <c r="BV34" s="37">
        <f t="shared" si="12"/>
        <v>3000000</v>
      </c>
      <c r="BW34" s="37">
        <f t="shared" si="12"/>
        <v>3000000</v>
      </c>
      <c r="BX34" s="37">
        <f t="shared" si="12"/>
        <v>3000000</v>
      </c>
      <c r="BY34" s="37">
        <f t="shared" si="12"/>
        <v>3000000</v>
      </c>
      <c r="BZ34" s="37">
        <f t="shared" si="12"/>
        <v>3000000</v>
      </c>
      <c r="CA34" s="37">
        <f t="shared" si="12"/>
        <v>3000000</v>
      </c>
      <c r="CB34" s="37">
        <f t="shared" si="12"/>
        <v>3000000</v>
      </c>
      <c r="CC34" s="37">
        <f t="shared" si="12"/>
        <v>3000000</v>
      </c>
      <c r="CD34" s="37">
        <f t="shared" si="12"/>
        <v>3000000</v>
      </c>
      <c r="CE34" s="37">
        <f t="shared" si="12"/>
        <v>3000000</v>
      </c>
      <c r="CF34" s="37">
        <f t="shared" si="12"/>
        <v>3000000</v>
      </c>
      <c r="CG34" s="37">
        <f t="shared" si="12"/>
        <v>3000000</v>
      </c>
      <c r="CH34" s="37">
        <f t="shared" si="12"/>
        <v>3000000</v>
      </c>
      <c r="CI34" s="37">
        <f t="shared" si="12"/>
        <v>3000000</v>
      </c>
      <c r="CJ34" s="37">
        <f t="shared" si="12"/>
        <v>3000000</v>
      </c>
      <c r="CK34" s="37">
        <f t="shared" si="12"/>
        <v>3000000</v>
      </c>
      <c r="CL34" s="37">
        <f t="shared" si="12"/>
        <v>3000000</v>
      </c>
      <c r="CM34" s="37">
        <f t="shared" si="12"/>
        <v>3000000</v>
      </c>
      <c r="CN34" s="37">
        <f t="shared" si="12"/>
        <v>3000000</v>
      </c>
      <c r="CO34" s="37">
        <f t="shared" si="12"/>
        <v>3000000</v>
      </c>
      <c r="CP34" s="37">
        <f t="shared" si="12"/>
        <v>3000000</v>
      </c>
      <c r="CQ34" s="37">
        <f t="shared" si="12"/>
        <v>3000000</v>
      </c>
      <c r="CR34" s="37">
        <f t="shared" si="12"/>
        <v>3000000</v>
      </c>
      <c r="CS34" s="37">
        <f t="shared" si="12"/>
        <v>3000000</v>
      </c>
      <c r="CT34" s="37">
        <f t="shared" si="12"/>
        <v>3000000</v>
      </c>
      <c r="CU34" s="37">
        <f t="shared" si="12"/>
        <v>3000000</v>
      </c>
      <c r="CV34" s="37">
        <f t="shared" si="12"/>
        <v>3000000</v>
      </c>
      <c r="CW34" s="37">
        <f t="shared" si="12"/>
        <v>3000000</v>
      </c>
      <c r="CX34" s="37">
        <f t="shared" si="12"/>
        <v>3000000</v>
      </c>
      <c r="CY34" s="37">
        <f t="shared" si="12"/>
        <v>3000000</v>
      </c>
      <c r="CZ34" s="37">
        <f t="shared" si="12"/>
        <v>3000000</v>
      </c>
      <c r="DA34" s="37">
        <f t="shared" si="12"/>
        <v>3000000</v>
      </c>
      <c r="DB34" s="37">
        <f t="shared" si="12"/>
        <v>3000000</v>
      </c>
      <c r="DC34" s="37">
        <f t="shared" si="12"/>
        <v>3000000</v>
      </c>
      <c r="DD34" s="37">
        <f t="shared" si="12"/>
        <v>3000000</v>
      </c>
      <c r="DE34" s="37">
        <f t="shared" si="12"/>
        <v>3000000</v>
      </c>
      <c r="DF34" s="37">
        <f t="shared" si="12"/>
        <v>3000000</v>
      </c>
      <c r="DG34" s="37">
        <f t="shared" si="12"/>
        <v>3000000</v>
      </c>
      <c r="DH34" s="37">
        <f t="shared" si="12"/>
        <v>3000000</v>
      </c>
      <c r="DI34" s="37">
        <f t="shared" si="12"/>
        <v>3000000</v>
      </c>
      <c r="DJ34" s="37">
        <f t="shared" si="12"/>
        <v>3000000</v>
      </c>
      <c r="DK34" s="37">
        <f t="shared" si="12"/>
        <v>3000000</v>
      </c>
      <c r="DL34" s="37">
        <f t="shared" si="12"/>
        <v>3000000</v>
      </c>
      <c r="DM34" s="37">
        <f t="shared" si="12"/>
        <v>3000000</v>
      </c>
      <c r="DN34" s="37">
        <f t="shared" si="12"/>
        <v>3000000</v>
      </c>
      <c r="DO34" s="37">
        <f t="shared" si="12"/>
        <v>3000000</v>
      </c>
      <c r="DP34" s="37">
        <f t="shared" si="12"/>
        <v>3000000</v>
      </c>
      <c r="DQ34" s="37">
        <f t="shared" si="12"/>
        <v>3000000</v>
      </c>
      <c r="DR34" s="37">
        <f t="shared" si="12"/>
        <v>3000000</v>
      </c>
    </row>
    <row r="35" ht="14.25" customHeight="1" outlineLevel="2">
      <c r="B35" s="268" t="str">
        <f t="shared" si="4"/>
        <v> CUMULATIVE SUM</v>
      </c>
      <c r="C35" s="37">
        <f t="shared" si="5"/>
        <v>0</v>
      </c>
      <c r="D35" s="37">
        <f t="shared" ref="D35:DR35" si="13">C35+D19</f>
        <v>0</v>
      </c>
      <c r="E35" s="37">
        <f t="shared" si="13"/>
        <v>0</v>
      </c>
      <c r="F35" s="37">
        <f t="shared" si="13"/>
        <v>0</v>
      </c>
      <c r="G35" s="37">
        <f t="shared" si="13"/>
        <v>0</v>
      </c>
      <c r="H35" s="37">
        <f t="shared" si="13"/>
        <v>0</v>
      </c>
      <c r="I35" s="37">
        <f t="shared" si="13"/>
        <v>0</v>
      </c>
      <c r="J35" s="37">
        <f t="shared" si="13"/>
        <v>0</v>
      </c>
      <c r="K35" s="37">
        <f t="shared" si="13"/>
        <v>0</v>
      </c>
      <c r="L35" s="37">
        <f t="shared" si="13"/>
        <v>0</v>
      </c>
      <c r="M35" s="37">
        <f t="shared" si="13"/>
        <v>0</v>
      </c>
      <c r="N35" s="37">
        <f t="shared" si="13"/>
        <v>0</v>
      </c>
      <c r="O35" s="37">
        <f t="shared" si="13"/>
        <v>0</v>
      </c>
      <c r="P35" s="37">
        <f t="shared" si="13"/>
        <v>0</v>
      </c>
      <c r="Q35" s="37">
        <f t="shared" si="13"/>
        <v>0</v>
      </c>
      <c r="R35" s="37">
        <f t="shared" si="13"/>
        <v>0</v>
      </c>
      <c r="S35" s="37">
        <f t="shared" si="13"/>
        <v>0</v>
      </c>
      <c r="T35" s="37">
        <f t="shared" si="13"/>
        <v>0</v>
      </c>
      <c r="U35" s="37">
        <f t="shared" si="13"/>
        <v>0</v>
      </c>
      <c r="V35" s="37">
        <f t="shared" si="13"/>
        <v>0</v>
      </c>
      <c r="W35" s="37">
        <f t="shared" si="13"/>
        <v>0</v>
      </c>
      <c r="X35" s="37">
        <f t="shared" si="13"/>
        <v>0</v>
      </c>
      <c r="Y35" s="37">
        <f t="shared" si="13"/>
        <v>0</v>
      </c>
      <c r="Z35" s="37">
        <f t="shared" si="13"/>
        <v>0</v>
      </c>
      <c r="AA35" s="37">
        <f t="shared" si="13"/>
        <v>0</v>
      </c>
      <c r="AB35" s="37">
        <f t="shared" si="13"/>
        <v>0</v>
      </c>
      <c r="AC35" s="37">
        <f t="shared" si="13"/>
        <v>0</v>
      </c>
      <c r="AD35" s="37">
        <f t="shared" si="13"/>
        <v>0</v>
      </c>
      <c r="AE35" s="37">
        <f t="shared" si="13"/>
        <v>0</v>
      </c>
      <c r="AF35" s="37">
        <f t="shared" si="13"/>
        <v>0</v>
      </c>
      <c r="AG35" s="37">
        <f t="shared" si="13"/>
        <v>0</v>
      </c>
      <c r="AH35" s="37">
        <f t="shared" si="13"/>
        <v>0</v>
      </c>
      <c r="AI35" s="37">
        <f t="shared" si="13"/>
        <v>0</v>
      </c>
      <c r="AJ35" s="37">
        <f t="shared" si="13"/>
        <v>0</v>
      </c>
      <c r="AK35" s="37">
        <f t="shared" si="13"/>
        <v>0</v>
      </c>
      <c r="AL35" s="37">
        <f t="shared" si="13"/>
        <v>0</v>
      </c>
      <c r="AM35" s="37">
        <f t="shared" si="13"/>
        <v>0</v>
      </c>
      <c r="AN35" s="37">
        <f t="shared" si="13"/>
        <v>0</v>
      </c>
      <c r="AO35" s="37">
        <f t="shared" si="13"/>
        <v>0</v>
      </c>
      <c r="AP35" s="37">
        <f t="shared" si="13"/>
        <v>0</v>
      </c>
      <c r="AQ35" s="37">
        <f t="shared" si="13"/>
        <v>0</v>
      </c>
      <c r="AR35" s="37">
        <f t="shared" si="13"/>
        <v>0</v>
      </c>
      <c r="AS35" s="37">
        <f t="shared" si="13"/>
        <v>0</v>
      </c>
      <c r="AT35" s="37">
        <f t="shared" si="13"/>
        <v>0</v>
      </c>
      <c r="AU35" s="37">
        <f t="shared" si="13"/>
        <v>0</v>
      </c>
      <c r="AV35" s="37">
        <f t="shared" si="13"/>
        <v>0</v>
      </c>
      <c r="AW35" s="37">
        <f t="shared" si="13"/>
        <v>0</v>
      </c>
      <c r="AX35" s="37">
        <f t="shared" si="13"/>
        <v>0</v>
      </c>
      <c r="AY35" s="37">
        <f t="shared" si="13"/>
        <v>0</v>
      </c>
      <c r="AZ35" s="37">
        <f t="shared" si="13"/>
        <v>0</v>
      </c>
      <c r="BA35" s="37">
        <f t="shared" si="13"/>
        <v>0</v>
      </c>
      <c r="BB35" s="37">
        <f t="shared" si="13"/>
        <v>0</v>
      </c>
      <c r="BC35" s="37">
        <f t="shared" si="13"/>
        <v>0</v>
      </c>
      <c r="BD35" s="37">
        <f t="shared" si="13"/>
        <v>0</v>
      </c>
      <c r="BE35" s="37">
        <f t="shared" si="13"/>
        <v>0</v>
      </c>
      <c r="BF35" s="37">
        <f t="shared" si="13"/>
        <v>0</v>
      </c>
      <c r="BG35" s="37">
        <f t="shared" si="13"/>
        <v>0</v>
      </c>
      <c r="BH35" s="37">
        <f t="shared" si="13"/>
        <v>0</v>
      </c>
      <c r="BI35" s="37">
        <f t="shared" si="13"/>
        <v>0</v>
      </c>
      <c r="BJ35" s="37">
        <f t="shared" si="13"/>
        <v>0</v>
      </c>
      <c r="BK35" s="37">
        <f t="shared" si="13"/>
        <v>0</v>
      </c>
      <c r="BL35" s="37">
        <f t="shared" si="13"/>
        <v>0</v>
      </c>
      <c r="BM35" s="37">
        <f t="shared" si="13"/>
        <v>0</v>
      </c>
      <c r="BN35" s="37">
        <f t="shared" si="13"/>
        <v>0</v>
      </c>
      <c r="BO35" s="37">
        <f t="shared" si="13"/>
        <v>0</v>
      </c>
      <c r="BP35" s="37">
        <f t="shared" si="13"/>
        <v>0</v>
      </c>
      <c r="BQ35" s="37">
        <f t="shared" si="13"/>
        <v>0</v>
      </c>
      <c r="BR35" s="37">
        <f t="shared" si="13"/>
        <v>0</v>
      </c>
      <c r="BS35" s="37">
        <f t="shared" si="13"/>
        <v>0</v>
      </c>
      <c r="BT35" s="37">
        <f t="shared" si="13"/>
        <v>0</v>
      </c>
      <c r="BU35" s="37">
        <f t="shared" si="13"/>
        <v>0</v>
      </c>
      <c r="BV35" s="37">
        <f t="shared" si="13"/>
        <v>0</v>
      </c>
      <c r="BW35" s="37">
        <f t="shared" si="13"/>
        <v>0</v>
      </c>
      <c r="BX35" s="37">
        <f t="shared" si="13"/>
        <v>0</v>
      </c>
      <c r="BY35" s="37">
        <f t="shared" si="13"/>
        <v>0</v>
      </c>
      <c r="BZ35" s="37">
        <f t="shared" si="13"/>
        <v>0</v>
      </c>
      <c r="CA35" s="37">
        <f t="shared" si="13"/>
        <v>0</v>
      </c>
      <c r="CB35" s="37">
        <f t="shared" si="13"/>
        <v>0</v>
      </c>
      <c r="CC35" s="37">
        <f t="shared" si="13"/>
        <v>0</v>
      </c>
      <c r="CD35" s="37">
        <f t="shared" si="13"/>
        <v>0</v>
      </c>
      <c r="CE35" s="37">
        <f t="shared" si="13"/>
        <v>0</v>
      </c>
      <c r="CF35" s="37">
        <f t="shared" si="13"/>
        <v>0</v>
      </c>
      <c r="CG35" s="37">
        <f t="shared" si="13"/>
        <v>0</v>
      </c>
      <c r="CH35" s="37">
        <f t="shared" si="13"/>
        <v>0</v>
      </c>
      <c r="CI35" s="37">
        <f t="shared" si="13"/>
        <v>0</v>
      </c>
      <c r="CJ35" s="37">
        <f t="shared" si="13"/>
        <v>0</v>
      </c>
      <c r="CK35" s="37">
        <f t="shared" si="13"/>
        <v>0</v>
      </c>
      <c r="CL35" s="37">
        <f t="shared" si="13"/>
        <v>0</v>
      </c>
      <c r="CM35" s="37">
        <f t="shared" si="13"/>
        <v>0</v>
      </c>
      <c r="CN35" s="37">
        <f t="shared" si="13"/>
        <v>0</v>
      </c>
      <c r="CO35" s="37">
        <f t="shared" si="13"/>
        <v>0</v>
      </c>
      <c r="CP35" s="37">
        <f t="shared" si="13"/>
        <v>0</v>
      </c>
      <c r="CQ35" s="37">
        <f t="shared" si="13"/>
        <v>0</v>
      </c>
      <c r="CR35" s="37">
        <f t="shared" si="13"/>
        <v>0</v>
      </c>
      <c r="CS35" s="37">
        <f t="shared" si="13"/>
        <v>0</v>
      </c>
      <c r="CT35" s="37">
        <f t="shared" si="13"/>
        <v>0</v>
      </c>
      <c r="CU35" s="37">
        <f t="shared" si="13"/>
        <v>0</v>
      </c>
      <c r="CV35" s="37">
        <f t="shared" si="13"/>
        <v>0</v>
      </c>
      <c r="CW35" s="37">
        <f t="shared" si="13"/>
        <v>0</v>
      </c>
      <c r="CX35" s="37">
        <f t="shared" si="13"/>
        <v>0</v>
      </c>
      <c r="CY35" s="37">
        <f t="shared" si="13"/>
        <v>0</v>
      </c>
      <c r="CZ35" s="37">
        <f t="shared" si="13"/>
        <v>0</v>
      </c>
      <c r="DA35" s="37">
        <f t="shared" si="13"/>
        <v>0</v>
      </c>
      <c r="DB35" s="37">
        <f t="shared" si="13"/>
        <v>0</v>
      </c>
      <c r="DC35" s="37">
        <f t="shared" si="13"/>
        <v>0</v>
      </c>
      <c r="DD35" s="37">
        <f t="shared" si="13"/>
        <v>0</v>
      </c>
      <c r="DE35" s="37">
        <f t="shared" si="13"/>
        <v>0</v>
      </c>
      <c r="DF35" s="37">
        <f t="shared" si="13"/>
        <v>0</v>
      </c>
      <c r="DG35" s="37">
        <f t="shared" si="13"/>
        <v>0</v>
      </c>
      <c r="DH35" s="37">
        <f t="shared" si="13"/>
        <v>0</v>
      </c>
      <c r="DI35" s="37">
        <f t="shared" si="13"/>
        <v>0</v>
      </c>
      <c r="DJ35" s="37">
        <f t="shared" si="13"/>
        <v>0</v>
      </c>
      <c r="DK35" s="37">
        <f t="shared" si="13"/>
        <v>0</v>
      </c>
      <c r="DL35" s="37">
        <f t="shared" si="13"/>
        <v>0</v>
      </c>
      <c r="DM35" s="37">
        <f t="shared" si="13"/>
        <v>0</v>
      </c>
      <c r="DN35" s="37">
        <f t="shared" si="13"/>
        <v>0</v>
      </c>
      <c r="DO35" s="37">
        <f t="shared" si="13"/>
        <v>0</v>
      </c>
      <c r="DP35" s="37">
        <f t="shared" si="13"/>
        <v>0</v>
      </c>
      <c r="DQ35" s="37">
        <f t="shared" si="13"/>
        <v>0</v>
      </c>
      <c r="DR35" s="37">
        <f t="shared" si="13"/>
        <v>0</v>
      </c>
    </row>
    <row r="36" ht="14.25" customHeight="1" outlineLevel="2">
      <c r="B36" s="268" t="str">
        <f t="shared" si="4"/>
        <v> CUMULATIVE SUM</v>
      </c>
      <c r="C36" s="37">
        <f t="shared" si="5"/>
        <v>0</v>
      </c>
      <c r="D36" s="37">
        <f t="shared" ref="D36:DR36" si="14">C36+D20</f>
        <v>0</v>
      </c>
      <c r="E36" s="37">
        <f t="shared" si="14"/>
        <v>0</v>
      </c>
      <c r="F36" s="37">
        <f t="shared" si="14"/>
        <v>0</v>
      </c>
      <c r="G36" s="37">
        <f t="shared" si="14"/>
        <v>0</v>
      </c>
      <c r="H36" s="37">
        <f t="shared" si="14"/>
        <v>0</v>
      </c>
      <c r="I36" s="37">
        <f t="shared" si="14"/>
        <v>0</v>
      </c>
      <c r="J36" s="37">
        <f t="shared" si="14"/>
        <v>0</v>
      </c>
      <c r="K36" s="37">
        <f t="shared" si="14"/>
        <v>0</v>
      </c>
      <c r="L36" s="37">
        <f t="shared" si="14"/>
        <v>0</v>
      </c>
      <c r="M36" s="37">
        <f t="shared" si="14"/>
        <v>0</v>
      </c>
      <c r="N36" s="37">
        <f t="shared" si="14"/>
        <v>0</v>
      </c>
      <c r="O36" s="37">
        <f t="shared" si="14"/>
        <v>0</v>
      </c>
      <c r="P36" s="37">
        <f t="shared" si="14"/>
        <v>0</v>
      </c>
      <c r="Q36" s="37">
        <f t="shared" si="14"/>
        <v>0</v>
      </c>
      <c r="R36" s="37">
        <f t="shared" si="14"/>
        <v>0</v>
      </c>
      <c r="S36" s="37">
        <f t="shared" si="14"/>
        <v>0</v>
      </c>
      <c r="T36" s="37">
        <f t="shared" si="14"/>
        <v>0</v>
      </c>
      <c r="U36" s="37">
        <f t="shared" si="14"/>
        <v>0</v>
      </c>
      <c r="V36" s="37">
        <f t="shared" si="14"/>
        <v>0</v>
      </c>
      <c r="W36" s="37">
        <f t="shared" si="14"/>
        <v>0</v>
      </c>
      <c r="X36" s="37">
        <f t="shared" si="14"/>
        <v>0</v>
      </c>
      <c r="Y36" s="37">
        <f t="shared" si="14"/>
        <v>0</v>
      </c>
      <c r="Z36" s="37">
        <f t="shared" si="14"/>
        <v>0</v>
      </c>
      <c r="AA36" s="37">
        <f t="shared" si="14"/>
        <v>0</v>
      </c>
      <c r="AB36" s="37">
        <f t="shared" si="14"/>
        <v>0</v>
      </c>
      <c r="AC36" s="37">
        <f t="shared" si="14"/>
        <v>0</v>
      </c>
      <c r="AD36" s="37">
        <f t="shared" si="14"/>
        <v>0</v>
      </c>
      <c r="AE36" s="37">
        <f t="shared" si="14"/>
        <v>0</v>
      </c>
      <c r="AF36" s="37">
        <f t="shared" si="14"/>
        <v>0</v>
      </c>
      <c r="AG36" s="37">
        <f t="shared" si="14"/>
        <v>0</v>
      </c>
      <c r="AH36" s="37">
        <f t="shared" si="14"/>
        <v>0</v>
      </c>
      <c r="AI36" s="37">
        <f t="shared" si="14"/>
        <v>0</v>
      </c>
      <c r="AJ36" s="37">
        <f t="shared" si="14"/>
        <v>0</v>
      </c>
      <c r="AK36" s="37">
        <f t="shared" si="14"/>
        <v>0</v>
      </c>
      <c r="AL36" s="37">
        <f t="shared" si="14"/>
        <v>0</v>
      </c>
      <c r="AM36" s="37">
        <f t="shared" si="14"/>
        <v>0</v>
      </c>
      <c r="AN36" s="37">
        <f t="shared" si="14"/>
        <v>0</v>
      </c>
      <c r="AO36" s="37">
        <f t="shared" si="14"/>
        <v>0</v>
      </c>
      <c r="AP36" s="37">
        <f t="shared" si="14"/>
        <v>0</v>
      </c>
      <c r="AQ36" s="37">
        <f t="shared" si="14"/>
        <v>0</v>
      </c>
      <c r="AR36" s="37">
        <f t="shared" si="14"/>
        <v>0</v>
      </c>
      <c r="AS36" s="37">
        <f t="shared" si="14"/>
        <v>0</v>
      </c>
      <c r="AT36" s="37">
        <f t="shared" si="14"/>
        <v>0</v>
      </c>
      <c r="AU36" s="37">
        <f t="shared" si="14"/>
        <v>0</v>
      </c>
      <c r="AV36" s="37">
        <f t="shared" si="14"/>
        <v>0</v>
      </c>
      <c r="AW36" s="37">
        <f t="shared" si="14"/>
        <v>0</v>
      </c>
      <c r="AX36" s="37">
        <f t="shared" si="14"/>
        <v>0</v>
      </c>
      <c r="AY36" s="37">
        <f t="shared" si="14"/>
        <v>0</v>
      </c>
      <c r="AZ36" s="37">
        <f t="shared" si="14"/>
        <v>0</v>
      </c>
      <c r="BA36" s="37">
        <f t="shared" si="14"/>
        <v>0</v>
      </c>
      <c r="BB36" s="37">
        <f t="shared" si="14"/>
        <v>0</v>
      </c>
      <c r="BC36" s="37">
        <f t="shared" si="14"/>
        <v>0</v>
      </c>
      <c r="BD36" s="37">
        <f t="shared" si="14"/>
        <v>0</v>
      </c>
      <c r="BE36" s="37">
        <f t="shared" si="14"/>
        <v>0</v>
      </c>
      <c r="BF36" s="37">
        <f t="shared" si="14"/>
        <v>0</v>
      </c>
      <c r="BG36" s="37">
        <f t="shared" si="14"/>
        <v>0</v>
      </c>
      <c r="BH36" s="37">
        <f t="shared" si="14"/>
        <v>0</v>
      </c>
      <c r="BI36" s="37">
        <f t="shared" si="14"/>
        <v>0</v>
      </c>
      <c r="BJ36" s="37">
        <f t="shared" si="14"/>
        <v>0</v>
      </c>
      <c r="BK36" s="37">
        <f t="shared" si="14"/>
        <v>0</v>
      </c>
      <c r="BL36" s="37">
        <f t="shared" si="14"/>
        <v>0</v>
      </c>
      <c r="BM36" s="37">
        <f t="shared" si="14"/>
        <v>0</v>
      </c>
      <c r="BN36" s="37">
        <f t="shared" si="14"/>
        <v>0</v>
      </c>
      <c r="BO36" s="37">
        <f t="shared" si="14"/>
        <v>0</v>
      </c>
      <c r="BP36" s="37">
        <f t="shared" si="14"/>
        <v>0</v>
      </c>
      <c r="BQ36" s="37">
        <f t="shared" si="14"/>
        <v>0</v>
      </c>
      <c r="BR36" s="37">
        <f t="shared" si="14"/>
        <v>0</v>
      </c>
      <c r="BS36" s="37">
        <f t="shared" si="14"/>
        <v>0</v>
      </c>
      <c r="BT36" s="37">
        <f t="shared" si="14"/>
        <v>0</v>
      </c>
      <c r="BU36" s="37">
        <f t="shared" si="14"/>
        <v>0</v>
      </c>
      <c r="BV36" s="37">
        <f t="shared" si="14"/>
        <v>0</v>
      </c>
      <c r="BW36" s="37">
        <f t="shared" si="14"/>
        <v>0</v>
      </c>
      <c r="BX36" s="37">
        <f t="shared" si="14"/>
        <v>0</v>
      </c>
      <c r="BY36" s="37">
        <f t="shared" si="14"/>
        <v>0</v>
      </c>
      <c r="BZ36" s="37">
        <f t="shared" si="14"/>
        <v>0</v>
      </c>
      <c r="CA36" s="37">
        <f t="shared" si="14"/>
        <v>0</v>
      </c>
      <c r="CB36" s="37">
        <f t="shared" si="14"/>
        <v>0</v>
      </c>
      <c r="CC36" s="37">
        <f t="shared" si="14"/>
        <v>0</v>
      </c>
      <c r="CD36" s="37">
        <f t="shared" si="14"/>
        <v>0</v>
      </c>
      <c r="CE36" s="37">
        <f t="shared" si="14"/>
        <v>0</v>
      </c>
      <c r="CF36" s="37">
        <f t="shared" si="14"/>
        <v>0</v>
      </c>
      <c r="CG36" s="37">
        <f t="shared" si="14"/>
        <v>0</v>
      </c>
      <c r="CH36" s="37">
        <f t="shared" si="14"/>
        <v>0</v>
      </c>
      <c r="CI36" s="37">
        <f t="shared" si="14"/>
        <v>0</v>
      </c>
      <c r="CJ36" s="37">
        <f t="shared" si="14"/>
        <v>0</v>
      </c>
      <c r="CK36" s="37">
        <f t="shared" si="14"/>
        <v>0</v>
      </c>
      <c r="CL36" s="37">
        <f t="shared" si="14"/>
        <v>0</v>
      </c>
      <c r="CM36" s="37">
        <f t="shared" si="14"/>
        <v>0</v>
      </c>
      <c r="CN36" s="37">
        <f t="shared" si="14"/>
        <v>0</v>
      </c>
      <c r="CO36" s="37">
        <f t="shared" si="14"/>
        <v>0</v>
      </c>
      <c r="CP36" s="37">
        <f t="shared" si="14"/>
        <v>0</v>
      </c>
      <c r="CQ36" s="37">
        <f t="shared" si="14"/>
        <v>0</v>
      </c>
      <c r="CR36" s="37">
        <f t="shared" si="14"/>
        <v>0</v>
      </c>
      <c r="CS36" s="37">
        <f t="shared" si="14"/>
        <v>0</v>
      </c>
      <c r="CT36" s="37">
        <f t="shared" si="14"/>
        <v>0</v>
      </c>
      <c r="CU36" s="37">
        <f t="shared" si="14"/>
        <v>0</v>
      </c>
      <c r="CV36" s="37">
        <f t="shared" si="14"/>
        <v>0</v>
      </c>
      <c r="CW36" s="37">
        <f t="shared" si="14"/>
        <v>0</v>
      </c>
      <c r="CX36" s="37">
        <f t="shared" si="14"/>
        <v>0</v>
      </c>
      <c r="CY36" s="37">
        <f t="shared" si="14"/>
        <v>0</v>
      </c>
      <c r="CZ36" s="37">
        <f t="shared" si="14"/>
        <v>0</v>
      </c>
      <c r="DA36" s="37">
        <f t="shared" si="14"/>
        <v>0</v>
      </c>
      <c r="DB36" s="37">
        <f t="shared" si="14"/>
        <v>0</v>
      </c>
      <c r="DC36" s="37">
        <f t="shared" si="14"/>
        <v>0</v>
      </c>
      <c r="DD36" s="37">
        <f t="shared" si="14"/>
        <v>0</v>
      </c>
      <c r="DE36" s="37">
        <f t="shared" si="14"/>
        <v>0</v>
      </c>
      <c r="DF36" s="37">
        <f t="shared" si="14"/>
        <v>0</v>
      </c>
      <c r="DG36" s="37">
        <f t="shared" si="14"/>
        <v>0</v>
      </c>
      <c r="DH36" s="37">
        <f t="shared" si="14"/>
        <v>0</v>
      </c>
      <c r="DI36" s="37">
        <f t="shared" si="14"/>
        <v>0</v>
      </c>
      <c r="DJ36" s="37">
        <f t="shared" si="14"/>
        <v>0</v>
      </c>
      <c r="DK36" s="37">
        <f t="shared" si="14"/>
        <v>0</v>
      </c>
      <c r="DL36" s="37">
        <f t="shared" si="14"/>
        <v>0</v>
      </c>
      <c r="DM36" s="37">
        <f t="shared" si="14"/>
        <v>0</v>
      </c>
      <c r="DN36" s="37">
        <f t="shared" si="14"/>
        <v>0</v>
      </c>
      <c r="DO36" s="37">
        <f t="shared" si="14"/>
        <v>0</v>
      </c>
      <c r="DP36" s="37">
        <f t="shared" si="14"/>
        <v>0</v>
      </c>
      <c r="DQ36" s="37">
        <f t="shared" si="14"/>
        <v>0</v>
      </c>
      <c r="DR36" s="37">
        <f t="shared" si="14"/>
        <v>0</v>
      </c>
    </row>
    <row r="37" ht="14.25" customHeight="1" outlineLevel="2">
      <c r="B37" s="268" t="str">
        <f t="shared" si="4"/>
        <v>Treasury CUMULATIVE SUM</v>
      </c>
      <c r="C37" s="37">
        <f t="shared" si="5"/>
        <v>312500</v>
      </c>
      <c r="D37" s="37">
        <f t="shared" ref="D37:DR37" si="15">C37+D21</f>
        <v>625000</v>
      </c>
      <c r="E37" s="37">
        <f t="shared" si="15"/>
        <v>937500</v>
      </c>
      <c r="F37" s="37">
        <f t="shared" si="15"/>
        <v>1250000</v>
      </c>
      <c r="G37" s="37">
        <f t="shared" si="15"/>
        <v>1562500</v>
      </c>
      <c r="H37" s="37">
        <f t="shared" si="15"/>
        <v>1875000</v>
      </c>
      <c r="I37" s="37">
        <f t="shared" si="15"/>
        <v>2187500</v>
      </c>
      <c r="J37" s="37">
        <f t="shared" si="15"/>
        <v>2500000</v>
      </c>
      <c r="K37" s="37">
        <f t="shared" si="15"/>
        <v>2812500</v>
      </c>
      <c r="L37" s="37">
        <f t="shared" si="15"/>
        <v>3125000</v>
      </c>
      <c r="M37" s="37">
        <f t="shared" si="15"/>
        <v>3437500</v>
      </c>
      <c r="N37" s="37">
        <f t="shared" si="15"/>
        <v>3750000</v>
      </c>
      <c r="O37" s="37">
        <f t="shared" si="15"/>
        <v>4062500</v>
      </c>
      <c r="P37" s="37">
        <f t="shared" si="15"/>
        <v>4375000</v>
      </c>
      <c r="Q37" s="37">
        <f t="shared" si="15"/>
        <v>4687500</v>
      </c>
      <c r="R37" s="37">
        <f t="shared" si="15"/>
        <v>5000000</v>
      </c>
      <c r="S37" s="37">
        <f t="shared" si="15"/>
        <v>5312500</v>
      </c>
      <c r="T37" s="37">
        <f t="shared" si="15"/>
        <v>5625000</v>
      </c>
      <c r="U37" s="37">
        <f t="shared" si="15"/>
        <v>5937500</v>
      </c>
      <c r="V37" s="37">
        <f t="shared" si="15"/>
        <v>6250000</v>
      </c>
      <c r="W37" s="37">
        <f t="shared" si="15"/>
        <v>6562500</v>
      </c>
      <c r="X37" s="37">
        <f t="shared" si="15"/>
        <v>6875000</v>
      </c>
      <c r="Y37" s="37">
        <f t="shared" si="15"/>
        <v>7187500</v>
      </c>
      <c r="Z37" s="37">
        <f t="shared" si="15"/>
        <v>7500000</v>
      </c>
      <c r="AA37" s="37">
        <f t="shared" si="15"/>
        <v>7812500</v>
      </c>
      <c r="AB37" s="37">
        <f t="shared" si="15"/>
        <v>8125000</v>
      </c>
      <c r="AC37" s="37">
        <f t="shared" si="15"/>
        <v>8437500</v>
      </c>
      <c r="AD37" s="37">
        <f t="shared" si="15"/>
        <v>8750000</v>
      </c>
      <c r="AE37" s="37">
        <f t="shared" si="15"/>
        <v>9062500</v>
      </c>
      <c r="AF37" s="37">
        <f t="shared" si="15"/>
        <v>9375000</v>
      </c>
      <c r="AG37" s="37">
        <f t="shared" si="15"/>
        <v>9687500</v>
      </c>
      <c r="AH37" s="37">
        <f t="shared" si="15"/>
        <v>10000000</v>
      </c>
      <c r="AI37" s="37">
        <f t="shared" si="15"/>
        <v>10312500</v>
      </c>
      <c r="AJ37" s="37">
        <f t="shared" si="15"/>
        <v>10625000</v>
      </c>
      <c r="AK37" s="37">
        <f t="shared" si="15"/>
        <v>10937500</v>
      </c>
      <c r="AL37" s="37">
        <f t="shared" si="15"/>
        <v>11250000</v>
      </c>
      <c r="AM37" s="37">
        <f t="shared" si="15"/>
        <v>11562500</v>
      </c>
      <c r="AN37" s="37">
        <f t="shared" si="15"/>
        <v>11875000</v>
      </c>
      <c r="AO37" s="37">
        <f t="shared" si="15"/>
        <v>12187500</v>
      </c>
      <c r="AP37" s="37">
        <f t="shared" si="15"/>
        <v>12500000</v>
      </c>
      <c r="AQ37" s="37">
        <f t="shared" si="15"/>
        <v>12812500</v>
      </c>
      <c r="AR37" s="37">
        <f t="shared" si="15"/>
        <v>13125000</v>
      </c>
      <c r="AS37" s="37">
        <f t="shared" si="15"/>
        <v>13437500</v>
      </c>
      <c r="AT37" s="37">
        <f t="shared" si="15"/>
        <v>13750000</v>
      </c>
      <c r="AU37" s="37">
        <f t="shared" si="15"/>
        <v>14062500</v>
      </c>
      <c r="AV37" s="37">
        <f t="shared" si="15"/>
        <v>14375000</v>
      </c>
      <c r="AW37" s="37">
        <f t="shared" si="15"/>
        <v>14687500</v>
      </c>
      <c r="AX37" s="37">
        <f t="shared" si="15"/>
        <v>15000000</v>
      </c>
      <c r="AY37" s="37">
        <f t="shared" si="15"/>
        <v>15000000</v>
      </c>
      <c r="AZ37" s="37">
        <f t="shared" si="15"/>
        <v>15000000</v>
      </c>
      <c r="BA37" s="37">
        <f t="shared" si="15"/>
        <v>15000000</v>
      </c>
      <c r="BB37" s="37">
        <f t="shared" si="15"/>
        <v>15000000</v>
      </c>
      <c r="BC37" s="37">
        <f t="shared" si="15"/>
        <v>15000000</v>
      </c>
      <c r="BD37" s="37">
        <f t="shared" si="15"/>
        <v>15000000</v>
      </c>
      <c r="BE37" s="37">
        <f t="shared" si="15"/>
        <v>15000000</v>
      </c>
      <c r="BF37" s="37">
        <f t="shared" si="15"/>
        <v>15000000</v>
      </c>
      <c r="BG37" s="37">
        <f t="shared" si="15"/>
        <v>15000000</v>
      </c>
      <c r="BH37" s="37">
        <f t="shared" si="15"/>
        <v>15000000</v>
      </c>
      <c r="BI37" s="37">
        <f t="shared" si="15"/>
        <v>15000000</v>
      </c>
      <c r="BJ37" s="37">
        <f t="shared" si="15"/>
        <v>15000000</v>
      </c>
      <c r="BK37" s="37">
        <f t="shared" si="15"/>
        <v>15000000</v>
      </c>
      <c r="BL37" s="37">
        <f t="shared" si="15"/>
        <v>15000000</v>
      </c>
      <c r="BM37" s="37">
        <f t="shared" si="15"/>
        <v>15000000</v>
      </c>
      <c r="BN37" s="37">
        <f t="shared" si="15"/>
        <v>15000000</v>
      </c>
      <c r="BO37" s="37">
        <f t="shared" si="15"/>
        <v>15000000</v>
      </c>
      <c r="BP37" s="37">
        <f t="shared" si="15"/>
        <v>15000000</v>
      </c>
      <c r="BQ37" s="37">
        <f t="shared" si="15"/>
        <v>15000000</v>
      </c>
      <c r="BR37" s="37">
        <f t="shared" si="15"/>
        <v>15000000</v>
      </c>
      <c r="BS37" s="37">
        <f t="shared" si="15"/>
        <v>15000000</v>
      </c>
      <c r="BT37" s="37">
        <f t="shared" si="15"/>
        <v>15000000</v>
      </c>
      <c r="BU37" s="37">
        <f t="shared" si="15"/>
        <v>15000000</v>
      </c>
      <c r="BV37" s="37">
        <f t="shared" si="15"/>
        <v>15000000</v>
      </c>
      <c r="BW37" s="37">
        <f t="shared" si="15"/>
        <v>15000000</v>
      </c>
      <c r="BX37" s="37">
        <f t="shared" si="15"/>
        <v>15000000</v>
      </c>
      <c r="BY37" s="37">
        <f t="shared" si="15"/>
        <v>15000000</v>
      </c>
      <c r="BZ37" s="37">
        <f t="shared" si="15"/>
        <v>15000000</v>
      </c>
      <c r="CA37" s="37">
        <f t="shared" si="15"/>
        <v>15000000</v>
      </c>
      <c r="CB37" s="37">
        <f t="shared" si="15"/>
        <v>15000000</v>
      </c>
      <c r="CC37" s="37">
        <f t="shared" si="15"/>
        <v>15000000</v>
      </c>
      <c r="CD37" s="37">
        <f t="shared" si="15"/>
        <v>15000000</v>
      </c>
      <c r="CE37" s="37">
        <f t="shared" si="15"/>
        <v>15000000</v>
      </c>
      <c r="CF37" s="37">
        <f t="shared" si="15"/>
        <v>15000000</v>
      </c>
      <c r="CG37" s="37">
        <f t="shared" si="15"/>
        <v>15000000</v>
      </c>
      <c r="CH37" s="37">
        <f t="shared" si="15"/>
        <v>15000000</v>
      </c>
      <c r="CI37" s="37">
        <f t="shared" si="15"/>
        <v>15000000</v>
      </c>
      <c r="CJ37" s="37">
        <f t="shared" si="15"/>
        <v>15000000</v>
      </c>
      <c r="CK37" s="37">
        <f t="shared" si="15"/>
        <v>15000000</v>
      </c>
      <c r="CL37" s="37">
        <f t="shared" si="15"/>
        <v>15000000</v>
      </c>
      <c r="CM37" s="37">
        <f t="shared" si="15"/>
        <v>15000000</v>
      </c>
      <c r="CN37" s="37">
        <f t="shared" si="15"/>
        <v>15000000</v>
      </c>
      <c r="CO37" s="37">
        <f t="shared" si="15"/>
        <v>15000000</v>
      </c>
      <c r="CP37" s="37">
        <f t="shared" si="15"/>
        <v>15000000</v>
      </c>
      <c r="CQ37" s="37">
        <f t="shared" si="15"/>
        <v>15000000</v>
      </c>
      <c r="CR37" s="37">
        <f t="shared" si="15"/>
        <v>15000000</v>
      </c>
      <c r="CS37" s="37">
        <f t="shared" si="15"/>
        <v>15000000</v>
      </c>
      <c r="CT37" s="37">
        <f t="shared" si="15"/>
        <v>15000000</v>
      </c>
      <c r="CU37" s="37">
        <f t="shared" si="15"/>
        <v>15000000</v>
      </c>
      <c r="CV37" s="37">
        <f t="shared" si="15"/>
        <v>15000000</v>
      </c>
      <c r="CW37" s="37">
        <f t="shared" si="15"/>
        <v>15000000</v>
      </c>
      <c r="CX37" s="37">
        <f t="shared" si="15"/>
        <v>15000000</v>
      </c>
      <c r="CY37" s="37">
        <f t="shared" si="15"/>
        <v>15000000</v>
      </c>
      <c r="CZ37" s="37">
        <f t="shared" si="15"/>
        <v>15000000</v>
      </c>
      <c r="DA37" s="37">
        <f t="shared" si="15"/>
        <v>15000000</v>
      </c>
      <c r="DB37" s="37">
        <f t="shared" si="15"/>
        <v>15000000</v>
      </c>
      <c r="DC37" s="37">
        <f t="shared" si="15"/>
        <v>15000000</v>
      </c>
      <c r="DD37" s="37">
        <f t="shared" si="15"/>
        <v>15000000</v>
      </c>
      <c r="DE37" s="37">
        <f t="shared" si="15"/>
        <v>15000000</v>
      </c>
      <c r="DF37" s="37">
        <f t="shared" si="15"/>
        <v>15000000</v>
      </c>
      <c r="DG37" s="37">
        <f t="shared" si="15"/>
        <v>15000000</v>
      </c>
      <c r="DH37" s="37">
        <f t="shared" si="15"/>
        <v>15000000</v>
      </c>
      <c r="DI37" s="37">
        <f t="shared" si="15"/>
        <v>15000000</v>
      </c>
      <c r="DJ37" s="37">
        <f t="shared" si="15"/>
        <v>15000000</v>
      </c>
      <c r="DK37" s="37">
        <f t="shared" si="15"/>
        <v>15000000</v>
      </c>
      <c r="DL37" s="37">
        <f t="shared" si="15"/>
        <v>15000000</v>
      </c>
      <c r="DM37" s="37">
        <f t="shared" si="15"/>
        <v>15000000</v>
      </c>
      <c r="DN37" s="37">
        <f t="shared" si="15"/>
        <v>15000000</v>
      </c>
      <c r="DO37" s="37">
        <f t="shared" si="15"/>
        <v>15000000</v>
      </c>
      <c r="DP37" s="37">
        <f t="shared" si="15"/>
        <v>15000000</v>
      </c>
      <c r="DQ37" s="37">
        <f t="shared" si="15"/>
        <v>15000000</v>
      </c>
      <c r="DR37" s="37">
        <f t="shared" si="15"/>
        <v>15000000</v>
      </c>
    </row>
    <row r="38" ht="14.25" customHeight="1" outlineLevel="2">
      <c r="B38" s="268" t="str">
        <f t="shared" si="4"/>
        <v> CUMULATIVE SUM</v>
      </c>
      <c r="C38" s="37">
        <f t="shared" si="5"/>
        <v>0</v>
      </c>
      <c r="D38" s="37">
        <f t="shared" ref="D38:DR38" si="16">C38+D22</f>
        <v>0</v>
      </c>
      <c r="E38" s="37">
        <f t="shared" si="16"/>
        <v>0</v>
      </c>
      <c r="F38" s="37">
        <f t="shared" si="16"/>
        <v>0</v>
      </c>
      <c r="G38" s="37">
        <f t="shared" si="16"/>
        <v>0</v>
      </c>
      <c r="H38" s="37">
        <f t="shared" si="16"/>
        <v>0</v>
      </c>
      <c r="I38" s="37">
        <f t="shared" si="16"/>
        <v>0</v>
      </c>
      <c r="J38" s="37">
        <f t="shared" si="16"/>
        <v>0</v>
      </c>
      <c r="K38" s="37">
        <f t="shared" si="16"/>
        <v>0</v>
      </c>
      <c r="L38" s="37">
        <f t="shared" si="16"/>
        <v>0</v>
      </c>
      <c r="M38" s="37">
        <f t="shared" si="16"/>
        <v>0</v>
      </c>
      <c r="N38" s="37">
        <f t="shared" si="16"/>
        <v>0</v>
      </c>
      <c r="O38" s="37">
        <f t="shared" si="16"/>
        <v>0</v>
      </c>
      <c r="P38" s="37">
        <f t="shared" si="16"/>
        <v>0</v>
      </c>
      <c r="Q38" s="37">
        <f t="shared" si="16"/>
        <v>0</v>
      </c>
      <c r="R38" s="37">
        <f t="shared" si="16"/>
        <v>0</v>
      </c>
      <c r="S38" s="37">
        <f t="shared" si="16"/>
        <v>0</v>
      </c>
      <c r="T38" s="37">
        <f t="shared" si="16"/>
        <v>0</v>
      </c>
      <c r="U38" s="37">
        <f t="shared" si="16"/>
        <v>0</v>
      </c>
      <c r="V38" s="37">
        <f t="shared" si="16"/>
        <v>0</v>
      </c>
      <c r="W38" s="37">
        <f t="shared" si="16"/>
        <v>0</v>
      </c>
      <c r="X38" s="37">
        <f t="shared" si="16"/>
        <v>0</v>
      </c>
      <c r="Y38" s="37">
        <f t="shared" si="16"/>
        <v>0</v>
      </c>
      <c r="Z38" s="37">
        <f t="shared" si="16"/>
        <v>0</v>
      </c>
      <c r="AA38" s="37">
        <f t="shared" si="16"/>
        <v>0</v>
      </c>
      <c r="AB38" s="37">
        <f t="shared" si="16"/>
        <v>0</v>
      </c>
      <c r="AC38" s="37">
        <f t="shared" si="16"/>
        <v>0</v>
      </c>
      <c r="AD38" s="37">
        <f t="shared" si="16"/>
        <v>0</v>
      </c>
      <c r="AE38" s="37">
        <f t="shared" si="16"/>
        <v>0</v>
      </c>
      <c r="AF38" s="37">
        <f t="shared" si="16"/>
        <v>0</v>
      </c>
      <c r="AG38" s="37">
        <f t="shared" si="16"/>
        <v>0</v>
      </c>
      <c r="AH38" s="37">
        <f t="shared" si="16"/>
        <v>0</v>
      </c>
      <c r="AI38" s="37">
        <f t="shared" si="16"/>
        <v>0</v>
      </c>
      <c r="AJ38" s="37">
        <f t="shared" si="16"/>
        <v>0</v>
      </c>
      <c r="AK38" s="37">
        <f t="shared" si="16"/>
        <v>0</v>
      </c>
      <c r="AL38" s="37">
        <f t="shared" si="16"/>
        <v>0</v>
      </c>
      <c r="AM38" s="37">
        <f t="shared" si="16"/>
        <v>0</v>
      </c>
      <c r="AN38" s="37">
        <f t="shared" si="16"/>
        <v>0</v>
      </c>
      <c r="AO38" s="37">
        <f t="shared" si="16"/>
        <v>0</v>
      </c>
      <c r="AP38" s="37">
        <f t="shared" si="16"/>
        <v>0</v>
      </c>
      <c r="AQ38" s="37">
        <f t="shared" si="16"/>
        <v>0</v>
      </c>
      <c r="AR38" s="37">
        <f t="shared" si="16"/>
        <v>0</v>
      </c>
      <c r="AS38" s="37">
        <f t="shared" si="16"/>
        <v>0</v>
      </c>
      <c r="AT38" s="37">
        <f t="shared" si="16"/>
        <v>0</v>
      </c>
      <c r="AU38" s="37">
        <f t="shared" si="16"/>
        <v>0</v>
      </c>
      <c r="AV38" s="37">
        <f t="shared" si="16"/>
        <v>0</v>
      </c>
      <c r="AW38" s="37">
        <f t="shared" si="16"/>
        <v>0</v>
      </c>
      <c r="AX38" s="37">
        <f t="shared" si="16"/>
        <v>0</v>
      </c>
      <c r="AY38" s="37">
        <f t="shared" si="16"/>
        <v>0</v>
      </c>
      <c r="AZ38" s="37">
        <f t="shared" si="16"/>
        <v>0</v>
      </c>
      <c r="BA38" s="37">
        <f t="shared" si="16"/>
        <v>0</v>
      </c>
      <c r="BB38" s="37">
        <f t="shared" si="16"/>
        <v>0</v>
      </c>
      <c r="BC38" s="37">
        <f t="shared" si="16"/>
        <v>0</v>
      </c>
      <c r="BD38" s="37">
        <f t="shared" si="16"/>
        <v>0</v>
      </c>
      <c r="BE38" s="37">
        <f t="shared" si="16"/>
        <v>0</v>
      </c>
      <c r="BF38" s="37">
        <f t="shared" si="16"/>
        <v>0</v>
      </c>
      <c r="BG38" s="37">
        <f t="shared" si="16"/>
        <v>0</v>
      </c>
      <c r="BH38" s="37">
        <f t="shared" si="16"/>
        <v>0</v>
      </c>
      <c r="BI38" s="37">
        <f t="shared" si="16"/>
        <v>0</v>
      </c>
      <c r="BJ38" s="37">
        <f t="shared" si="16"/>
        <v>0</v>
      </c>
      <c r="BK38" s="37">
        <f t="shared" si="16"/>
        <v>0</v>
      </c>
      <c r="BL38" s="37">
        <f t="shared" si="16"/>
        <v>0</v>
      </c>
      <c r="BM38" s="37">
        <f t="shared" si="16"/>
        <v>0</v>
      </c>
      <c r="BN38" s="37">
        <f t="shared" si="16"/>
        <v>0</v>
      </c>
      <c r="BO38" s="37">
        <f t="shared" si="16"/>
        <v>0</v>
      </c>
      <c r="BP38" s="37">
        <f t="shared" si="16"/>
        <v>0</v>
      </c>
      <c r="BQ38" s="37">
        <f t="shared" si="16"/>
        <v>0</v>
      </c>
      <c r="BR38" s="37">
        <f t="shared" si="16"/>
        <v>0</v>
      </c>
      <c r="BS38" s="37">
        <f t="shared" si="16"/>
        <v>0</v>
      </c>
      <c r="BT38" s="37">
        <f t="shared" si="16"/>
        <v>0</v>
      </c>
      <c r="BU38" s="37">
        <f t="shared" si="16"/>
        <v>0</v>
      </c>
      <c r="BV38" s="37">
        <f t="shared" si="16"/>
        <v>0</v>
      </c>
      <c r="BW38" s="37">
        <f t="shared" si="16"/>
        <v>0</v>
      </c>
      <c r="BX38" s="37">
        <f t="shared" si="16"/>
        <v>0</v>
      </c>
      <c r="BY38" s="37">
        <f t="shared" si="16"/>
        <v>0</v>
      </c>
      <c r="BZ38" s="37">
        <f t="shared" si="16"/>
        <v>0</v>
      </c>
      <c r="CA38" s="37">
        <f t="shared" si="16"/>
        <v>0</v>
      </c>
      <c r="CB38" s="37">
        <f t="shared" si="16"/>
        <v>0</v>
      </c>
      <c r="CC38" s="37">
        <f t="shared" si="16"/>
        <v>0</v>
      </c>
      <c r="CD38" s="37">
        <f t="shared" si="16"/>
        <v>0</v>
      </c>
      <c r="CE38" s="37">
        <f t="shared" si="16"/>
        <v>0</v>
      </c>
      <c r="CF38" s="37">
        <f t="shared" si="16"/>
        <v>0</v>
      </c>
      <c r="CG38" s="37">
        <f t="shared" si="16"/>
        <v>0</v>
      </c>
      <c r="CH38" s="37">
        <f t="shared" si="16"/>
        <v>0</v>
      </c>
      <c r="CI38" s="37">
        <f t="shared" si="16"/>
        <v>0</v>
      </c>
      <c r="CJ38" s="37">
        <f t="shared" si="16"/>
        <v>0</v>
      </c>
      <c r="CK38" s="37">
        <f t="shared" si="16"/>
        <v>0</v>
      </c>
      <c r="CL38" s="37">
        <f t="shared" si="16"/>
        <v>0</v>
      </c>
      <c r="CM38" s="37">
        <f t="shared" si="16"/>
        <v>0</v>
      </c>
      <c r="CN38" s="37">
        <f t="shared" si="16"/>
        <v>0</v>
      </c>
      <c r="CO38" s="37">
        <f t="shared" si="16"/>
        <v>0</v>
      </c>
      <c r="CP38" s="37">
        <f t="shared" si="16"/>
        <v>0</v>
      </c>
      <c r="CQ38" s="37">
        <f t="shared" si="16"/>
        <v>0</v>
      </c>
      <c r="CR38" s="37">
        <f t="shared" si="16"/>
        <v>0</v>
      </c>
      <c r="CS38" s="37">
        <f t="shared" si="16"/>
        <v>0</v>
      </c>
      <c r="CT38" s="37">
        <f t="shared" si="16"/>
        <v>0</v>
      </c>
      <c r="CU38" s="37">
        <f t="shared" si="16"/>
        <v>0</v>
      </c>
      <c r="CV38" s="37">
        <f t="shared" si="16"/>
        <v>0</v>
      </c>
      <c r="CW38" s="37">
        <f t="shared" si="16"/>
        <v>0</v>
      </c>
      <c r="CX38" s="37">
        <f t="shared" si="16"/>
        <v>0</v>
      </c>
      <c r="CY38" s="37">
        <f t="shared" si="16"/>
        <v>0</v>
      </c>
      <c r="CZ38" s="37">
        <f t="shared" si="16"/>
        <v>0</v>
      </c>
      <c r="DA38" s="37">
        <f t="shared" si="16"/>
        <v>0</v>
      </c>
      <c r="DB38" s="37">
        <f t="shared" si="16"/>
        <v>0</v>
      </c>
      <c r="DC38" s="37">
        <f t="shared" si="16"/>
        <v>0</v>
      </c>
      <c r="DD38" s="37">
        <f t="shared" si="16"/>
        <v>0</v>
      </c>
      <c r="DE38" s="37">
        <f t="shared" si="16"/>
        <v>0</v>
      </c>
      <c r="DF38" s="37">
        <f t="shared" si="16"/>
        <v>0</v>
      </c>
      <c r="DG38" s="37">
        <f t="shared" si="16"/>
        <v>0</v>
      </c>
      <c r="DH38" s="37">
        <f t="shared" si="16"/>
        <v>0</v>
      </c>
      <c r="DI38" s="37">
        <f t="shared" si="16"/>
        <v>0</v>
      </c>
      <c r="DJ38" s="37">
        <f t="shared" si="16"/>
        <v>0</v>
      </c>
      <c r="DK38" s="37">
        <f t="shared" si="16"/>
        <v>0</v>
      </c>
      <c r="DL38" s="37">
        <f t="shared" si="16"/>
        <v>0</v>
      </c>
      <c r="DM38" s="37">
        <f t="shared" si="16"/>
        <v>0</v>
      </c>
      <c r="DN38" s="37">
        <f t="shared" si="16"/>
        <v>0</v>
      </c>
      <c r="DO38" s="37">
        <f t="shared" si="16"/>
        <v>0</v>
      </c>
      <c r="DP38" s="37">
        <f t="shared" si="16"/>
        <v>0</v>
      </c>
      <c r="DQ38" s="37">
        <f t="shared" si="16"/>
        <v>0</v>
      </c>
      <c r="DR38" s="37">
        <f t="shared" si="16"/>
        <v>0</v>
      </c>
    </row>
    <row r="39" ht="14.25" customHeight="1" outlineLevel="2">
      <c r="B39" s="268" t="str">
        <f t="shared" si="4"/>
        <v>Incentives CUMULATIVE SUM</v>
      </c>
      <c r="C39" s="37">
        <f t="shared" si="5"/>
        <v>5000000</v>
      </c>
      <c r="D39" s="37">
        <f t="shared" ref="D39:DR39" si="17">C39+D23</f>
        <v>6250000</v>
      </c>
      <c r="E39" s="37">
        <f t="shared" si="17"/>
        <v>7500000</v>
      </c>
      <c r="F39" s="37">
        <f t="shared" si="17"/>
        <v>8750000</v>
      </c>
      <c r="G39" s="37">
        <f t="shared" si="17"/>
        <v>10000000</v>
      </c>
      <c r="H39" s="37">
        <f t="shared" si="17"/>
        <v>11250000</v>
      </c>
      <c r="I39" s="37">
        <f t="shared" si="17"/>
        <v>12500000</v>
      </c>
      <c r="J39" s="37">
        <f t="shared" si="17"/>
        <v>13750000</v>
      </c>
      <c r="K39" s="37">
        <f t="shared" si="17"/>
        <v>15000000</v>
      </c>
      <c r="L39" s="37">
        <f t="shared" si="17"/>
        <v>15000000</v>
      </c>
      <c r="M39" s="37">
        <f t="shared" si="17"/>
        <v>15000000</v>
      </c>
      <c r="N39" s="37">
        <f t="shared" si="17"/>
        <v>15000000</v>
      </c>
      <c r="O39" s="37">
        <f t="shared" si="17"/>
        <v>15000000</v>
      </c>
      <c r="P39" s="37">
        <f t="shared" si="17"/>
        <v>15000000</v>
      </c>
      <c r="Q39" s="37">
        <f t="shared" si="17"/>
        <v>15000000</v>
      </c>
      <c r="R39" s="37">
        <f t="shared" si="17"/>
        <v>15000000</v>
      </c>
      <c r="S39" s="37">
        <f t="shared" si="17"/>
        <v>15000000</v>
      </c>
      <c r="T39" s="37">
        <f t="shared" si="17"/>
        <v>15000000</v>
      </c>
      <c r="U39" s="37">
        <f t="shared" si="17"/>
        <v>15000000</v>
      </c>
      <c r="V39" s="37">
        <f t="shared" si="17"/>
        <v>15000000</v>
      </c>
      <c r="W39" s="37">
        <f t="shared" si="17"/>
        <v>15000000</v>
      </c>
      <c r="X39" s="37">
        <f t="shared" si="17"/>
        <v>15000000</v>
      </c>
      <c r="Y39" s="37">
        <f t="shared" si="17"/>
        <v>15000000</v>
      </c>
      <c r="Z39" s="37">
        <f t="shared" si="17"/>
        <v>15000000</v>
      </c>
      <c r="AA39" s="37">
        <f t="shared" si="17"/>
        <v>15000000</v>
      </c>
      <c r="AB39" s="37">
        <f t="shared" si="17"/>
        <v>15000000</v>
      </c>
      <c r="AC39" s="37">
        <f t="shared" si="17"/>
        <v>15000000</v>
      </c>
      <c r="AD39" s="37">
        <f t="shared" si="17"/>
        <v>15000000</v>
      </c>
      <c r="AE39" s="37">
        <f t="shared" si="17"/>
        <v>15000000</v>
      </c>
      <c r="AF39" s="37">
        <f t="shared" si="17"/>
        <v>15000000</v>
      </c>
      <c r="AG39" s="37">
        <f t="shared" si="17"/>
        <v>15000000</v>
      </c>
      <c r="AH39" s="37">
        <f t="shared" si="17"/>
        <v>15000000</v>
      </c>
      <c r="AI39" s="37">
        <f t="shared" si="17"/>
        <v>15000000</v>
      </c>
      <c r="AJ39" s="37">
        <f t="shared" si="17"/>
        <v>15000000</v>
      </c>
      <c r="AK39" s="37">
        <f t="shared" si="17"/>
        <v>15000000</v>
      </c>
      <c r="AL39" s="37">
        <f t="shared" si="17"/>
        <v>15000000</v>
      </c>
      <c r="AM39" s="37">
        <f t="shared" si="17"/>
        <v>15000000</v>
      </c>
      <c r="AN39" s="37">
        <f t="shared" si="17"/>
        <v>15000000</v>
      </c>
      <c r="AO39" s="37">
        <f t="shared" si="17"/>
        <v>15000000</v>
      </c>
      <c r="AP39" s="37">
        <f t="shared" si="17"/>
        <v>15000000</v>
      </c>
      <c r="AQ39" s="37">
        <f t="shared" si="17"/>
        <v>15000000</v>
      </c>
      <c r="AR39" s="37">
        <f t="shared" si="17"/>
        <v>15000000</v>
      </c>
      <c r="AS39" s="37">
        <f t="shared" si="17"/>
        <v>15000000</v>
      </c>
      <c r="AT39" s="37">
        <f t="shared" si="17"/>
        <v>15000000</v>
      </c>
      <c r="AU39" s="37">
        <f t="shared" si="17"/>
        <v>15000000</v>
      </c>
      <c r="AV39" s="37">
        <f t="shared" si="17"/>
        <v>15000000</v>
      </c>
      <c r="AW39" s="37">
        <f t="shared" si="17"/>
        <v>15000000</v>
      </c>
      <c r="AX39" s="37">
        <f t="shared" si="17"/>
        <v>15000000</v>
      </c>
      <c r="AY39" s="37">
        <f t="shared" si="17"/>
        <v>15000000</v>
      </c>
      <c r="AZ39" s="37">
        <f t="shared" si="17"/>
        <v>15000000</v>
      </c>
      <c r="BA39" s="37">
        <f t="shared" si="17"/>
        <v>15000000</v>
      </c>
      <c r="BB39" s="37">
        <f t="shared" si="17"/>
        <v>15000000</v>
      </c>
      <c r="BC39" s="37">
        <f t="shared" si="17"/>
        <v>15000000</v>
      </c>
      <c r="BD39" s="37">
        <f t="shared" si="17"/>
        <v>15000000</v>
      </c>
      <c r="BE39" s="37">
        <f t="shared" si="17"/>
        <v>15000000</v>
      </c>
      <c r="BF39" s="37">
        <f t="shared" si="17"/>
        <v>15000000</v>
      </c>
      <c r="BG39" s="37">
        <f t="shared" si="17"/>
        <v>15000000</v>
      </c>
      <c r="BH39" s="37">
        <f t="shared" si="17"/>
        <v>15000000</v>
      </c>
      <c r="BI39" s="37">
        <f t="shared" si="17"/>
        <v>15000000</v>
      </c>
      <c r="BJ39" s="37">
        <f t="shared" si="17"/>
        <v>15000000</v>
      </c>
      <c r="BK39" s="37">
        <f t="shared" si="17"/>
        <v>15000000</v>
      </c>
      <c r="BL39" s="37">
        <f t="shared" si="17"/>
        <v>15000000</v>
      </c>
      <c r="BM39" s="37">
        <f t="shared" si="17"/>
        <v>15000000</v>
      </c>
      <c r="BN39" s="37">
        <f t="shared" si="17"/>
        <v>15000000</v>
      </c>
      <c r="BO39" s="37">
        <f t="shared" si="17"/>
        <v>15000000</v>
      </c>
      <c r="BP39" s="37">
        <f t="shared" si="17"/>
        <v>15000000</v>
      </c>
      <c r="BQ39" s="37">
        <f t="shared" si="17"/>
        <v>15000000</v>
      </c>
      <c r="BR39" s="37">
        <f t="shared" si="17"/>
        <v>15000000</v>
      </c>
      <c r="BS39" s="37">
        <f t="shared" si="17"/>
        <v>15000000</v>
      </c>
      <c r="BT39" s="37">
        <f t="shared" si="17"/>
        <v>15000000</v>
      </c>
      <c r="BU39" s="37">
        <f t="shared" si="17"/>
        <v>15000000</v>
      </c>
      <c r="BV39" s="37">
        <f t="shared" si="17"/>
        <v>15000000</v>
      </c>
      <c r="BW39" s="37">
        <f t="shared" si="17"/>
        <v>15000000</v>
      </c>
      <c r="BX39" s="37">
        <f t="shared" si="17"/>
        <v>15000000</v>
      </c>
      <c r="BY39" s="37">
        <f t="shared" si="17"/>
        <v>15000000</v>
      </c>
      <c r="BZ39" s="37">
        <f t="shared" si="17"/>
        <v>15000000</v>
      </c>
      <c r="CA39" s="37">
        <f t="shared" si="17"/>
        <v>15000000</v>
      </c>
      <c r="CB39" s="37">
        <f t="shared" si="17"/>
        <v>15000000</v>
      </c>
      <c r="CC39" s="37">
        <f t="shared" si="17"/>
        <v>15000000</v>
      </c>
      <c r="CD39" s="37">
        <f t="shared" si="17"/>
        <v>15000000</v>
      </c>
      <c r="CE39" s="37">
        <f t="shared" si="17"/>
        <v>15000000</v>
      </c>
      <c r="CF39" s="37">
        <f t="shared" si="17"/>
        <v>15000000</v>
      </c>
      <c r="CG39" s="37">
        <f t="shared" si="17"/>
        <v>15000000</v>
      </c>
      <c r="CH39" s="37">
        <f t="shared" si="17"/>
        <v>15000000</v>
      </c>
      <c r="CI39" s="37">
        <f t="shared" si="17"/>
        <v>15000000</v>
      </c>
      <c r="CJ39" s="37">
        <f t="shared" si="17"/>
        <v>15000000</v>
      </c>
      <c r="CK39" s="37">
        <f t="shared" si="17"/>
        <v>15000000</v>
      </c>
      <c r="CL39" s="37">
        <f t="shared" si="17"/>
        <v>15000000</v>
      </c>
      <c r="CM39" s="37">
        <f t="shared" si="17"/>
        <v>15000000</v>
      </c>
      <c r="CN39" s="37">
        <f t="shared" si="17"/>
        <v>15000000</v>
      </c>
      <c r="CO39" s="37">
        <f t="shared" si="17"/>
        <v>15000000</v>
      </c>
      <c r="CP39" s="37">
        <f t="shared" si="17"/>
        <v>15000000</v>
      </c>
      <c r="CQ39" s="37">
        <f t="shared" si="17"/>
        <v>15000000</v>
      </c>
      <c r="CR39" s="37">
        <f t="shared" si="17"/>
        <v>15000000</v>
      </c>
      <c r="CS39" s="37">
        <f t="shared" si="17"/>
        <v>15000000</v>
      </c>
      <c r="CT39" s="37">
        <f t="shared" si="17"/>
        <v>15000000</v>
      </c>
      <c r="CU39" s="37">
        <f t="shared" si="17"/>
        <v>15000000</v>
      </c>
      <c r="CV39" s="37">
        <f t="shared" si="17"/>
        <v>15000000</v>
      </c>
      <c r="CW39" s="37">
        <f t="shared" si="17"/>
        <v>15000000</v>
      </c>
      <c r="CX39" s="37">
        <f t="shared" si="17"/>
        <v>15000000</v>
      </c>
      <c r="CY39" s="37">
        <f t="shared" si="17"/>
        <v>15000000</v>
      </c>
      <c r="CZ39" s="37">
        <f t="shared" si="17"/>
        <v>15000000</v>
      </c>
      <c r="DA39" s="37">
        <f t="shared" si="17"/>
        <v>15000000</v>
      </c>
      <c r="DB39" s="37">
        <f t="shared" si="17"/>
        <v>15000000</v>
      </c>
      <c r="DC39" s="37">
        <f t="shared" si="17"/>
        <v>15000000</v>
      </c>
      <c r="DD39" s="37">
        <f t="shared" si="17"/>
        <v>15000000</v>
      </c>
      <c r="DE39" s="37">
        <f t="shared" si="17"/>
        <v>15000000</v>
      </c>
      <c r="DF39" s="37">
        <f t="shared" si="17"/>
        <v>15000000</v>
      </c>
      <c r="DG39" s="37">
        <f t="shared" si="17"/>
        <v>15000000</v>
      </c>
      <c r="DH39" s="37">
        <f t="shared" si="17"/>
        <v>15000000</v>
      </c>
      <c r="DI39" s="37">
        <f t="shared" si="17"/>
        <v>15000000</v>
      </c>
      <c r="DJ39" s="37">
        <f t="shared" si="17"/>
        <v>15000000</v>
      </c>
      <c r="DK39" s="37">
        <f t="shared" si="17"/>
        <v>15000000</v>
      </c>
      <c r="DL39" s="37">
        <f t="shared" si="17"/>
        <v>15000000</v>
      </c>
      <c r="DM39" s="37">
        <f t="shared" si="17"/>
        <v>15000000</v>
      </c>
      <c r="DN39" s="37">
        <f t="shared" si="17"/>
        <v>15000000</v>
      </c>
      <c r="DO39" s="37">
        <f t="shared" si="17"/>
        <v>15000000</v>
      </c>
      <c r="DP39" s="37">
        <f t="shared" si="17"/>
        <v>15000000</v>
      </c>
      <c r="DQ39" s="37">
        <f t="shared" si="17"/>
        <v>15000000</v>
      </c>
      <c r="DR39" s="37">
        <f t="shared" si="17"/>
        <v>15000000</v>
      </c>
    </row>
    <row r="40" ht="14.25" customHeight="1" outlineLevel="2">
      <c r="B40" s="268" t="str">
        <f t="shared" si="4"/>
        <v>Ecosystem funds CUMULATIVE SUM</v>
      </c>
      <c r="C40" s="37">
        <f t="shared" si="5"/>
        <v>28458333.33</v>
      </c>
      <c r="D40" s="37">
        <f t="shared" ref="D40:DR40" si="18">C40+D24</f>
        <v>28458333.33</v>
      </c>
      <c r="E40" s="37">
        <f t="shared" si="18"/>
        <v>28458333.33</v>
      </c>
      <c r="F40" s="37">
        <f t="shared" si="18"/>
        <v>28458333.33</v>
      </c>
      <c r="G40" s="37">
        <f t="shared" si="18"/>
        <v>28458333.33</v>
      </c>
      <c r="H40" s="37">
        <f t="shared" si="18"/>
        <v>28458333.33</v>
      </c>
      <c r="I40" s="37">
        <f t="shared" si="18"/>
        <v>28458333.33</v>
      </c>
      <c r="J40" s="37">
        <f t="shared" si="18"/>
        <v>28458333.33</v>
      </c>
      <c r="K40" s="37">
        <f t="shared" si="18"/>
        <v>28458333.33</v>
      </c>
      <c r="L40" s="37">
        <f t="shared" si="18"/>
        <v>28458333.33</v>
      </c>
      <c r="M40" s="37">
        <f t="shared" si="18"/>
        <v>28458333.33</v>
      </c>
      <c r="N40" s="37">
        <f t="shared" si="18"/>
        <v>28458333.33</v>
      </c>
      <c r="O40" s="37">
        <f t="shared" si="18"/>
        <v>28458333.33</v>
      </c>
      <c r="P40" s="37">
        <f t="shared" si="18"/>
        <v>28458333.33</v>
      </c>
      <c r="Q40" s="37">
        <f t="shared" si="18"/>
        <v>28458333.33</v>
      </c>
      <c r="R40" s="37">
        <f t="shared" si="18"/>
        <v>28458333.33</v>
      </c>
      <c r="S40" s="37">
        <f t="shared" si="18"/>
        <v>28458333.33</v>
      </c>
      <c r="T40" s="37">
        <f t="shared" si="18"/>
        <v>28458333.33</v>
      </c>
      <c r="U40" s="37">
        <f t="shared" si="18"/>
        <v>28458333.33</v>
      </c>
      <c r="V40" s="37">
        <f t="shared" si="18"/>
        <v>28458333.33</v>
      </c>
      <c r="W40" s="37">
        <f t="shared" si="18"/>
        <v>28458333.33</v>
      </c>
      <c r="X40" s="37">
        <f t="shared" si="18"/>
        <v>28458333.33</v>
      </c>
      <c r="Y40" s="37">
        <f t="shared" si="18"/>
        <v>28458333.33</v>
      </c>
      <c r="Z40" s="37">
        <f t="shared" si="18"/>
        <v>28458333.33</v>
      </c>
      <c r="AA40" s="37">
        <f t="shared" si="18"/>
        <v>28458333.33</v>
      </c>
      <c r="AB40" s="37">
        <f t="shared" si="18"/>
        <v>28458333.33</v>
      </c>
      <c r="AC40" s="37">
        <f t="shared" si="18"/>
        <v>28458333.33</v>
      </c>
      <c r="AD40" s="37">
        <f t="shared" si="18"/>
        <v>28458333.33</v>
      </c>
      <c r="AE40" s="37">
        <f t="shared" si="18"/>
        <v>28458333.33</v>
      </c>
      <c r="AF40" s="37">
        <f t="shared" si="18"/>
        <v>28458333.33</v>
      </c>
      <c r="AG40" s="37">
        <f t="shared" si="18"/>
        <v>28458333.33</v>
      </c>
      <c r="AH40" s="37">
        <f t="shared" si="18"/>
        <v>28458333.33</v>
      </c>
      <c r="AI40" s="37">
        <f t="shared" si="18"/>
        <v>28458333.33</v>
      </c>
      <c r="AJ40" s="37">
        <f t="shared" si="18"/>
        <v>28458333.33</v>
      </c>
      <c r="AK40" s="37">
        <f t="shared" si="18"/>
        <v>28458333.33</v>
      </c>
      <c r="AL40" s="37">
        <f t="shared" si="18"/>
        <v>28458333.33</v>
      </c>
      <c r="AM40" s="37">
        <f t="shared" si="18"/>
        <v>28458333.33</v>
      </c>
      <c r="AN40" s="37">
        <f t="shared" si="18"/>
        <v>28458333.33</v>
      </c>
      <c r="AO40" s="37">
        <f t="shared" si="18"/>
        <v>28458333.33</v>
      </c>
      <c r="AP40" s="37">
        <f t="shared" si="18"/>
        <v>28458333.33</v>
      </c>
      <c r="AQ40" s="37">
        <f t="shared" si="18"/>
        <v>28458333.33</v>
      </c>
      <c r="AR40" s="37">
        <f t="shared" si="18"/>
        <v>28458333.33</v>
      </c>
      <c r="AS40" s="37">
        <f t="shared" si="18"/>
        <v>28458333.33</v>
      </c>
      <c r="AT40" s="37">
        <f t="shared" si="18"/>
        <v>28458333.33</v>
      </c>
      <c r="AU40" s="37">
        <f t="shared" si="18"/>
        <v>28458333.33</v>
      </c>
      <c r="AV40" s="37">
        <f t="shared" si="18"/>
        <v>28458333.33</v>
      </c>
      <c r="AW40" s="37">
        <f t="shared" si="18"/>
        <v>28458333.33</v>
      </c>
      <c r="AX40" s="37">
        <f t="shared" si="18"/>
        <v>28458333.33</v>
      </c>
      <c r="AY40" s="37">
        <f t="shared" si="18"/>
        <v>28458333.33</v>
      </c>
      <c r="AZ40" s="37">
        <f t="shared" si="18"/>
        <v>28458333.33</v>
      </c>
      <c r="BA40" s="37">
        <f t="shared" si="18"/>
        <v>28458333.33</v>
      </c>
      <c r="BB40" s="37">
        <f t="shared" si="18"/>
        <v>28458333.33</v>
      </c>
      <c r="BC40" s="37">
        <f t="shared" si="18"/>
        <v>28458333.33</v>
      </c>
      <c r="BD40" s="37">
        <f t="shared" si="18"/>
        <v>28458333.33</v>
      </c>
      <c r="BE40" s="37">
        <f t="shared" si="18"/>
        <v>28458333.33</v>
      </c>
      <c r="BF40" s="37">
        <f t="shared" si="18"/>
        <v>28458333.33</v>
      </c>
      <c r="BG40" s="37">
        <f t="shared" si="18"/>
        <v>28458333.33</v>
      </c>
      <c r="BH40" s="37">
        <f t="shared" si="18"/>
        <v>28458333.33</v>
      </c>
      <c r="BI40" s="37">
        <f t="shared" si="18"/>
        <v>28458333.33</v>
      </c>
      <c r="BJ40" s="37">
        <f t="shared" si="18"/>
        <v>28458333.33</v>
      </c>
      <c r="BK40" s="37">
        <f t="shared" si="18"/>
        <v>28458333.33</v>
      </c>
      <c r="BL40" s="37">
        <f t="shared" si="18"/>
        <v>28458333.33</v>
      </c>
      <c r="BM40" s="37">
        <f t="shared" si="18"/>
        <v>28458333.33</v>
      </c>
      <c r="BN40" s="37">
        <f t="shared" si="18"/>
        <v>28458333.33</v>
      </c>
      <c r="BO40" s="37">
        <f t="shared" si="18"/>
        <v>28458333.33</v>
      </c>
      <c r="BP40" s="37">
        <f t="shared" si="18"/>
        <v>28458333.33</v>
      </c>
      <c r="BQ40" s="37">
        <f t="shared" si="18"/>
        <v>28458333.33</v>
      </c>
      <c r="BR40" s="37">
        <f t="shared" si="18"/>
        <v>28458333.33</v>
      </c>
      <c r="BS40" s="37">
        <f t="shared" si="18"/>
        <v>28458333.33</v>
      </c>
      <c r="BT40" s="37">
        <f t="shared" si="18"/>
        <v>28458333.33</v>
      </c>
      <c r="BU40" s="37">
        <f t="shared" si="18"/>
        <v>28458333.33</v>
      </c>
      <c r="BV40" s="37">
        <f t="shared" si="18"/>
        <v>28458333.33</v>
      </c>
      <c r="BW40" s="37">
        <f t="shared" si="18"/>
        <v>28458333.33</v>
      </c>
      <c r="BX40" s="37">
        <f t="shared" si="18"/>
        <v>28458333.33</v>
      </c>
      <c r="BY40" s="37">
        <f t="shared" si="18"/>
        <v>28458333.33</v>
      </c>
      <c r="BZ40" s="37">
        <f t="shared" si="18"/>
        <v>28458333.33</v>
      </c>
      <c r="CA40" s="37">
        <f t="shared" si="18"/>
        <v>28458333.33</v>
      </c>
      <c r="CB40" s="37">
        <f t="shared" si="18"/>
        <v>28458333.33</v>
      </c>
      <c r="CC40" s="37">
        <f t="shared" si="18"/>
        <v>28458333.33</v>
      </c>
      <c r="CD40" s="37">
        <f t="shared" si="18"/>
        <v>28458333.33</v>
      </c>
      <c r="CE40" s="37">
        <f t="shared" si="18"/>
        <v>28458333.33</v>
      </c>
      <c r="CF40" s="37">
        <f t="shared" si="18"/>
        <v>28458333.33</v>
      </c>
      <c r="CG40" s="37">
        <f t="shared" si="18"/>
        <v>28458333.33</v>
      </c>
      <c r="CH40" s="37">
        <f t="shared" si="18"/>
        <v>28458333.33</v>
      </c>
      <c r="CI40" s="37">
        <f t="shared" si="18"/>
        <v>28458333.33</v>
      </c>
      <c r="CJ40" s="37">
        <f t="shared" si="18"/>
        <v>28458333.33</v>
      </c>
      <c r="CK40" s="37">
        <f t="shared" si="18"/>
        <v>28458333.33</v>
      </c>
      <c r="CL40" s="37">
        <f t="shared" si="18"/>
        <v>28458333.33</v>
      </c>
      <c r="CM40" s="37">
        <f t="shared" si="18"/>
        <v>28458333.33</v>
      </c>
      <c r="CN40" s="37">
        <f t="shared" si="18"/>
        <v>28458333.33</v>
      </c>
      <c r="CO40" s="37">
        <f t="shared" si="18"/>
        <v>28458333.33</v>
      </c>
      <c r="CP40" s="37">
        <f t="shared" si="18"/>
        <v>28458333.33</v>
      </c>
      <c r="CQ40" s="37">
        <f t="shared" si="18"/>
        <v>28458333.33</v>
      </c>
      <c r="CR40" s="37">
        <f t="shared" si="18"/>
        <v>28458333.33</v>
      </c>
      <c r="CS40" s="37">
        <f t="shared" si="18"/>
        <v>28458333.33</v>
      </c>
      <c r="CT40" s="37">
        <f t="shared" si="18"/>
        <v>28458333.33</v>
      </c>
      <c r="CU40" s="37">
        <f t="shared" si="18"/>
        <v>28458333.33</v>
      </c>
      <c r="CV40" s="37">
        <f t="shared" si="18"/>
        <v>28458333.33</v>
      </c>
      <c r="CW40" s="37">
        <f t="shared" si="18"/>
        <v>28458333.33</v>
      </c>
      <c r="CX40" s="37">
        <f t="shared" si="18"/>
        <v>28458333.33</v>
      </c>
      <c r="CY40" s="37">
        <f t="shared" si="18"/>
        <v>28458333.33</v>
      </c>
      <c r="CZ40" s="37">
        <f t="shared" si="18"/>
        <v>28458333.33</v>
      </c>
      <c r="DA40" s="37">
        <f t="shared" si="18"/>
        <v>28458333.33</v>
      </c>
      <c r="DB40" s="37">
        <f t="shared" si="18"/>
        <v>28458333.33</v>
      </c>
      <c r="DC40" s="37">
        <f t="shared" si="18"/>
        <v>28458333.33</v>
      </c>
      <c r="DD40" s="37">
        <f t="shared" si="18"/>
        <v>28458333.33</v>
      </c>
      <c r="DE40" s="37">
        <f t="shared" si="18"/>
        <v>28458333.33</v>
      </c>
      <c r="DF40" s="37">
        <f t="shared" si="18"/>
        <v>28458333.33</v>
      </c>
      <c r="DG40" s="37">
        <f t="shared" si="18"/>
        <v>28458333.33</v>
      </c>
      <c r="DH40" s="37">
        <f t="shared" si="18"/>
        <v>28458333.33</v>
      </c>
      <c r="DI40" s="37">
        <f t="shared" si="18"/>
        <v>28458333.33</v>
      </c>
      <c r="DJ40" s="37">
        <f t="shared" si="18"/>
        <v>28458333.33</v>
      </c>
      <c r="DK40" s="37">
        <f t="shared" si="18"/>
        <v>28458333.33</v>
      </c>
      <c r="DL40" s="37">
        <f t="shared" si="18"/>
        <v>28458333.33</v>
      </c>
      <c r="DM40" s="37">
        <f t="shared" si="18"/>
        <v>28458333.33</v>
      </c>
      <c r="DN40" s="37">
        <f t="shared" si="18"/>
        <v>28458333.33</v>
      </c>
      <c r="DO40" s="37">
        <f t="shared" si="18"/>
        <v>28458333.33</v>
      </c>
      <c r="DP40" s="37">
        <f t="shared" si="18"/>
        <v>28458333.33</v>
      </c>
      <c r="DQ40" s="37">
        <f t="shared" si="18"/>
        <v>28458333.33</v>
      </c>
      <c r="DR40" s="37">
        <f t="shared" si="18"/>
        <v>28458333.33</v>
      </c>
    </row>
    <row r="41" ht="14.25" customHeight="1" outlineLevel="2">
      <c r="B41" s="268" t="str">
        <f t="shared" si="4"/>
        <v>Liquidity Pool CUMULATIVE SUM</v>
      </c>
      <c r="C41" s="37">
        <f t="shared" si="5"/>
        <v>2000000</v>
      </c>
      <c r="D41" s="37">
        <f t="shared" ref="D41:DR41" si="19">C41+D25</f>
        <v>2000000</v>
      </c>
      <c r="E41" s="37">
        <f t="shared" si="19"/>
        <v>2000000</v>
      </c>
      <c r="F41" s="37">
        <f t="shared" si="19"/>
        <v>2000000</v>
      </c>
      <c r="G41" s="37">
        <f t="shared" si="19"/>
        <v>2000000</v>
      </c>
      <c r="H41" s="37">
        <f t="shared" si="19"/>
        <v>2000000</v>
      </c>
      <c r="I41" s="37">
        <f t="shared" si="19"/>
        <v>2000000</v>
      </c>
      <c r="J41" s="37">
        <f t="shared" si="19"/>
        <v>2000000</v>
      </c>
      <c r="K41" s="37">
        <f t="shared" si="19"/>
        <v>2000000</v>
      </c>
      <c r="L41" s="37">
        <f t="shared" si="19"/>
        <v>2000000</v>
      </c>
      <c r="M41" s="37">
        <f t="shared" si="19"/>
        <v>2000000</v>
      </c>
      <c r="N41" s="37">
        <f t="shared" si="19"/>
        <v>2000000</v>
      </c>
      <c r="O41" s="37">
        <f t="shared" si="19"/>
        <v>2000000</v>
      </c>
      <c r="P41" s="37">
        <f t="shared" si="19"/>
        <v>2000000</v>
      </c>
      <c r="Q41" s="37">
        <f t="shared" si="19"/>
        <v>2000000</v>
      </c>
      <c r="R41" s="37">
        <f t="shared" si="19"/>
        <v>2000000</v>
      </c>
      <c r="S41" s="37">
        <f t="shared" si="19"/>
        <v>2000000</v>
      </c>
      <c r="T41" s="37">
        <f t="shared" si="19"/>
        <v>2000000</v>
      </c>
      <c r="U41" s="37">
        <f t="shared" si="19"/>
        <v>2000000</v>
      </c>
      <c r="V41" s="37">
        <f t="shared" si="19"/>
        <v>2000000</v>
      </c>
      <c r="W41" s="37">
        <f t="shared" si="19"/>
        <v>2000000</v>
      </c>
      <c r="X41" s="37">
        <f t="shared" si="19"/>
        <v>2000000</v>
      </c>
      <c r="Y41" s="37">
        <f t="shared" si="19"/>
        <v>2000000</v>
      </c>
      <c r="Z41" s="37">
        <f t="shared" si="19"/>
        <v>2000000</v>
      </c>
      <c r="AA41" s="37">
        <f t="shared" si="19"/>
        <v>2000000</v>
      </c>
      <c r="AB41" s="37">
        <f t="shared" si="19"/>
        <v>2000000</v>
      </c>
      <c r="AC41" s="37">
        <f t="shared" si="19"/>
        <v>2000000</v>
      </c>
      <c r="AD41" s="37">
        <f t="shared" si="19"/>
        <v>2000000</v>
      </c>
      <c r="AE41" s="37">
        <f t="shared" si="19"/>
        <v>2000000</v>
      </c>
      <c r="AF41" s="37">
        <f t="shared" si="19"/>
        <v>2000000</v>
      </c>
      <c r="AG41" s="37">
        <f t="shared" si="19"/>
        <v>2000000</v>
      </c>
      <c r="AH41" s="37">
        <f t="shared" si="19"/>
        <v>2000000</v>
      </c>
      <c r="AI41" s="37">
        <f t="shared" si="19"/>
        <v>2000000</v>
      </c>
      <c r="AJ41" s="37">
        <f t="shared" si="19"/>
        <v>2000000</v>
      </c>
      <c r="AK41" s="37">
        <f t="shared" si="19"/>
        <v>2000000</v>
      </c>
      <c r="AL41" s="37">
        <f t="shared" si="19"/>
        <v>2000000</v>
      </c>
      <c r="AM41" s="37">
        <f t="shared" si="19"/>
        <v>2000000</v>
      </c>
      <c r="AN41" s="37">
        <f t="shared" si="19"/>
        <v>2000000</v>
      </c>
      <c r="AO41" s="37">
        <f t="shared" si="19"/>
        <v>2000000</v>
      </c>
      <c r="AP41" s="37">
        <f t="shared" si="19"/>
        <v>2000000</v>
      </c>
      <c r="AQ41" s="37">
        <f t="shared" si="19"/>
        <v>2000000</v>
      </c>
      <c r="AR41" s="37">
        <f t="shared" si="19"/>
        <v>2000000</v>
      </c>
      <c r="AS41" s="37">
        <f t="shared" si="19"/>
        <v>2000000</v>
      </c>
      <c r="AT41" s="37">
        <f t="shared" si="19"/>
        <v>2000000</v>
      </c>
      <c r="AU41" s="37">
        <f t="shared" si="19"/>
        <v>2000000</v>
      </c>
      <c r="AV41" s="37">
        <f t="shared" si="19"/>
        <v>2000000</v>
      </c>
      <c r="AW41" s="37">
        <f t="shared" si="19"/>
        <v>2000000</v>
      </c>
      <c r="AX41" s="37">
        <f t="shared" si="19"/>
        <v>2000000</v>
      </c>
      <c r="AY41" s="37">
        <f t="shared" si="19"/>
        <v>2000000</v>
      </c>
      <c r="AZ41" s="37">
        <f t="shared" si="19"/>
        <v>2000000</v>
      </c>
      <c r="BA41" s="37">
        <f t="shared" si="19"/>
        <v>2000000</v>
      </c>
      <c r="BB41" s="37">
        <f t="shared" si="19"/>
        <v>2000000</v>
      </c>
      <c r="BC41" s="37">
        <f t="shared" si="19"/>
        <v>2000000</v>
      </c>
      <c r="BD41" s="37">
        <f t="shared" si="19"/>
        <v>2000000</v>
      </c>
      <c r="BE41" s="37">
        <f t="shared" si="19"/>
        <v>2000000</v>
      </c>
      <c r="BF41" s="37">
        <f t="shared" si="19"/>
        <v>2000000</v>
      </c>
      <c r="BG41" s="37">
        <f t="shared" si="19"/>
        <v>2000000</v>
      </c>
      <c r="BH41" s="37">
        <f t="shared" si="19"/>
        <v>2000000</v>
      </c>
      <c r="BI41" s="37">
        <f t="shared" si="19"/>
        <v>2000000</v>
      </c>
      <c r="BJ41" s="37">
        <f t="shared" si="19"/>
        <v>2000000</v>
      </c>
      <c r="BK41" s="37">
        <f t="shared" si="19"/>
        <v>2000000</v>
      </c>
      <c r="BL41" s="37">
        <f t="shared" si="19"/>
        <v>2000000</v>
      </c>
      <c r="BM41" s="37">
        <f t="shared" si="19"/>
        <v>2000000</v>
      </c>
      <c r="BN41" s="37">
        <f t="shared" si="19"/>
        <v>2000000</v>
      </c>
      <c r="BO41" s="37">
        <f t="shared" si="19"/>
        <v>2000000</v>
      </c>
      <c r="BP41" s="37">
        <f t="shared" si="19"/>
        <v>2000000</v>
      </c>
      <c r="BQ41" s="37">
        <f t="shared" si="19"/>
        <v>2000000</v>
      </c>
      <c r="BR41" s="37">
        <f t="shared" si="19"/>
        <v>2000000</v>
      </c>
      <c r="BS41" s="37">
        <f t="shared" si="19"/>
        <v>2000000</v>
      </c>
      <c r="BT41" s="37">
        <f t="shared" si="19"/>
        <v>2000000</v>
      </c>
      <c r="BU41" s="37">
        <f t="shared" si="19"/>
        <v>2000000</v>
      </c>
      <c r="BV41" s="37">
        <f t="shared" si="19"/>
        <v>2000000</v>
      </c>
      <c r="BW41" s="37">
        <f t="shared" si="19"/>
        <v>2000000</v>
      </c>
      <c r="BX41" s="37">
        <f t="shared" si="19"/>
        <v>2000000</v>
      </c>
      <c r="BY41" s="37">
        <f t="shared" si="19"/>
        <v>2000000</v>
      </c>
      <c r="BZ41" s="37">
        <f t="shared" si="19"/>
        <v>2000000</v>
      </c>
      <c r="CA41" s="37">
        <f t="shared" si="19"/>
        <v>2000000</v>
      </c>
      <c r="CB41" s="37">
        <f t="shared" si="19"/>
        <v>2000000</v>
      </c>
      <c r="CC41" s="37">
        <f t="shared" si="19"/>
        <v>2000000</v>
      </c>
      <c r="CD41" s="37">
        <f t="shared" si="19"/>
        <v>2000000</v>
      </c>
      <c r="CE41" s="37">
        <f t="shared" si="19"/>
        <v>2000000</v>
      </c>
      <c r="CF41" s="37">
        <f t="shared" si="19"/>
        <v>2000000</v>
      </c>
      <c r="CG41" s="37">
        <f t="shared" si="19"/>
        <v>2000000</v>
      </c>
      <c r="CH41" s="37">
        <f t="shared" si="19"/>
        <v>2000000</v>
      </c>
      <c r="CI41" s="37">
        <f t="shared" si="19"/>
        <v>2000000</v>
      </c>
      <c r="CJ41" s="37">
        <f t="shared" si="19"/>
        <v>2000000</v>
      </c>
      <c r="CK41" s="37">
        <f t="shared" si="19"/>
        <v>2000000</v>
      </c>
      <c r="CL41" s="37">
        <f t="shared" si="19"/>
        <v>2000000</v>
      </c>
      <c r="CM41" s="37">
        <f t="shared" si="19"/>
        <v>2000000</v>
      </c>
      <c r="CN41" s="37">
        <f t="shared" si="19"/>
        <v>2000000</v>
      </c>
      <c r="CO41" s="37">
        <f t="shared" si="19"/>
        <v>2000000</v>
      </c>
      <c r="CP41" s="37">
        <f t="shared" si="19"/>
        <v>2000000</v>
      </c>
      <c r="CQ41" s="37">
        <f t="shared" si="19"/>
        <v>2000000</v>
      </c>
      <c r="CR41" s="37">
        <f t="shared" si="19"/>
        <v>2000000</v>
      </c>
      <c r="CS41" s="37">
        <f t="shared" si="19"/>
        <v>2000000</v>
      </c>
      <c r="CT41" s="37">
        <f t="shared" si="19"/>
        <v>2000000</v>
      </c>
      <c r="CU41" s="37">
        <f t="shared" si="19"/>
        <v>2000000</v>
      </c>
      <c r="CV41" s="37">
        <f t="shared" si="19"/>
        <v>2000000</v>
      </c>
      <c r="CW41" s="37">
        <f t="shared" si="19"/>
        <v>2000000</v>
      </c>
      <c r="CX41" s="37">
        <f t="shared" si="19"/>
        <v>2000000</v>
      </c>
      <c r="CY41" s="37">
        <f t="shared" si="19"/>
        <v>2000000</v>
      </c>
      <c r="CZ41" s="37">
        <f t="shared" si="19"/>
        <v>2000000</v>
      </c>
      <c r="DA41" s="37">
        <f t="shared" si="19"/>
        <v>2000000</v>
      </c>
      <c r="DB41" s="37">
        <f t="shared" si="19"/>
        <v>2000000</v>
      </c>
      <c r="DC41" s="37">
        <f t="shared" si="19"/>
        <v>2000000</v>
      </c>
      <c r="DD41" s="37">
        <f t="shared" si="19"/>
        <v>2000000</v>
      </c>
      <c r="DE41" s="37">
        <f t="shared" si="19"/>
        <v>2000000</v>
      </c>
      <c r="DF41" s="37">
        <f t="shared" si="19"/>
        <v>2000000</v>
      </c>
      <c r="DG41" s="37">
        <f t="shared" si="19"/>
        <v>2000000</v>
      </c>
      <c r="DH41" s="37">
        <f t="shared" si="19"/>
        <v>2000000</v>
      </c>
      <c r="DI41" s="37">
        <f t="shared" si="19"/>
        <v>2000000</v>
      </c>
      <c r="DJ41" s="37">
        <f t="shared" si="19"/>
        <v>2000000</v>
      </c>
      <c r="DK41" s="37">
        <f t="shared" si="19"/>
        <v>2000000</v>
      </c>
      <c r="DL41" s="37">
        <f t="shared" si="19"/>
        <v>2000000</v>
      </c>
      <c r="DM41" s="37">
        <f t="shared" si="19"/>
        <v>2000000</v>
      </c>
      <c r="DN41" s="37">
        <f t="shared" si="19"/>
        <v>2000000</v>
      </c>
      <c r="DO41" s="37">
        <f t="shared" si="19"/>
        <v>2000000</v>
      </c>
      <c r="DP41" s="37">
        <f t="shared" si="19"/>
        <v>2000000</v>
      </c>
      <c r="DQ41" s="37">
        <f t="shared" si="19"/>
        <v>2000000</v>
      </c>
      <c r="DR41" s="37">
        <f t="shared" si="19"/>
        <v>2000000</v>
      </c>
    </row>
    <row r="42" ht="14.25" customHeight="1" outlineLevel="1">
      <c r="B42" s="33" t="s">
        <v>233</v>
      </c>
      <c r="C42" s="106">
        <f t="shared" si="5"/>
        <v>35895833.33</v>
      </c>
      <c r="D42" s="106">
        <f t="shared" ref="D42:DR42" si="20">C42+D26</f>
        <v>37583333.33</v>
      </c>
      <c r="E42" s="106">
        <f t="shared" si="20"/>
        <v>39270833.33</v>
      </c>
      <c r="F42" s="106">
        <f t="shared" si="20"/>
        <v>40958333.33</v>
      </c>
      <c r="G42" s="106">
        <f t="shared" si="20"/>
        <v>42645833.33</v>
      </c>
      <c r="H42" s="106">
        <f t="shared" si="20"/>
        <v>44333333.33</v>
      </c>
      <c r="I42" s="106">
        <f t="shared" si="20"/>
        <v>46368055.56</v>
      </c>
      <c r="J42" s="106">
        <f t="shared" si="20"/>
        <v>48402777.78</v>
      </c>
      <c r="K42" s="106">
        <f t="shared" si="20"/>
        <v>50437500</v>
      </c>
      <c r="L42" s="106">
        <f t="shared" si="20"/>
        <v>51222222.22</v>
      </c>
      <c r="M42" s="106">
        <f t="shared" si="20"/>
        <v>52006944.44</v>
      </c>
      <c r="N42" s="106">
        <f t="shared" si="20"/>
        <v>52791666.67</v>
      </c>
      <c r="O42" s="106">
        <f t="shared" si="20"/>
        <v>54263888.89</v>
      </c>
      <c r="P42" s="106">
        <f t="shared" si="20"/>
        <v>55736111.11</v>
      </c>
      <c r="Q42" s="106">
        <f t="shared" si="20"/>
        <v>57208333.33</v>
      </c>
      <c r="R42" s="106">
        <f t="shared" si="20"/>
        <v>58680555.56</v>
      </c>
      <c r="S42" s="106">
        <f t="shared" si="20"/>
        <v>60152777.78</v>
      </c>
      <c r="T42" s="106">
        <f t="shared" si="20"/>
        <v>61625000</v>
      </c>
      <c r="U42" s="106">
        <f t="shared" si="20"/>
        <v>63416666.67</v>
      </c>
      <c r="V42" s="106">
        <f t="shared" si="20"/>
        <v>65208333.33</v>
      </c>
      <c r="W42" s="106">
        <f t="shared" si="20"/>
        <v>67000000</v>
      </c>
      <c r="X42" s="106">
        <f t="shared" si="20"/>
        <v>68791666.67</v>
      </c>
      <c r="Y42" s="106">
        <f t="shared" si="20"/>
        <v>70583333.33</v>
      </c>
      <c r="Z42" s="106">
        <f t="shared" si="20"/>
        <v>72375000</v>
      </c>
      <c r="AA42" s="106">
        <f t="shared" si="20"/>
        <v>74041666.67</v>
      </c>
      <c r="AB42" s="106">
        <f t="shared" si="20"/>
        <v>75708333.33</v>
      </c>
      <c r="AC42" s="106">
        <f t="shared" si="20"/>
        <v>77375000</v>
      </c>
      <c r="AD42" s="106">
        <f t="shared" si="20"/>
        <v>79041666.67</v>
      </c>
      <c r="AE42" s="106">
        <f t="shared" si="20"/>
        <v>80708333.33</v>
      </c>
      <c r="AF42" s="106">
        <f t="shared" si="20"/>
        <v>82375000</v>
      </c>
      <c r="AG42" s="106">
        <f t="shared" si="20"/>
        <v>83354166.67</v>
      </c>
      <c r="AH42" s="106">
        <f t="shared" si="20"/>
        <v>84333333.33</v>
      </c>
      <c r="AI42" s="106">
        <f t="shared" si="20"/>
        <v>85312500</v>
      </c>
      <c r="AJ42" s="106">
        <f t="shared" si="20"/>
        <v>86291666.67</v>
      </c>
      <c r="AK42" s="106">
        <f t="shared" si="20"/>
        <v>87270833.33</v>
      </c>
      <c r="AL42" s="106">
        <f t="shared" si="20"/>
        <v>88250000</v>
      </c>
      <c r="AM42" s="106">
        <f t="shared" si="20"/>
        <v>89229166.67</v>
      </c>
      <c r="AN42" s="106">
        <f t="shared" si="20"/>
        <v>90208333.33</v>
      </c>
      <c r="AO42" s="106">
        <f t="shared" si="20"/>
        <v>91187500</v>
      </c>
      <c r="AP42" s="106">
        <f t="shared" si="20"/>
        <v>92166666.67</v>
      </c>
      <c r="AQ42" s="106">
        <f t="shared" si="20"/>
        <v>93145833.33</v>
      </c>
      <c r="AR42" s="106">
        <f t="shared" si="20"/>
        <v>94125000</v>
      </c>
      <c r="AS42" s="106">
        <f t="shared" si="20"/>
        <v>95104166.67</v>
      </c>
      <c r="AT42" s="106">
        <f t="shared" si="20"/>
        <v>96083333.33</v>
      </c>
      <c r="AU42" s="106">
        <f t="shared" si="20"/>
        <v>97062500</v>
      </c>
      <c r="AV42" s="106">
        <f t="shared" si="20"/>
        <v>98041666.67</v>
      </c>
      <c r="AW42" s="106">
        <f t="shared" si="20"/>
        <v>99020833.33</v>
      </c>
      <c r="AX42" s="106">
        <f t="shared" si="20"/>
        <v>100000000</v>
      </c>
      <c r="AY42" s="106">
        <f t="shared" si="20"/>
        <v>100000000</v>
      </c>
      <c r="AZ42" s="106">
        <f t="shared" si="20"/>
        <v>100000000</v>
      </c>
      <c r="BA42" s="106">
        <f t="shared" si="20"/>
        <v>100000000</v>
      </c>
      <c r="BB42" s="106">
        <f t="shared" si="20"/>
        <v>100000000</v>
      </c>
      <c r="BC42" s="106">
        <f t="shared" si="20"/>
        <v>100000000</v>
      </c>
      <c r="BD42" s="106">
        <f t="shared" si="20"/>
        <v>100000000</v>
      </c>
      <c r="BE42" s="106">
        <f t="shared" si="20"/>
        <v>100000000</v>
      </c>
      <c r="BF42" s="106">
        <f t="shared" si="20"/>
        <v>100000000</v>
      </c>
      <c r="BG42" s="106">
        <f t="shared" si="20"/>
        <v>100000000</v>
      </c>
      <c r="BH42" s="106">
        <f t="shared" si="20"/>
        <v>100000000</v>
      </c>
      <c r="BI42" s="106">
        <f t="shared" si="20"/>
        <v>100000000</v>
      </c>
      <c r="BJ42" s="106">
        <f t="shared" si="20"/>
        <v>100000000</v>
      </c>
      <c r="BK42" s="106">
        <f t="shared" si="20"/>
        <v>100000000</v>
      </c>
      <c r="BL42" s="106">
        <f t="shared" si="20"/>
        <v>100000000</v>
      </c>
      <c r="BM42" s="106">
        <f t="shared" si="20"/>
        <v>100000000</v>
      </c>
      <c r="BN42" s="106">
        <f t="shared" si="20"/>
        <v>100000000</v>
      </c>
      <c r="BO42" s="106">
        <f t="shared" si="20"/>
        <v>100000000</v>
      </c>
      <c r="BP42" s="106">
        <f t="shared" si="20"/>
        <v>100000000</v>
      </c>
      <c r="BQ42" s="106">
        <f t="shared" si="20"/>
        <v>100000000</v>
      </c>
      <c r="BR42" s="106">
        <f t="shared" si="20"/>
        <v>100000000</v>
      </c>
      <c r="BS42" s="106">
        <f t="shared" si="20"/>
        <v>100000000</v>
      </c>
      <c r="BT42" s="106">
        <f t="shared" si="20"/>
        <v>100000000</v>
      </c>
      <c r="BU42" s="106">
        <f t="shared" si="20"/>
        <v>100000000</v>
      </c>
      <c r="BV42" s="106">
        <f t="shared" si="20"/>
        <v>100000000</v>
      </c>
      <c r="BW42" s="106">
        <f t="shared" si="20"/>
        <v>100000000</v>
      </c>
      <c r="BX42" s="106">
        <f t="shared" si="20"/>
        <v>100000000</v>
      </c>
      <c r="BY42" s="106">
        <f t="shared" si="20"/>
        <v>100000000</v>
      </c>
      <c r="BZ42" s="106">
        <f t="shared" si="20"/>
        <v>100000000</v>
      </c>
      <c r="CA42" s="106">
        <f t="shared" si="20"/>
        <v>100000000</v>
      </c>
      <c r="CB42" s="106">
        <f t="shared" si="20"/>
        <v>100000000</v>
      </c>
      <c r="CC42" s="106">
        <f t="shared" si="20"/>
        <v>100000000</v>
      </c>
      <c r="CD42" s="106">
        <f t="shared" si="20"/>
        <v>100000000</v>
      </c>
      <c r="CE42" s="106">
        <f t="shared" si="20"/>
        <v>100000000</v>
      </c>
      <c r="CF42" s="106">
        <f t="shared" si="20"/>
        <v>100000000</v>
      </c>
      <c r="CG42" s="106">
        <f t="shared" si="20"/>
        <v>100000000</v>
      </c>
      <c r="CH42" s="106">
        <f t="shared" si="20"/>
        <v>100000000</v>
      </c>
      <c r="CI42" s="106">
        <f t="shared" si="20"/>
        <v>100000000</v>
      </c>
      <c r="CJ42" s="106">
        <f t="shared" si="20"/>
        <v>100000000</v>
      </c>
      <c r="CK42" s="106">
        <f t="shared" si="20"/>
        <v>100000000</v>
      </c>
      <c r="CL42" s="106">
        <f t="shared" si="20"/>
        <v>100000000</v>
      </c>
      <c r="CM42" s="106">
        <f t="shared" si="20"/>
        <v>100000000</v>
      </c>
      <c r="CN42" s="106">
        <f t="shared" si="20"/>
        <v>100000000</v>
      </c>
      <c r="CO42" s="106">
        <f t="shared" si="20"/>
        <v>100000000</v>
      </c>
      <c r="CP42" s="106">
        <f t="shared" si="20"/>
        <v>100000000</v>
      </c>
      <c r="CQ42" s="106">
        <f t="shared" si="20"/>
        <v>100000000</v>
      </c>
      <c r="CR42" s="106">
        <f t="shared" si="20"/>
        <v>100000000</v>
      </c>
      <c r="CS42" s="106">
        <f t="shared" si="20"/>
        <v>100000000</v>
      </c>
      <c r="CT42" s="106">
        <f t="shared" si="20"/>
        <v>100000000</v>
      </c>
      <c r="CU42" s="106">
        <f t="shared" si="20"/>
        <v>100000000</v>
      </c>
      <c r="CV42" s="106">
        <f t="shared" si="20"/>
        <v>100000000</v>
      </c>
      <c r="CW42" s="106">
        <f t="shared" si="20"/>
        <v>100000000</v>
      </c>
      <c r="CX42" s="106">
        <f t="shared" si="20"/>
        <v>100000000</v>
      </c>
      <c r="CY42" s="106">
        <f t="shared" si="20"/>
        <v>100000000</v>
      </c>
      <c r="CZ42" s="106">
        <f t="shared" si="20"/>
        <v>100000000</v>
      </c>
      <c r="DA42" s="106">
        <f t="shared" si="20"/>
        <v>100000000</v>
      </c>
      <c r="DB42" s="106">
        <f t="shared" si="20"/>
        <v>100000000</v>
      </c>
      <c r="DC42" s="106">
        <f t="shared" si="20"/>
        <v>100000000</v>
      </c>
      <c r="DD42" s="106">
        <f t="shared" si="20"/>
        <v>100000000</v>
      </c>
      <c r="DE42" s="106">
        <f t="shared" si="20"/>
        <v>100000000</v>
      </c>
      <c r="DF42" s="106">
        <f t="shared" si="20"/>
        <v>100000000</v>
      </c>
      <c r="DG42" s="106">
        <f t="shared" si="20"/>
        <v>100000000</v>
      </c>
      <c r="DH42" s="106">
        <f t="shared" si="20"/>
        <v>100000000</v>
      </c>
      <c r="DI42" s="106">
        <f t="shared" si="20"/>
        <v>100000000</v>
      </c>
      <c r="DJ42" s="106">
        <f t="shared" si="20"/>
        <v>100000000</v>
      </c>
      <c r="DK42" s="106">
        <f t="shared" si="20"/>
        <v>100000000</v>
      </c>
      <c r="DL42" s="106">
        <f t="shared" si="20"/>
        <v>100000000</v>
      </c>
      <c r="DM42" s="106">
        <f t="shared" si="20"/>
        <v>100000000</v>
      </c>
      <c r="DN42" s="106">
        <f t="shared" si="20"/>
        <v>100000000</v>
      </c>
      <c r="DO42" s="106">
        <f t="shared" si="20"/>
        <v>100000000</v>
      </c>
      <c r="DP42" s="106">
        <f t="shared" si="20"/>
        <v>100000000</v>
      </c>
      <c r="DQ42" s="106">
        <f t="shared" si="20"/>
        <v>100000000</v>
      </c>
      <c r="DR42" s="106">
        <f t="shared" si="20"/>
        <v>100000000</v>
      </c>
    </row>
    <row r="43" ht="14.25" customHeight="1">
      <c r="B43" s="270" t="s">
        <v>200</v>
      </c>
      <c r="C43" s="271"/>
      <c r="D43" s="271"/>
      <c r="E43" s="271"/>
      <c r="F43" s="271"/>
      <c r="G43" s="271"/>
      <c r="H43" s="271"/>
      <c r="I43" s="271"/>
      <c r="J43" s="271"/>
      <c r="K43" s="271"/>
      <c r="L43" s="271"/>
      <c r="M43" s="271"/>
      <c r="N43" s="271"/>
      <c r="O43" s="271"/>
      <c r="P43" s="271"/>
      <c r="Q43" s="271"/>
      <c r="R43" s="271"/>
      <c r="S43" s="271"/>
      <c r="T43" s="271"/>
      <c r="U43" s="271"/>
      <c r="V43" s="271"/>
      <c r="W43" s="271"/>
      <c r="X43" s="271"/>
      <c r="Y43" s="271"/>
      <c r="Z43" s="271"/>
      <c r="AA43" s="271"/>
      <c r="AB43" s="271"/>
      <c r="AC43" s="271"/>
      <c r="AD43" s="271"/>
      <c r="AE43" s="271"/>
      <c r="AF43" s="271"/>
      <c r="AG43" s="271"/>
      <c r="AH43" s="271"/>
      <c r="AI43" s="271"/>
      <c r="AJ43" s="271"/>
      <c r="AK43" s="271"/>
      <c r="AL43" s="271"/>
      <c r="AM43" s="271"/>
      <c r="AN43" s="271"/>
      <c r="AO43" s="271"/>
      <c r="AP43" s="271"/>
      <c r="AQ43" s="271"/>
      <c r="AR43" s="271"/>
      <c r="AS43" s="271"/>
      <c r="AT43" s="271"/>
      <c r="AU43" s="271"/>
      <c r="AV43" s="271"/>
      <c r="AW43" s="271"/>
      <c r="AX43" s="271"/>
      <c r="AY43" s="271"/>
      <c r="AZ43" s="271"/>
      <c r="BA43" s="271"/>
      <c r="BB43" s="271"/>
      <c r="BC43" s="271"/>
      <c r="BD43" s="271"/>
      <c r="BE43" s="271"/>
      <c r="BF43" s="271"/>
      <c r="BG43" s="271"/>
      <c r="BH43" s="271"/>
      <c r="BI43" s="271"/>
      <c r="BJ43" s="271"/>
      <c r="BK43" s="271"/>
      <c r="BL43" s="271"/>
      <c r="BM43" s="271"/>
      <c r="BN43" s="271"/>
      <c r="BO43" s="271"/>
      <c r="BP43" s="271"/>
      <c r="BQ43" s="271"/>
      <c r="BR43" s="271"/>
      <c r="BS43" s="271"/>
      <c r="BT43" s="271"/>
      <c r="BU43" s="271"/>
      <c r="BV43" s="271"/>
      <c r="BW43" s="271"/>
      <c r="BX43" s="271"/>
      <c r="BY43" s="271"/>
      <c r="BZ43" s="271"/>
      <c r="CA43" s="271"/>
      <c r="CB43" s="271"/>
      <c r="CC43" s="271"/>
      <c r="CD43" s="271"/>
      <c r="CE43" s="271"/>
      <c r="CF43" s="271"/>
      <c r="CG43" s="271"/>
      <c r="CH43" s="271"/>
      <c r="CI43" s="271"/>
      <c r="CJ43" s="271"/>
      <c r="CK43" s="271"/>
      <c r="CL43" s="271"/>
      <c r="CM43" s="271"/>
      <c r="CN43" s="271"/>
      <c r="CO43" s="271"/>
      <c r="CP43" s="271"/>
      <c r="CQ43" s="271"/>
      <c r="CR43" s="271"/>
      <c r="CS43" s="271"/>
      <c r="CT43" s="271"/>
      <c r="CU43" s="271"/>
      <c r="CV43" s="271"/>
      <c r="CW43" s="271"/>
      <c r="CX43" s="271"/>
      <c r="CY43" s="271"/>
      <c r="CZ43" s="271"/>
      <c r="DA43" s="271"/>
      <c r="DB43" s="271"/>
      <c r="DC43" s="271"/>
      <c r="DD43" s="271"/>
      <c r="DE43" s="271"/>
      <c r="DF43" s="271"/>
      <c r="DG43" s="271"/>
      <c r="DH43" s="271"/>
      <c r="DI43" s="271"/>
      <c r="DJ43" s="271"/>
      <c r="DK43" s="271"/>
      <c r="DL43" s="271"/>
      <c r="DM43" s="271"/>
      <c r="DN43" s="271"/>
      <c r="DO43" s="271"/>
      <c r="DP43" s="271"/>
      <c r="DQ43" s="271"/>
      <c r="DR43" s="271"/>
    </row>
    <row r="44" ht="14.25" customHeight="1" outlineLevel="2">
      <c r="B44" s="268" t="s">
        <v>204</v>
      </c>
      <c r="C44" s="37">
        <f>IF(AND(C$5&gt;=Inputs!$C$89,C$5&lt;Inputs!$D$89),Inputs!$E$89,IF(AND(C$5&gt;=Inputs!$C$90,C$5&lt;Inputs!$D$90),Inputs!$E$90,IF(AND(C$5&gt;=Inputs!$C$91,C$5&lt;Inputs!$D$91),Inputs!$E$91,IF(AND(C$5&gt;=Inputs!$C$92,C$5&lt;Inputs!$D$92),Inputs!$E$92,IF(AND(C$5&gt;=Inputs!$C$93,C$5&lt;Inputs!$D$93),Inputs!$E$93,IF(AND(C$5&gt;=Inputs!$C$94,C$5&lt;Inputs!$D$94),Inputs!$E$94,IF(AND(C$5&gt;=Inputs!$C$95,C$5&lt;Inputs!$D$95),Inputs!$E$95,IF(AND(C$5&gt;=Inputs!$C$96,C$5&lt;Inputs!$D$96),Inputs!$E$96,IF(AND(C$5&gt;=Inputs!$C$97,C$5&lt;Inputs!$D$97),Inputs!$E$97,IF(AND(C$5&gt;=Inputs!$C$98,C$5&lt;Inputs!$D$98),Inputs!$E$98,IF(AND(C$5&gt;=Inputs!$C$99,C$5&lt;Inputs!$D$99),Inputs!$E$99,IF(AND(C$5&gt;=Inputs!$C$100,C$5&lt;Inputs!$D$100),Inputs!$E$100,0))))))))))))</f>
        <v>30</v>
      </c>
      <c r="D44" s="37">
        <f>IF(AND(D$5&gt;=Inputs!$C$89,D$5&lt;Inputs!$D$89),Inputs!$E$89,IF(AND(D$5&gt;=Inputs!$C$90,D$5&lt;Inputs!$D$90),Inputs!$E$90,IF(AND(D$5&gt;=Inputs!$C$91,D$5&lt;Inputs!$D$91),Inputs!$E$91,IF(AND(D$5&gt;=Inputs!$C$92,D$5&lt;Inputs!$D$92),Inputs!$E$92,IF(AND(D$5&gt;=Inputs!$C$93,D$5&lt;Inputs!$D$93),Inputs!$E$93,IF(AND(D$5&gt;=Inputs!$C$94,D$5&lt;Inputs!$D$94),Inputs!$E$94,IF(AND(D$5&gt;=Inputs!$C$95,D$5&lt;Inputs!$D$95),Inputs!$E$95,IF(AND(D$5&gt;=Inputs!$C$96,D$5&lt;Inputs!$D$96),Inputs!$E$96,IF(AND(D$5&gt;=Inputs!$C$97,D$5&lt;Inputs!$D$97),Inputs!$E$97,IF(AND(D$5&gt;=Inputs!$C$98,D$5&lt;Inputs!$D$98),Inputs!$E$98,IF(AND(D$5&gt;=Inputs!$C$99,D$5&lt;Inputs!$D$99),Inputs!$E$99,IF(AND(D$5&gt;=Inputs!$C$100,D$5&lt;Inputs!$D$100),Inputs!$E$100,0))))))))))))</f>
        <v>30</v>
      </c>
      <c r="E44" s="37">
        <f>IF(AND(E$5&gt;=Inputs!$C$89,E$5&lt;Inputs!$D$89),Inputs!$E$89,IF(AND(E$5&gt;=Inputs!$C$90,E$5&lt;Inputs!$D$90),Inputs!$E$90,IF(AND(E$5&gt;=Inputs!$C$91,E$5&lt;Inputs!$D$91),Inputs!$E$91,IF(AND(E$5&gt;=Inputs!$C$92,E$5&lt;Inputs!$D$92),Inputs!$E$92,IF(AND(E$5&gt;=Inputs!$C$93,E$5&lt;Inputs!$D$93),Inputs!$E$93,IF(AND(E$5&gt;=Inputs!$C$94,E$5&lt;Inputs!$D$94),Inputs!$E$94,IF(AND(E$5&gt;=Inputs!$C$95,E$5&lt;Inputs!$D$95),Inputs!$E$95,IF(AND(E$5&gt;=Inputs!$C$96,E$5&lt;Inputs!$D$96),Inputs!$E$96,IF(AND(E$5&gt;=Inputs!$C$97,E$5&lt;Inputs!$D$97),Inputs!$E$97,IF(AND(E$5&gt;=Inputs!$C$98,E$5&lt;Inputs!$D$98),Inputs!$E$98,IF(AND(E$5&gt;=Inputs!$C$99,E$5&lt;Inputs!$D$99),Inputs!$E$99,IF(AND(E$5&gt;=Inputs!$C$100,E$5&lt;Inputs!$D$100),Inputs!$E$100,0))))))))))))</f>
        <v>30</v>
      </c>
      <c r="F44" s="37">
        <f>IF(AND(F$5&gt;=Inputs!$C$89,F$5&lt;Inputs!$D$89),Inputs!$E$89,IF(AND(F$5&gt;=Inputs!$C$90,F$5&lt;Inputs!$D$90),Inputs!$E$90,IF(AND(F$5&gt;=Inputs!$C$91,F$5&lt;Inputs!$D$91),Inputs!$E$91,IF(AND(F$5&gt;=Inputs!$C$92,F$5&lt;Inputs!$D$92),Inputs!$E$92,IF(AND(F$5&gt;=Inputs!$C$93,F$5&lt;Inputs!$D$93),Inputs!$E$93,IF(AND(F$5&gt;=Inputs!$C$94,F$5&lt;Inputs!$D$94),Inputs!$E$94,IF(AND(F$5&gt;=Inputs!$C$95,F$5&lt;Inputs!$D$95),Inputs!$E$95,IF(AND(F$5&gt;=Inputs!$C$96,F$5&lt;Inputs!$D$96),Inputs!$E$96,IF(AND(F$5&gt;=Inputs!$C$97,F$5&lt;Inputs!$D$97),Inputs!$E$97,IF(AND(F$5&gt;=Inputs!$C$98,F$5&lt;Inputs!$D$98),Inputs!$E$98,IF(AND(F$5&gt;=Inputs!$C$99,F$5&lt;Inputs!$D$99),Inputs!$E$99,IF(AND(F$5&gt;=Inputs!$C$100,F$5&lt;Inputs!$D$100),Inputs!$E$100,0))))))))))))</f>
        <v>30</v>
      </c>
      <c r="G44" s="37">
        <f>IF(AND(G$5&gt;=Inputs!$C$89,G$5&lt;Inputs!$D$89),Inputs!$E$89,IF(AND(G$5&gt;=Inputs!$C$90,G$5&lt;Inputs!$D$90),Inputs!$E$90,IF(AND(G$5&gt;=Inputs!$C$91,G$5&lt;Inputs!$D$91),Inputs!$E$91,IF(AND(G$5&gt;=Inputs!$C$92,G$5&lt;Inputs!$D$92),Inputs!$E$92,IF(AND(G$5&gt;=Inputs!$C$93,G$5&lt;Inputs!$D$93),Inputs!$E$93,IF(AND(G$5&gt;=Inputs!$C$94,G$5&lt;Inputs!$D$94),Inputs!$E$94,IF(AND(G$5&gt;=Inputs!$C$95,G$5&lt;Inputs!$D$95),Inputs!$E$95,IF(AND(G$5&gt;=Inputs!$C$96,G$5&lt;Inputs!$D$96),Inputs!$E$96,IF(AND(G$5&gt;=Inputs!$C$97,G$5&lt;Inputs!$D$97),Inputs!$E$97,IF(AND(G$5&gt;=Inputs!$C$98,G$5&lt;Inputs!$D$98),Inputs!$E$98,IF(AND(G$5&gt;=Inputs!$C$99,G$5&lt;Inputs!$D$99),Inputs!$E$99,IF(AND(G$5&gt;=Inputs!$C$100,G$5&lt;Inputs!$D$100),Inputs!$E$100,0))))))))))))</f>
        <v>30</v>
      </c>
      <c r="H44" s="37">
        <f>IF(AND(H$5&gt;=Inputs!$C$89,H$5&lt;Inputs!$D$89),Inputs!$E$89,IF(AND(H$5&gt;=Inputs!$C$90,H$5&lt;Inputs!$D$90),Inputs!$E$90,IF(AND(H$5&gt;=Inputs!$C$91,H$5&lt;Inputs!$D$91),Inputs!$E$91,IF(AND(H$5&gt;=Inputs!$C$92,H$5&lt;Inputs!$D$92),Inputs!$E$92,IF(AND(H$5&gt;=Inputs!$C$93,H$5&lt;Inputs!$D$93),Inputs!$E$93,IF(AND(H$5&gt;=Inputs!$C$94,H$5&lt;Inputs!$D$94),Inputs!$E$94,IF(AND(H$5&gt;=Inputs!$C$95,H$5&lt;Inputs!$D$95),Inputs!$E$95,IF(AND(H$5&gt;=Inputs!$C$96,H$5&lt;Inputs!$D$96),Inputs!$E$96,IF(AND(H$5&gt;=Inputs!$C$97,H$5&lt;Inputs!$D$97),Inputs!$E$97,IF(AND(H$5&gt;=Inputs!$C$98,H$5&lt;Inputs!$D$98),Inputs!$E$98,IF(AND(H$5&gt;=Inputs!$C$99,H$5&lt;Inputs!$D$99),Inputs!$E$99,IF(AND(H$5&gt;=Inputs!$C$100,H$5&lt;Inputs!$D$100),Inputs!$E$100,0))))))))))))</f>
        <v>30</v>
      </c>
      <c r="I44" s="37">
        <f>IF(AND(I$5&gt;=Inputs!$C$89,I$5&lt;Inputs!$D$89),Inputs!$E$89,IF(AND(I$5&gt;=Inputs!$C$90,I$5&lt;Inputs!$D$90),Inputs!$E$90,IF(AND(I$5&gt;=Inputs!$C$91,I$5&lt;Inputs!$D$91),Inputs!$E$91,IF(AND(I$5&gt;=Inputs!$C$92,I$5&lt;Inputs!$D$92),Inputs!$E$92,IF(AND(I$5&gt;=Inputs!$C$93,I$5&lt;Inputs!$D$93),Inputs!$E$93,IF(AND(I$5&gt;=Inputs!$C$94,I$5&lt;Inputs!$D$94),Inputs!$E$94,IF(AND(I$5&gt;=Inputs!$C$95,I$5&lt;Inputs!$D$95),Inputs!$E$95,IF(AND(I$5&gt;=Inputs!$C$96,I$5&lt;Inputs!$D$96),Inputs!$E$96,IF(AND(I$5&gt;=Inputs!$C$97,I$5&lt;Inputs!$D$97),Inputs!$E$97,IF(AND(I$5&gt;=Inputs!$C$98,I$5&lt;Inputs!$D$98),Inputs!$E$98,IF(AND(I$5&gt;=Inputs!$C$99,I$5&lt;Inputs!$D$99),Inputs!$E$99,IF(AND(I$5&gt;=Inputs!$C$100,I$5&lt;Inputs!$D$100),Inputs!$E$100,0))))))))))))</f>
        <v>30</v>
      </c>
      <c r="J44" s="37">
        <f>IF(AND(J$5&gt;=Inputs!$C$89,J$5&lt;Inputs!$D$89),Inputs!$E$89,IF(AND(J$5&gt;=Inputs!$C$90,J$5&lt;Inputs!$D$90),Inputs!$E$90,IF(AND(J$5&gt;=Inputs!$C$91,J$5&lt;Inputs!$D$91),Inputs!$E$91,IF(AND(J$5&gt;=Inputs!$C$92,J$5&lt;Inputs!$D$92),Inputs!$E$92,IF(AND(J$5&gt;=Inputs!$C$93,J$5&lt;Inputs!$D$93),Inputs!$E$93,IF(AND(J$5&gt;=Inputs!$C$94,J$5&lt;Inputs!$D$94),Inputs!$E$94,IF(AND(J$5&gt;=Inputs!$C$95,J$5&lt;Inputs!$D$95),Inputs!$E$95,IF(AND(J$5&gt;=Inputs!$C$96,J$5&lt;Inputs!$D$96),Inputs!$E$96,IF(AND(J$5&gt;=Inputs!$C$97,J$5&lt;Inputs!$D$97),Inputs!$E$97,IF(AND(J$5&gt;=Inputs!$C$98,J$5&lt;Inputs!$D$98),Inputs!$E$98,IF(AND(J$5&gt;=Inputs!$C$99,J$5&lt;Inputs!$D$99),Inputs!$E$99,IF(AND(J$5&gt;=Inputs!$C$100,J$5&lt;Inputs!$D$100),Inputs!$E$100,0))))))))))))</f>
        <v>30</v>
      </c>
      <c r="K44" s="37">
        <f>IF(AND(K$5&gt;=Inputs!$C$89,K$5&lt;Inputs!$D$89),Inputs!$E$89,IF(AND(K$5&gt;=Inputs!$C$90,K$5&lt;Inputs!$D$90),Inputs!$E$90,IF(AND(K$5&gt;=Inputs!$C$91,K$5&lt;Inputs!$D$91),Inputs!$E$91,IF(AND(K$5&gt;=Inputs!$C$92,K$5&lt;Inputs!$D$92),Inputs!$E$92,IF(AND(K$5&gt;=Inputs!$C$93,K$5&lt;Inputs!$D$93),Inputs!$E$93,IF(AND(K$5&gt;=Inputs!$C$94,K$5&lt;Inputs!$D$94),Inputs!$E$94,IF(AND(K$5&gt;=Inputs!$C$95,K$5&lt;Inputs!$D$95),Inputs!$E$95,IF(AND(K$5&gt;=Inputs!$C$96,K$5&lt;Inputs!$D$96),Inputs!$E$96,IF(AND(K$5&gt;=Inputs!$C$97,K$5&lt;Inputs!$D$97),Inputs!$E$97,IF(AND(K$5&gt;=Inputs!$C$98,K$5&lt;Inputs!$D$98),Inputs!$E$98,IF(AND(K$5&gt;=Inputs!$C$99,K$5&lt;Inputs!$D$99),Inputs!$E$99,IF(AND(K$5&gt;=Inputs!$C$100,K$5&lt;Inputs!$D$100),Inputs!$E$100,0))))))))))))</f>
        <v>30</v>
      </c>
      <c r="L44" s="37">
        <f>IF(AND(L$5&gt;=Inputs!$C$89,L$5&lt;Inputs!$D$89),Inputs!$E$89,IF(AND(L$5&gt;=Inputs!$C$90,L$5&lt;Inputs!$D$90),Inputs!$E$90,IF(AND(L$5&gt;=Inputs!$C$91,L$5&lt;Inputs!$D$91),Inputs!$E$91,IF(AND(L$5&gt;=Inputs!$C$92,L$5&lt;Inputs!$D$92),Inputs!$E$92,IF(AND(L$5&gt;=Inputs!$C$93,L$5&lt;Inputs!$D$93),Inputs!$E$93,IF(AND(L$5&gt;=Inputs!$C$94,L$5&lt;Inputs!$D$94),Inputs!$E$94,IF(AND(L$5&gt;=Inputs!$C$95,L$5&lt;Inputs!$D$95),Inputs!$E$95,IF(AND(L$5&gt;=Inputs!$C$96,L$5&lt;Inputs!$D$96),Inputs!$E$96,IF(AND(L$5&gt;=Inputs!$C$97,L$5&lt;Inputs!$D$97),Inputs!$E$97,IF(AND(L$5&gt;=Inputs!$C$98,L$5&lt;Inputs!$D$98),Inputs!$E$98,IF(AND(L$5&gt;=Inputs!$C$99,L$5&lt;Inputs!$D$99),Inputs!$E$99,IF(AND(L$5&gt;=Inputs!$C$100,L$5&lt;Inputs!$D$100),Inputs!$E$100,0))))))))))))</f>
        <v>30</v>
      </c>
      <c r="M44" s="37">
        <f>IF(AND(M$5&gt;=Inputs!$C$89,M$5&lt;Inputs!$D$89),Inputs!$E$89,IF(AND(M$5&gt;=Inputs!$C$90,M$5&lt;Inputs!$D$90),Inputs!$E$90,IF(AND(M$5&gt;=Inputs!$C$91,M$5&lt;Inputs!$D$91),Inputs!$E$91,IF(AND(M$5&gt;=Inputs!$C$92,M$5&lt;Inputs!$D$92),Inputs!$E$92,IF(AND(M$5&gt;=Inputs!$C$93,M$5&lt;Inputs!$D$93),Inputs!$E$93,IF(AND(M$5&gt;=Inputs!$C$94,M$5&lt;Inputs!$D$94),Inputs!$E$94,IF(AND(M$5&gt;=Inputs!$C$95,M$5&lt;Inputs!$D$95),Inputs!$E$95,IF(AND(M$5&gt;=Inputs!$C$96,M$5&lt;Inputs!$D$96),Inputs!$E$96,IF(AND(M$5&gt;=Inputs!$C$97,M$5&lt;Inputs!$D$97),Inputs!$E$97,IF(AND(M$5&gt;=Inputs!$C$98,M$5&lt;Inputs!$D$98),Inputs!$E$98,IF(AND(M$5&gt;=Inputs!$C$99,M$5&lt;Inputs!$D$99),Inputs!$E$99,IF(AND(M$5&gt;=Inputs!$C$100,M$5&lt;Inputs!$D$100),Inputs!$E$100,0))))))))))))</f>
        <v>30</v>
      </c>
      <c r="N44" s="37">
        <f>IF(AND(N$5&gt;=Inputs!$C$89,N$5&lt;Inputs!$D$89),Inputs!$E$89,IF(AND(N$5&gt;=Inputs!$C$90,N$5&lt;Inputs!$D$90),Inputs!$E$90,IF(AND(N$5&gt;=Inputs!$C$91,N$5&lt;Inputs!$D$91),Inputs!$E$91,IF(AND(N$5&gt;=Inputs!$C$92,N$5&lt;Inputs!$D$92),Inputs!$E$92,IF(AND(N$5&gt;=Inputs!$C$93,N$5&lt;Inputs!$D$93),Inputs!$E$93,IF(AND(N$5&gt;=Inputs!$C$94,N$5&lt;Inputs!$D$94),Inputs!$E$94,IF(AND(N$5&gt;=Inputs!$C$95,N$5&lt;Inputs!$D$95),Inputs!$E$95,IF(AND(N$5&gt;=Inputs!$C$96,N$5&lt;Inputs!$D$96),Inputs!$E$96,IF(AND(N$5&gt;=Inputs!$C$97,N$5&lt;Inputs!$D$97),Inputs!$E$97,IF(AND(N$5&gt;=Inputs!$C$98,N$5&lt;Inputs!$D$98),Inputs!$E$98,IF(AND(N$5&gt;=Inputs!$C$99,N$5&lt;Inputs!$D$99),Inputs!$E$99,IF(AND(N$5&gt;=Inputs!$C$100,N$5&lt;Inputs!$D$100),Inputs!$E$100,0))))))))))))</f>
        <v>30</v>
      </c>
      <c r="O44" s="37">
        <f>IF(AND(O$5&gt;=Inputs!$C$89,O$5&lt;Inputs!$D$89),Inputs!$E$89,IF(AND(O$5&gt;=Inputs!$C$90,O$5&lt;Inputs!$D$90),Inputs!$E$90,IF(AND(O$5&gt;=Inputs!$C$91,O$5&lt;Inputs!$D$91),Inputs!$E$91,IF(AND(O$5&gt;=Inputs!$C$92,O$5&lt;Inputs!$D$92),Inputs!$E$92,IF(AND(O$5&gt;=Inputs!$C$93,O$5&lt;Inputs!$D$93),Inputs!$E$93,IF(AND(O$5&gt;=Inputs!$C$94,O$5&lt;Inputs!$D$94),Inputs!$E$94,IF(AND(O$5&gt;=Inputs!$C$95,O$5&lt;Inputs!$D$95),Inputs!$E$95,IF(AND(O$5&gt;=Inputs!$C$96,O$5&lt;Inputs!$D$96),Inputs!$E$96,IF(AND(O$5&gt;=Inputs!$C$97,O$5&lt;Inputs!$D$97),Inputs!$E$97,IF(AND(O$5&gt;=Inputs!$C$98,O$5&lt;Inputs!$D$98),Inputs!$E$98,IF(AND(O$5&gt;=Inputs!$C$99,O$5&lt;Inputs!$D$99),Inputs!$E$99,IF(AND(O$5&gt;=Inputs!$C$100,O$5&lt;Inputs!$D$100),Inputs!$E$100,0))))))))))))</f>
        <v>30</v>
      </c>
      <c r="P44" s="37">
        <f>IF(AND(P$5&gt;=Inputs!$C$89,P$5&lt;Inputs!$D$89),Inputs!$E$89,IF(AND(P$5&gt;=Inputs!$C$90,P$5&lt;Inputs!$D$90),Inputs!$E$90,IF(AND(P$5&gt;=Inputs!$C$91,P$5&lt;Inputs!$D$91),Inputs!$E$91,IF(AND(P$5&gt;=Inputs!$C$92,P$5&lt;Inputs!$D$92),Inputs!$E$92,IF(AND(P$5&gt;=Inputs!$C$93,P$5&lt;Inputs!$D$93),Inputs!$E$93,IF(AND(P$5&gt;=Inputs!$C$94,P$5&lt;Inputs!$D$94),Inputs!$E$94,IF(AND(P$5&gt;=Inputs!$C$95,P$5&lt;Inputs!$D$95),Inputs!$E$95,IF(AND(P$5&gt;=Inputs!$C$96,P$5&lt;Inputs!$D$96),Inputs!$E$96,IF(AND(P$5&gt;=Inputs!$C$97,P$5&lt;Inputs!$D$97),Inputs!$E$97,IF(AND(P$5&gt;=Inputs!$C$98,P$5&lt;Inputs!$D$98),Inputs!$E$98,IF(AND(P$5&gt;=Inputs!$C$99,P$5&lt;Inputs!$D$99),Inputs!$E$99,IF(AND(P$5&gt;=Inputs!$C$100,P$5&lt;Inputs!$D$100),Inputs!$E$100,0))))))))))))</f>
        <v>30</v>
      </c>
      <c r="Q44" s="37">
        <f>IF(AND(Q$5&gt;=Inputs!$C$89,Q$5&lt;Inputs!$D$89),Inputs!$E$89,IF(AND(Q$5&gt;=Inputs!$C$90,Q$5&lt;Inputs!$D$90),Inputs!$E$90,IF(AND(Q$5&gt;=Inputs!$C$91,Q$5&lt;Inputs!$D$91),Inputs!$E$91,IF(AND(Q$5&gt;=Inputs!$C$92,Q$5&lt;Inputs!$D$92),Inputs!$E$92,IF(AND(Q$5&gt;=Inputs!$C$93,Q$5&lt;Inputs!$D$93),Inputs!$E$93,IF(AND(Q$5&gt;=Inputs!$C$94,Q$5&lt;Inputs!$D$94),Inputs!$E$94,IF(AND(Q$5&gt;=Inputs!$C$95,Q$5&lt;Inputs!$D$95),Inputs!$E$95,IF(AND(Q$5&gt;=Inputs!$C$96,Q$5&lt;Inputs!$D$96),Inputs!$E$96,IF(AND(Q$5&gt;=Inputs!$C$97,Q$5&lt;Inputs!$D$97),Inputs!$E$97,IF(AND(Q$5&gt;=Inputs!$C$98,Q$5&lt;Inputs!$D$98),Inputs!$E$98,IF(AND(Q$5&gt;=Inputs!$C$99,Q$5&lt;Inputs!$D$99),Inputs!$E$99,IF(AND(Q$5&gt;=Inputs!$C$100,Q$5&lt;Inputs!$D$100),Inputs!$E$100,0))))))))))))</f>
        <v>30</v>
      </c>
      <c r="R44" s="37">
        <f>IF(AND(R$5&gt;=Inputs!$C$89,R$5&lt;Inputs!$D$89),Inputs!$E$89,IF(AND(R$5&gt;=Inputs!$C$90,R$5&lt;Inputs!$D$90),Inputs!$E$90,IF(AND(R$5&gt;=Inputs!$C$91,R$5&lt;Inputs!$D$91),Inputs!$E$91,IF(AND(R$5&gt;=Inputs!$C$92,R$5&lt;Inputs!$D$92),Inputs!$E$92,IF(AND(R$5&gt;=Inputs!$C$93,R$5&lt;Inputs!$D$93),Inputs!$E$93,IF(AND(R$5&gt;=Inputs!$C$94,R$5&lt;Inputs!$D$94),Inputs!$E$94,IF(AND(R$5&gt;=Inputs!$C$95,R$5&lt;Inputs!$D$95),Inputs!$E$95,IF(AND(R$5&gt;=Inputs!$C$96,R$5&lt;Inputs!$D$96),Inputs!$E$96,IF(AND(R$5&gt;=Inputs!$C$97,R$5&lt;Inputs!$D$97),Inputs!$E$97,IF(AND(R$5&gt;=Inputs!$C$98,R$5&lt;Inputs!$D$98),Inputs!$E$98,IF(AND(R$5&gt;=Inputs!$C$99,R$5&lt;Inputs!$D$99),Inputs!$E$99,IF(AND(R$5&gt;=Inputs!$C$100,R$5&lt;Inputs!$D$100),Inputs!$E$100,0))))))))))))</f>
        <v>30</v>
      </c>
      <c r="S44" s="37">
        <f>IF(AND(S$5&gt;=Inputs!$C$89,S$5&lt;Inputs!$D$89),Inputs!$E$89,IF(AND(S$5&gt;=Inputs!$C$90,S$5&lt;Inputs!$D$90),Inputs!$E$90,IF(AND(S$5&gt;=Inputs!$C$91,S$5&lt;Inputs!$D$91),Inputs!$E$91,IF(AND(S$5&gt;=Inputs!$C$92,S$5&lt;Inputs!$D$92),Inputs!$E$92,IF(AND(S$5&gt;=Inputs!$C$93,S$5&lt;Inputs!$D$93),Inputs!$E$93,IF(AND(S$5&gt;=Inputs!$C$94,S$5&lt;Inputs!$D$94),Inputs!$E$94,IF(AND(S$5&gt;=Inputs!$C$95,S$5&lt;Inputs!$D$95),Inputs!$E$95,IF(AND(S$5&gt;=Inputs!$C$96,S$5&lt;Inputs!$D$96),Inputs!$E$96,IF(AND(S$5&gt;=Inputs!$C$97,S$5&lt;Inputs!$D$97),Inputs!$E$97,IF(AND(S$5&gt;=Inputs!$C$98,S$5&lt;Inputs!$D$98),Inputs!$E$98,IF(AND(S$5&gt;=Inputs!$C$99,S$5&lt;Inputs!$D$99),Inputs!$E$99,IF(AND(S$5&gt;=Inputs!$C$100,S$5&lt;Inputs!$D$100),Inputs!$E$100,0))))))))))))</f>
        <v>30</v>
      </c>
      <c r="T44" s="37">
        <f>IF(AND(T$5&gt;=Inputs!$C$89,T$5&lt;Inputs!$D$89),Inputs!$E$89,IF(AND(T$5&gt;=Inputs!$C$90,T$5&lt;Inputs!$D$90),Inputs!$E$90,IF(AND(T$5&gt;=Inputs!$C$91,T$5&lt;Inputs!$D$91),Inputs!$E$91,IF(AND(T$5&gt;=Inputs!$C$92,T$5&lt;Inputs!$D$92),Inputs!$E$92,IF(AND(T$5&gt;=Inputs!$C$93,T$5&lt;Inputs!$D$93),Inputs!$E$93,IF(AND(T$5&gt;=Inputs!$C$94,T$5&lt;Inputs!$D$94),Inputs!$E$94,IF(AND(T$5&gt;=Inputs!$C$95,T$5&lt;Inputs!$D$95),Inputs!$E$95,IF(AND(T$5&gt;=Inputs!$C$96,T$5&lt;Inputs!$D$96),Inputs!$E$96,IF(AND(T$5&gt;=Inputs!$C$97,T$5&lt;Inputs!$D$97),Inputs!$E$97,IF(AND(T$5&gt;=Inputs!$C$98,T$5&lt;Inputs!$D$98),Inputs!$E$98,IF(AND(T$5&gt;=Inputs!$C$99,T$5&lt;Inputs!$D$99),Inputs!$E$99,IF(AND(T$5&gt;=Inputs!$C$100,T$5&lt;Inputs!$D$100),Inputs!$E$100,0))))))))))))</f>
        <v>30</v>
      </c>
      <c r="U44" s="37">
        <f>IF(AND(U$5&gt;=Inputs!$C$89,U$5&lt;Inputs!$D$89),Inputs!$E$89,IF(AND(U$5&gt;=Inputs!$C$90,U$5&lt;Inputs!$D$90),Inputs!$E$90,IF(AND(U$5&gt;=Inputs!$C$91,U$5&lt;Inputs!$D$91),Inputs!$E$91,IF(AND(U$5&gt;=Inputs!$C$92,U$5&lt;Inputs!$D$92),Inputs!$E$92,IF(AND(U$5&gt;=Inputs!$C$93,U$5&lt;Inputs!$D$93),Inputs!$E$93,IF(AND(U$5&gt;=Inputs!$C$94,U$5&lt;Inputs!$D$94),Inputs!$E$94,IF(AND(U$5&gt;=Inputs!$C$95,U$5&lt;Inputs!$D$95),Inputs!$E$95,IF(AND(U$5&gt;=Inputs!$C$96,U$5&lt;Inputs!$D$96),Inputs!$E$96,IF(AND(U$5&gt;=Inputs!$C$97,U$5&lt;Inputs!$D$97),Inputs!$E$97,IF(AND(U$5&gt;=Inputs!$C$98,U$5&lt;Inputs!$D$98),Inputs!$E$98,IF(AND(U$5&gt;=Inputs!$C$99,U$5&lt;Inputs!$D$99),Inputs!$E$99,IF(AND(U$5&gt;=Inputs!$C$100,U$5&lt;Inputs!$D$100),Inputs!$E$100,0))))))))))))</f>
        <v>30</v>
      </c>
      <c r="V44" s="37">
        <f>IF(AND(V$5&gt;=Inputs!$C$89,V$5&lt;Inputs!$D$89),Inputs!$E$89,IF(AND(V$5&gt;=Inputs!$C$90,V$5&lt;Inputs!$D$90),Inputs!$E$90,IF(AND(V$5&gt;=Inputs!$C$91,V$5&lt;Inputs!$D$91),Inputs!$E$91,IF(AND(V$5&gt;=Inputs!$C$92,V$5&lt;Inputs!$D$92),Inputs!$E$92,IF(AND(V$5&gt;=Inputs!$C$93,V$5&lt;Inputs!$D$93),Inputs!$E$93,IF(AND(V$5&gt;=Inputs!$C$94,V$5&lt;Inputs!$D$94),Inputs!$E$94,IF(AND(V$5&gt;=Inputs!$C$95,V$5&lt;Inputs!$D$95),Inputs!$E$95,IF(AND(V$5&gt;=Inputs!$C$96,V$5&lt;Inputs!$D$96),Inputs!$E$96,IF(AND(V$5&gt;=Inputs!$C$97,V$5&lt;Inputs!$D$97),Inputs!$E$97,IF(AND(V$5&gt;=Inputs!$C$98,V$5&lt;Inputs!$D$98),Inputs!$E$98,IF(AND(V$5&gt;=Inputs!$C$99,V$5&lt;Inputs!$D$99),Inputs!$E$99,IF(AND(V$5&gt;=Inputs!$C$100,V$5&lt;Inputs!$D$100),Inputs!$E$100,0))))))))))))</f>
        <v>30</v>
      </c>
      <c r="W44" s="37">
        <f>IF(AND(W$5&gt;=Inputs!$C$89,W$5&lt;Inputs!$D$89),Inputs!$E$89,IF(AND(W$5&gt;=Inputs!$C$90,W$5&lt;Inputs!$D$90),Inputs!$E$90,IF(AND(W$5&gt;=Inputs!$C$91,W$5&lt;Inputs!$D$91),Inputs!$E$91,IF(AND(W$5&gt;=Inputs!$C$92,W$5&lt;Inputs!$D$92),Inputs!$E$92,IF(AND(W$5&gt;=Inputs!$C$93,W$5&lt;Inputs!$D$93),Inputs!$E$93,IF(AND(W$5&gt;=Inputs!$C$94,W$5&lt;Inputs!$D$94),Inputs!$E$94,IF(AND(W$5&gt;=Inputs!$C$95,W$5&lt;Inputs!$D$95),Inputs!$E$95,IF(AND(W$5&gt;=Inputs!$C$96,W$5&lt;Inputs!$D$96),Inputs!$E$96,IF(AND(W$5&gt;=Inputs!$C$97,W$5&lt;Inputs!$D$97),Inputs!$E$97,IF(AND(W$5&gt;=Inputs!$C$98,W$5&lt;Inputs!$D$98),Inputs!$E$98,IF(AND(W$5&gt;=Inputs!$C$99,W$5&lt;Inputs!$D$99),Inputs!$E$99,IF(AND(W$5&gt;=Inputs!$C$100,W$5&lt;Inputs!$D$100),Inputs!$E$100,0))))))))))))</f>
        <v>30</v>
      </c>
      <c r="X44" s="37">
        <f>IF(AND(X$5&gt;=Inputs!$C$89,X$5&lt;Inputs!$D$89),Inputs!$E$89,IF(AND(X$5&gt;=Inputs!$C$90,X$5&lt;Inputs!$D$90),Inputs!$E$90,IF(AND(X$5&gt;=Inputs!$C$91,X$5&lt;Inputs!$D$91),Inputs!$E$91,IF(AND(X$5&gt;=Inputs!$C$92,X$5&lt;Inputs!$D$92),Inputs!$E$92,IF(AND(X$5&gt;=Inputs!$C$93,X$5&lt;Inputs!$D$93),Inputs!$E$93,IF(AND(X$5&gt;=Inputs!$C$94,X$5&lt;Inputs!$D$94),Inputs!$E$94,IF(AND(X$5&gt;=Inputs!$C$95,X$5&lt;Inputs!$D$95),Inputs!$E$95,IF(AND(X$5&gt;=Inputs!$C$96,X$5&lt;Inputs!$D$96),Inputs!$E$96,IF(AND(X$5&gt;=Inputs!$C$97,X$5&lt;Inputs!$D$97),Inputs!$E$97,IF(AND(X$5&gt;=Inputs!$C$98,X$5&lt;Inputs!$D$98),Inputs!$E$98,IF(AND(X$5&gt;=Inputs!$C$99,X$5&lt;Inputs!$D$99),Inputs!$E$99,IF(AND(X$5&gt;=Inputs!$C$100,X$5&lt;Inputs!$D$100),Inputs!$E$100,0))))))))))))</f>
        <v>30</v>
      </c>
      <c r="Y44" s="37">
        <f>IF(AND(Y$5&gt;=Inputs!$C$89,Y$5&lt;Inputs!$D$89),Inputs!$E$89,IF(AND(Y$5&gt;=Inputs!$C$90,Y$5&lt;Inputs!$D$90),Inputs!$E$90,IF(AND(Y$5&gt;=Inputs!$C$91,Y$5&lt;Inputs!$D$91),Inputs!$E$91,IF(AND(Y$5&gt;=Inputs!$C$92,Y$5&lt;Inputs!$D$92),Inputs!$E$92,IF(AND(Y$5&gt;=Inputs!$C$93,Y$5&lt;Inputs!$D$93),Inputs!$E$93,IF(AND(Y$5&gt;=Inputs!$C$94,Y$5&lt;Inputs!$D$94),Inputs!$E$94,IF(AND(Y$5&gt;=Inputs!$C$95,Y$5&lt;Inputs!$D$95),Inputs!$E$95,IF(AND(Y$5&gt;=Inputs!$C$96,Y$5&lt;Inputs!$D$96),Inputs!$E$96,IF(AND(Y$5&gt;=Inputs!$C$97,Y$5&lt;Inputs!$D$97),Inputs!$E$97,IF(AND(Y$5&gt;=Inputs!$C$98,Y$5&lt;Inputs!$D$98),Inputs!$E$98,IF(AND(Y$5&gt;=Inputs!$C$99,Y$5&lt;Inputs!$D$99),Inputs!$E$99,IF(AND(Y$5&gt;=Inputs!$C$100,Y$5&lt;Inputs!$D$100),Inputs!$E$100,0))))))))))))</f>
        <v>30</v>
      </c>
      <c r="Z44" s="37">
        <f>IF(AND(Z$5&gt;=Inputs!$C$89,Z$5&lt;Inputs!$D$89),Inputs!$E$89,IF(AND(Z$5&gt;=Inputs!$C$90,Z$5&lt;Inputs!$D$90),Inputs!$E$90,IF(AND(Z$5&gt;=Inputs!$C$91,Z$5&lt;Inputs!$D$91),Inputs!$E$91,IF(AND(Z$5&gt;=Inputs!$C$92,Z$5&lt;Inputs!$D$92),Inputs!$E$92,IF(AND(Z$5&gt;=Inputs!$C$93,Z$5&lt;Inputs!$D$93),Inputs!$E$93,IF(AND(Z$5&gt;=Inputs!$C$94,Z$5&lt;Inputs!$D$94),Inputs!$E$94,IF(AND(Z$5&gt;=Inputs!$C$95,Z$5&lt;Inputs!$D$95),Inputs!$E$95,IF(AND(Z$5&gt;=Inputs!$C$96,Z$5&lt;Inputs!$D$96),Inputs!$E$96,IF(AND(Z$5&gt;=Inputs!$C$97,Z$5&lt;Inputs!$D$97),Inputs!$E$97,IF(AND(Z$5&gt;=Inputs!$C$98,Z$5&lt;Inputs!$D$98),Inputs!$E$98,IF(AND(Z$5&gt;=Inputs!$C$99,Z$5&lt;Inputs!$D$99),Inputs!$E$99,IF(AND(Z$5&gt;=Inputs!$C$100,Z$5&lt;Inputs!$D$100),Inputs!$E$100,0))))))))))))</f>
        <v>30</v>
      </c>
      <c r="AA44" s="37">
        <f>IF(AND(AA$5&gt;=Inputs!$C$89,AA$5&lt;Inputs!$D$89),Inputs!$E$89,IF(AND(AA$5&gt;=Inputs!$C$90,AA$5&lt;Inputs!$D$90),Inputs!$E$90,IF(AND(AA$5&gt;=Inputs!$C$91,AA$5&lt;Inputs!$D$91),Inputs!$E$91,IF(AND(AA$5&gt;=Inputs!$C$92,AA$5&lt;Inputs!$D$92),Inputs!$E$92,IF(AND(AA$5&gt;=Inputs!$C$93,AA$5&lt;Inputs!$D$93),Inputs!$E$93,IF(AND(AA$5&gt;=Inputs!$C$94,AA$5&lt;Inputs!$D$94),Inputs!$E$94,IF(AND(AA$5&gt;=Inputs!$C$95,AA$5&lt;Inputs!$D$95),Inputs!$E$95,IF(AND(AA$5&gt;=Inputs!$C$96,AA$5&lt;Inputs!$D$96),Inputs!$E$96,IF(AND(AA$5&gt;=Inputs!$C$97,AA$5&lt;Inputs!$D$97),Inputs!$E$97,IF(AND(AA$5&gt;=Inputs!$C$98,AA$5&lt;Inputs!$D$98),Inputs!$E$98,IF(AND(AA$5&gt;=Inputs!$C$99,AA$5&lt;Inputs!$D$99),Inputs!$E$99,IF(AND(AA$5&gt;=Inputs!$C$100,AA$5&lt;Inputs!$D$100),Inputs!$E$100,0))))))))))))</f>
        <v>30</v>
      </c>
      <c r="AB44" s="37">
        <f>IF(AND(AB$5&gt;=Inputs!$C$89,AB$5&lt;Inputs!$D$89),Inputs!$E$89,IF(AND(AB$5&gt;=Inputs!$C$90,AB$5&lt;Inputs!$D$90),Inputs!$E$90,IF(AND(AB$5&gt;=Inputs!$C$91,AB$5&lt;Inputs!$D$91),Inputs!$E$91,IF(AND(AB$5&gt;=Inputs!$C$92,AB$5&lt;Inputs!$D$92),Inputs!$E$92,IF(AND(AB$5&gt;=Inputs!$C$93,AB$5&lt;Inputs!$D$93),Inputs!$E$93,IF(AND(AB$5&gt;=Inputs!$C$94,AB$5&lt;Inputs!$D$94),Inputs!$E$94,IF(AND(AB$5&gt;=Inputs!$C$95,AB$5&lt;Inputs!$D$95),Inputs!$E$95,IF(AND(AB$5&gt;=Inputs!$C$96,AB$5&lt;Inputs!$D$96),Inputs!$E$96,IF(AND(AB$5&gt;=Inputs!$C$97,AB$5&lt;Inputs!$D$97),Inputs!$E$97,IF(AND(AB$5&gt;=Inputs!$C$98,AB$5&lt;Inputs!$D$98),Inputs!$E$98,IF(AND(AB$5&gt;=Inputs!$C$99,AB$5&lt;Inputs!$D$99),Inputs!$E$99,IF(AND(AB$5&gt;=Inputs!$C$100,AB$5&lt;Inputs!$D$100),Inputs!$E$100,0))))))))))))</f>
        <v>30</v>
      </c>
      <c r="AC44" s="37">
        <f>IF(AND(AC$5&gt;=Inputs!$C$89,AC$5&lt;Inputs!$D$89),Inputs!$E$89,IF(AND(AC$5&gt;=Inputs!$C$90,AC$5&lt;Inputs!$D$90),Inputs!$E$90,IF(AND(AC$5&gt;=Inputs!$C$91,AC$5&lt;Inputs!$D$91),Inputs!$E$91,IF(AND(AC$5&gt;=Inputs!$C$92,AC$5&lt;Inputs!$D$92),Inputs!$E$92,IF(AND(AC$5&gt;=Inputs!$C$93,AC$5&lt;Inputs!$D$93),Inputs!$E$93,IF(AND(AC$5&gt;=Inputs!$C$94,AC$5&lt;Inputs!$D$94),Inputs!$E$94,IF(AND(AC$5&gt;=Inputs!$C$95,AC$5&lt;Inputs!$D$95),Inputs!$E$95,IF(AND(AC$5&gt;=Inputs!$C$96,AC$5&lt;Inputs!$D$96),Inputs!$E$96,IF(AND(AC$5&gt;=Inputs!$C$97,AC$5&lt;Inputs!$D$97),Inputs!$E$97,IF(AND(AC$5&gt;=Inputs!$C$98,AC$5&lt;Inputs!$D$98),Inputs!$E$98,IF(AND(AC$5&gt;=Inputs!$C$99,AC$5&lt;Inputs!$D$99),Inputs!$E$99,IF(AND(AC$5&gt;=Inputs!$C$100,AC$5&lt;Inputs!$D$100),Inputs!$E$100,0))))))))))))</f>
        <v>30</v>
      </c>
      <c r="AD44" s="37">
        <f>IF(AND(AD$5&gt;=Inputs!$C$89,AD$5&lt;Inputs!$D$89),Inputs!$E$89,IF(AND(AD$5&gt;=Inputs!$C$90,AD$5&lt;Inputs!$D$90),Inputs!$E$90,IF(AND(AD$5&gt;=Inputs!$C$91,AD$5&lt;Inputs!$D$91),Inputs!$E$91,IF(AND(AD$5&gt;=Inputs!$C$92,AD$5&lt;Inputs!$D$92),Inputs!$E$92,IF(AND(AD$5&gt;=Inputs!$C$93,AD$5&lt;Inputs!$D$93),Inputs!$E$93,IF(AND(AD$5&gt;=Inputs!$C$94,AD$5&lt;Inputs!$D$94),Inputs!$E$94,IF(AND(AD$5&gt;=Inputs!$C$95,AD$5&lt;Inputs!$D$95),Inputs!$E$95,IF(AND(AD$5&gt;=Inputs!$C$96,AD$5&lt;Inputs!$D$96),Inputs!$E$96,IF(AND(AD$5&gt;=Inputs!$C$97,AD$5&lt;Inputs!$D$97),Inputs!$E$97,IF(AND(AD$5&gt;=Inputs!$C$98,AD$5&lt;Inputs!$D$98),Inputs!$E$98,IF(AND(AD$5&gt;=Inputs!$C$99,AD$5&lt;Inputs!$D$99),Inputs!$E$99,IF(AND(AD$5&gt;=Inputs!$C$100,AD$5&lt;Inputs!$D$100),Inputs!$E$100,0))))))))))))</f>
        <v>30</v>
      </c>
      <c r="AE44" s="37">
        <f>IF(AND(AE$5&gt;=Inputs!$C$89,AE$5&lt;Inputs!$D$89),Inputs!$E$89,IF(AND(AE$5&gt;=Inputs!$C$90,AE$5&lt;Inputs!$D$90),Inputs!$E$90,IF(AND(AE$5&gt;=Inputs!$C$91,AE$5&lt;Inputs!$D$91),Inputs!$E$91,IF(AND(AE$5&gt;=Inputs!$C$92,AE$5&lt;Inputs!$D$92),Inputs!$E$92,IF(AND(AE$5&gt;=Inputs!$C$93,AE$5&lt;Inputs!$D$93),Inputs!$E$93,IF(AND(AE$5&gt;=Inputs!$C$94,AE$5&lt;Inputs!$D$94),Inputs!$E$94,IF(AND(AE$5&gt;=Inputs!$C$95,AE$5&lt;Inputs!$D$95),Inputs!$E$95,IF(AND(AE$5&gt;=Inputs!$C$96,AE$5&lt;Inputs!$D$96),Inputs!$E$96,IF(AND(AE$5&gt;=Inputs!$C$97,AE$5&lt;Inputs!$D$97),Inputs!$E$97,IF(AND(AE$5&gt;=Inputs!$C$98,AE$5&lt;Inputs!$D$98),Inputs!$E$98,IF(AND(AE$5&gt;=Inputs!$C$99,AE$5&lt;Inputs!$D$99),Inputs!$E$99,IF(AND(AE$5&gt;=Inputs!$C$100,AE$5&lt;Inputs!$D$100),Inputs!$E$100,0))))))))))))</f>
        <v>30</v>
      </c>
      <c r="AF44" s="37">
        <f>IF(AND(AF$5&gt;=Inputs!$C$89,AF$5&lt;Inputs!$D$89),Inputs!$E$89,IF(AND(AF$5&gt;=Inputs!$C$90,AF$5&lt;Inputs!$D$90),Inputs!$E$90,IF(AND(AF$5&gt;=Inputs!$C$91,AF$5&lt;Inputs!$D$91),Inputs!$E$91,IF(AND(AF$5&gt;=Inputs!$C$92,AF$5&lt;Inputs!$D$92),Inputs!$E$92,IF(AND(AF$5&gt;=Inputs!$C$93,AF$5&lt;Inputs!$D$93),Inputs!$E$93,IF(AND(AF$5&gt;=Inputs!$C$94,AF$5&lt;Inputs!$D$94),Inputs!$E$94,IF(AND(AF$5&gt;=Inputs!$C$95,AF$5&lt;Inputs!$D$95),Inputs!$E$95,IF(AND(AF$5&gt;=Inputs!$C$96,AF$5&lt;Inputs!$D$96),Inputs!$E$96,IF(AND(AF$5&gt;=Inputs!$C$97,AF$5&lt;Inputs!$D$97),Inputs!$E$97,IF(AND(AF$5&gt;=Inputs!$C$98,AF$5&lt;Inputs!$D$98),Inputs!$E$98,IF(AND(AF$5&gt;=Inputs!$C$99,AF$5&lt;Inputs!$D$99),Inputs!$E$99,IF(AND(AF$5&gt;=Inputs!$C$100,AF$5&lt;Inputs!$D$100),Inputs!$E$100,0))))))))))))</f>
        <v>30</v>
      </c>
      <c r="AG44" s="37">
        <f>IF(AND(AG$5&gt;=Inputs!$C$89,AG$5&lt;Inputs!$D$89),Inputs!$E$89,IF(AND(AG$5&gt;=Inputs!$C$90,AG$5&lt;Inputs!$D$90),Inputs!$E$90,IF(AND(AG$5&gt;=Inputs!$C$91,AG$5&lt;Inputs!$D$91),Inputs!$E$91,IF(AND(AG$5&gt;=Inputs!$C$92,AG$5&lt;Inputs!$D$92),Inputs!$E$92,IF(AND(AG$5&gt;=Inputs!$C$93,AG$5&lt;Inputs!$D$93),Inputs!$E$93,IF(AND(AG$5&gt;=Inputs!$C$94,AG$5&lt;Inputs!$D$94),Inputs!$E$94,IF(AND(AG$5&gt;=Inputs!$C$95,AG$5&lt;Inputs!$D$95),Inputs!$E$95,IF(AND(AG$5&gt;=Inputs!$C$96,AG$5&lt;Inputs!$D$96),Inputs!$E$96,IF(AND(AG$5&gt;=Inputs!$C$97,AG$5&lt;Inputs!$D$97),Inputs!$E$97,IF(AND(AG$5&gt;=Inputs!$C$98,AG$5&lt;Inputs!$D$98),Inputs!$E$98,IF(AND(AG$5&gt;=Inputs!$C$99,AG$5&lt;Inputs!$D$99),Inputs!$E$99,IF(AND(AG$5&gt;=Inputs!$C$100,AG$5&lt;Inputs!$D$100),Inputs!$E$100,0))))))))))))</f>
        <v>30</v>
      </c>
      <c r="AH44" s="37">
        <f>IF(AND(AH$5&gt;=Inputs!$C$89,AH$5&lt;Inputs!$D$89),Inputs!$E$89,IF(AND(AH$5&gt;=Inputs!$C$90,AH$5&lt;Inputs!$D$90),Inputs!$E$90,IF(AND(AH$5&gt;=Inputs!$C$91,AH$5&lt;Inputs!$D$91),Inputs!$E$91,IF(AND(AH$5&gt;=Inputs!$C$92,AH$5&lt;Inputs!$D$92),Inputs!$E$92,IF(AND(AH$5&gt;=Inputs!$C$93,AH$5&lt;Inputs!$D$93),Inputs!$E$93,IF(AND(AH$5&gt;=Inputs!$C$94,AH$5&lt;Inputs!$D$94),Inputs!$E$94,IF(AND(AH$5&gt;=Inputs!$C$95,AH$5&lt;Inputs!$D$95),Inputs!$E$95,IF(AND(AH$5&gt;=Inputs!$C$96,AH$5&lt;Inputs!$D$96),Inputs!$E$96,IF(AND(AH$5&gt;=Inputs!$C$97,AH$5&lt;Inputs!$D$97),Inputs!$E$97,IF(AND(AH$5&gt;=Inputs!$C$98,AH$5&lt;Inputs!$D$98),Inputs!$E$98,IF(AND(AH$5&gt;=Inputs!$C$99,AH$5&lt;Inputs!$D$99),Inputs!$E$99,IF(AND(AH$5&gt;=Inputs!$C$100,AH$5&lt;Inputs!$D$100),Inputs!$E$100,0))))))))))))</f>
        <v>30</v>
      </c>
      <c r="AI44" s="37">
        <f>IF(AND(AI$5&gt;=Inputs!$C$89,AI$5&lt;Inputs!$D$89),Inputs!$E$89,IF(AND(AI$5&gt;=Inputs!$C$90,AI$5&lt;Inputs!$D$90),Inputs!$E$90,IF(AND(AI$5&gt;=Inputs!$C$91,AI$5&lt;Inputs!$D$91),Inputs!$E$91,IF(AND(AI$5&gt;=Inputs!$C$92,AI$5&lt;Inputs!$D$92),Inputs!$E$92,IF(AND(AI$5&gt;=Inputs!$C$93,AI$5&lt;Inputs!$D$93),Inputs!$E$93,IF(AND(AI$5&gt;=Inputs!$C$94,AI$5&lt;Inputs!$D$94),Inputs!$E$94,IF(AND(AI$5&gt;=Inputs!$C$95,AI$5&lt;Inputs!$D$95),Inputs!$E$95,IF(AND(AI$5&gt;=Inputs!$C$96,AI$5&lt;Inputs!$D$96),Inputs!$E$96,IF(AND(AI$5&gt;=Inputs!$C$97,AI$5&lt;Inputs!$D$97),Inputs!$E$97,IF(AND(AI$5&gt;=Inputs!$C$98,AI$5&lt;Inputs!$D$98),Inputs!$E$98,IF(AND(AI$5&gt;=Inputs!$C$99,AI$5&lt;Inputs!$D$99),Inputs!$E$99,IF(AND(AI$5&gt;=Inputs!$C$100,AI$5&lt;Inputs!$D$100),Inputs!$E$100,0))))))))))))</f>
        <v>30</v>
      </c>
      <c r="AJ44" s="37">
        <f>IF(AND(AJ$5&gt;=Inputs!$C$89,AJ$5&lt;Inputs!$D$89),Inputs!$E$89,IF(AND(AJ$5&gt;=Inputs!$C$90,AJ$5&lt;Inputs!$D$90),Inputs!$E$90,IF(AND(AJ$5&gt;=Inputs!$C$91,AJ$5&lt;Inputs!$D$91),Inputs!$E$91,IF(AND(AJ$5&gt;=Inputs!$C$92,AJ$5&lt;Inputs!$D$92),Inputs!$E$92,IF(AND(AJ$5&gt;=Inputs!$C$93,AJ$5&lt;Inputs!$D$93),Inputs!$E$93,IF(AND(AJ$5&gt;=Inputs!$C$94,AJ$5&lt;Inputs!$D$94),Inputs!$E$94,IF(AND(AJ$5&gt;=Inputs!$C$95,AJ$5&lt;Inputs!$D$95),Inputs!$E$95,IF(AND(AJ$5&gt;=Inputs!$C$96,AJ$5&lt;Inputs!$D$96),Inputs!$E$96,IF(AND(AJ$5&gt;=Inputs!$C$97,AJ$5&lt;Inputs!$D$97),Inputs!$E$97,IF(AND(AJ$5&gt;=Inputs!$C$98,AJ$5&lt;Inputs!$D$98),Inputs!$E$98,IF(AND(AJ$5&gt;=Inputs!$C$99,AJ$5&lt;Inputs!$D$99),Inputs!$E$99,IF(AND(AJ$5&gt;=Inputs!$C$100,AJ$5&lt;Inputs!$D$100),Inputs!$E$100,0))))))))))))</f>
        <v>30</v>
      </c>
      <c r="AK44" s="37">
        <f>IF(AND(AK$5&gt;=Inputs!$C$89,AK$5&lt;Inputs!$D$89),Inputs!$E$89,IF(AND(AK$5&gt;=Inputs!$C$90,AK$5&lt;Inputs!$D$90),Inputs!$E$90,IF(AND(AK$5&gt;=Inputs!$C$91,AK$5&lt;Inputs!$D$91),Inputs!$E$91,IF(AND(AK$5&gt;=Inputs!$C$92,AK$5&lt;Inputs!$D$92),Inputs!$E$92,IF(AND(AK$5&gt;=Inputs!$C$93,AK$5&lt;Inputs!$D$93),Inputs!$E$93,IF(AND(AK$5&gt;=Inputs!$C$94,AK$5&lt;Inputs!$D$94),Inputs!$E$94,IF(AND(AK$5&gt;=Inputs!$C$95,AK$5&lt;Inputs!$D$95),Inputs!$E$95,IF(AND(AK$5&gt;=Inputs!$C$96,AK$5&lt;Inputs!$D$96),Inputs!$E$96,IF(AND(AK$5&gt;=Inputs!$C$97,AK$5&lt;Inputs!$D$97),Inputs!$E$97,IF(AND(AK$5&gt;=Inputs!$C$98,AK$5&lt;Inputs!$D$98),Inputs!$E$98,IF(AND(AK$5&gt;=Inputs!$C$99,AK$5&lt;Inputs!$D$99),Inputs!$E$99,IF(AND(AK$5&gt;=Inputs!$C$100,AK$5&lt;Inputs!$D$100),Inputs!$E$100,0))))))))))))</f>
        <v>30</v>
      </c>
      <c r="AL44" s="37">
        <f>IF(AND(AL$5&gt;=Inputs!$C$89,AL$5&lt;Inputs!$D$89),Inputs!$E$89,IF(AND(AL$5&gt;=Inputs!$C$90,AL$5&lt;Inputs!$D$90),Inputs!$E$90,IF(AND(AL$5&gt;=Inputs!$C$91,AL$5&lt;Inputs!$D$91),Inputs!$E$91,IF(AND(AL$5&gt;=Inputs!$C$92,AL$5&lt;Inputs!$D$92),Inputs!$E$92,IF(AND(AL$5&gt;=Inputs!$C$93,AL$5&lt;Inputs!$D$93),Inputs!$E$93,IF(AND(AL$5&gt;=Inputs!$C$94,AL$5&lt;Inputs!$D$94),Inputs!$E$94,IF(AND(AL$5&gt;=Inputs!$C$95,AL$5&lt;Inputs!$D$95),Inputs!$E$95,IF(AND(AL$5&gt;=Inputs!$C$96,AL$5&lt;Inputs!$D$96),Inputs!$E$96,IF(AND(AL$5&gt;=Inputs!$C$97,AL$5&lt;Inputs!$D$97),Inputs!$E$97,IF(AND(AL$5&gt;=Inputs!$C$98,AL$5&lt;Inputs!$D$98),Inputs!$E$98,IF(AND(AL$5&gt;=Inputs!$C$99,AL$5&lt;Inputs!$D$99),Inputs!$E$99,IF(AND(AL$5&gt;=Inputs!$C$100,AL$5&lt;Inputs!$D$100),Inputs!$E$100,0))))))))))))</f>
        <v>30</v>
      </c>
      <c r="AM44" s="37">
        <f>IF(AND(AM$5&gt;=Inputs!$C$89,AM$5&lt;Inputs!$D$89),Inputs!$E$89,IF(AND(AM$5&gt;=Inputs!$C$90,AM$5&lt;Inputs!$D$90),Inputs!$E$90,IF(AND(AM$5&gt;=Inputs!$C$91,AM$5&lt;Inputs!$D$91),Inputs!$E$91,IF(AND(AM$5&gt;=Inputs!$C$92,AM$5&lt;Inputs!$D$92),Inputs!$E$92,IF(AND(AM$5&gt;=Inputs!$C$93,AM$5&lt;Inputs!$D$93),Inputs!$E$93,IF(AND(AM$5&gt;=Inputs!$C$94,AM$5&lt;Inputs!$D$94),Inputs!$E$94,IF(AND(AM$5&gt;=Inputs!$C$95,AM$5&lt;Inputs!$D$95),Inputs!$E$95,IF(AND(AM$5&gt;=Inputs!$C$96,AM$5&lt;Inputs!$D$96),Inputs!$E$96,IF(AND(AM$5&gt;=Inputs!$C$97,AM$5&lt;Inputs!$D$97),Inputs!$E$97,IF(AND(AM$5&gt;=Inputs!$C$98,AM$5&lt;Inputs!$D$98),Inputs!$E$98,IF(AND(AM$5&gt;=Inputs!$C$99,AM$5&lt;Inputs!$D$99),Inputs!$E$99,IF(AND(AM$5&gt;=Inputs!$C$100,AM$5&lt;Inputs!$D$100),Inputs!$E$100,0))))))))))))</f>
        <v>30</v>
      </c>
      <c r="AN44" s="37">
        <f>IF(AND(AN$5&gt;=Inputs!$C$89,AN$5&lt;Inputs!$D$89),Inputs!$E$89,IF(AND(AN$5&gt;=Inputs!$C$90,AN$5&lt;Inputs!$D$90),Inputs!$E$90,IF(AND(AN$5&gt;=Inputs!$C$91,AN$5&lt;Inputs!$D$91),Inputs!$E$91,IF(AND(AN$5&gt;=Inputs!$C$92,AN$5&lt;Inputs!$D$92),Inputs!$E$92,IF(AND(AN$5&gt;=Inputs!$C$93,AN$5&lt;Inputs!$D$93),Inputs!$E$93,IF(AND(AN$5&gt;=Inputs!$C$94,AN$5&lt;Inputs!$D$94),Inputs!$E$94,IF(AND(AN$5&gt;=Inputs!$C$95,AN$5&lt;Inputs!$D$95),Inputs!$E$95,IF(AND(AN$5&gt;=Inputs!$C$96,AN$5&lt;Inputs!$D$96),Inputs!$E$96,IF(AND(AN$5&gt;=Inputs!$C$97,AN$5&lt;Inputs!$D$97),Inputs!$E$97,IF(AND(AN$5&gt;=Inputs!$C$98,AN$5&lt;Inputs!$D$98),Inputs!$E$98,IF(AND(AN$5&gt;=Inputs!$C$99,AN$5&lt;Inputs!$D$99),Inputs!$E$99,IF(AND(AN$5&gt;=Inputs!$C$100,AN$5&lt;Inputs!$D$100),Inputs!$E$100,0))))))))))))</f>
        <v>30</v>
      </c>
      <c r="AO44" s="37">
        <f>IF(AND(AO$5&gt;=Inputs!$C$89,AO$5&lt;Inputs!$D$89),Inputs!$E$89,IF(AND(AO$5&gt;=Inputs!$C$90,AO$5&lt;Inputs!$D$90),Inputs!$E$90,IF(AND(AO$5&gt;=Inputs!$C$91,AO$5&lt;Inputs!$D$91),Inputs!$E$91,IF(AND(AO$5&gt;=Inputs!$C$92,AO$5&lt;Inputs!$D$92),Inputs!$E$92,IF(AND(AO$5&gt;=Inputs!$C$93,AO$5&lt;Inputs!$D$93),Inputs!$E$93,IF(AND(AO$5&gt;=Inputs!$C$94,AO$5&lt;Inputs!$D$94),Inputs!$E$94,IF(AND(AO$5&gt;=Inputs!$C$95,AO$5&lt;Inputs!$D$95),Inputs!$E$95,IF(AND(AO$5&gt;=Inputs!$C$96,AO$5&lt;Inputs!$D$96),Inputs!$E$96,IF(AND(AO$5&gt;=Inputs!$C$97,AO$5&lt;Inputs!$D$97),Inputs!$E$97,IF(AND(AO$5&gt;=Inputs!$C$98,AO$5&lt;Inputs!$D$98),Inputs!$E$98,IF(AND(AO$5&gt;=Inputs!$C$99,AO$5&lt;Inputs!$D$99),Inputs!$E$99,IF(AND(AO$5&gt;=Inputs!$C$100,AO$5&lt;Inputs!$D$100),Inputs!$E$100,0))))))))))))</f>
        <v>30</v>
      </c>
      <c r="AP44" s="37">
        <f>IF(AND(AP$5&gt;=Inputs!$C$89,AP$5&lt;Inputs!$D$89),Inputs!$E$89,IF(AND(AP$5&gt;=Inputs!$C$90,AP$5&lt;Inputs!$D$90),Inputs!$E$90,IF(AND(AP$5&gt;=Inputs!$C$91,AP$5&lt;Inputs!$D$91),Inputs!$E$91,IF(AND(AP$5&gt;=Inputs!$C$92,AP$5&lt;Inputs!$D$92),Inputs!$E$92,IF(AND(AP$5&gt;=Inputs!$C$93,AP$5&lt;Inputs!$D$93),Inputs!$E$93,IF(AND(AP$5&gt;=Inputs!$C$94,AP$5&lt;Inputs!$D$94),Inputs!$E$94,IF(AND(AP$5&gt;=Inputs!$C$95,AP$5&lt;Inputs!$D$95),Inputs!$E$95,IF(AND(AP$5&gt;=Inputs!$C$96,AP$5&lt;Inputs!$D$96),Inputs!$E$96,IF(AND(AP$5&gt;=Inputs!$C$97,AP$5&lt;Inputs!$D$97),Inputs!$E$97,IF(AND(AP$5&gt;=Inputs!$C$98,AP$5&lt;Inputs!$D$98),Inputs!$E$98,IF(AND(AP$5&gt;=Inputs!$C$99,AP$5&lt;Inputs!$D$99),Inputs!$E$99,IF(AND(AP$5&gt;=Inputs!$C$100,AP$5&lt;Inputs!$D$100),Inputs!$E$100,0))))))))))))</f>
        <v>30</v>
      </c>
      <c r="AQ44" s="37">
        <f>IF(AND(AQ$5&gt;=Inputs!$C$89,AQ$5&lt;Inputs!$D$89),Inputs!$E$89,IF(AND(AQ$5&gt;=Inputs!$C$90,AQ$5&lt;Inputs!$D$90),Inputs!$E$90,IF(AND(AQ$5&gt;=Inputs!$C$91,AQ$5&lt;Inputs!$D$91),Inputs!$E$91,IF(AND(AQ$5&gt;=Inputs!$C$92,AQ$5&lt;Inputs!$D$92),Inputs!$E$92,IF(AND(AQ$5&gt;=Inputs!$C$93,AQ$5&lt;Inputs!$D$93),Inputs!$E$93,IF(AND(AQ$5&gt;=Inputs!$C$94,AQ$5&lt;Inputs!$D$94),Inputs!$E$94,IF(AND(AQ$5&gt;=Inputs!$C$95,AQ$5&lt;Inputs!$D$95),Inputs!$E$95,IF(AND(AQ$5&gt;=Inputs!$C$96,AQ$5&lt;Inputs!$D$96),Inputs!$E$96,IF(AND(AQ$5&gt;=Inputs!$C$97,AQ$5&lt;Inputs!$D$97),Inputs!$E$97,IF(AND(AQ$5&gt;=Inputs!$C$98,AQ$5&lt;Inputs!$D$98),Inputs!$E$98,IF(AND(AQ$5&gt;=Inputs!$C$99,AQ$5&lt;Inputs!$D$99),Inputs!$E$99,IF(AND(AQ$5&gt;=Inputs!$C$100,AQ$5&lt;Inputs!$D$100),Inputs!$E$100,0))))))))))))</f>
        <v>30</v>
      </c>
      <c r="AR44" s="37">
        <f>IF(AND(AR$5&gt;=Inputs!$C$89,AR$5&lt;Inputs!$D$89),Inputs!$E$89,IF(AND(AR$5&gt;=Inputs!$C$90,AR$5&lt;Inputs!$D$90),Inputs!$E$90,IF(AND(AR$5&gt;=Inputs!$C$91,AR$5&lt;Inputs!$D$91),Inputs!$E$91,IF(AND(AR$5&gt;=Inputs!$C$92,AR$5&lt;Inputs!$D$92),Inputs!$E$92,IF(AND(AR$5&gt;=Inputs!$C$93,AR$5&lt;Inputs!$D$93),Inputs!$E$93,IF(AND(AR$5&gt;=Inputs!$C$94,AR$5&lt;Inputs!$D$94),Inputs!$E$94,IF(AND(AR$5&gt;=Inputs!$C$95,AR$5&lt;Inputs!$D$95),Inputs!$E$95,IF(AND(AR$5&gt;=Inputs!$C$96,AR$5&lt;Inputs!$D$96),Inputs!$E$96,IF(AND(AR$5&gt;=Inputs!$C$97,AR$5&lt;Inputs!$D$97),Inputs!$E$97,IF(AND(AR$5&gt;=Inputs!$C$98,AR$5&lt;Inputs!$D$98),Inputs!$E$98,IF(AND(AR$5&gt;=Inputs!$C$99,AR$5&lt;Inputs!$D$99),Inputs!$E$99,IF(AND(AR$5&gt;=Inputs!$C$100,AR$5&lt;Inputs!$D$100),Inputs!$E$100,0))))))))))))</f>
        <v>30</v>
      </c>
      <c r="AS44" s="37">
        <f>IF(AND(AS$5&gt;=Inputs!$C$89,AS$5&lt;Inputs!$D$89),Inputs!$E$89,IF(AND(AS$5&gt;=Inputs!$C$90,AS$5&lt;Inputs!$D$90),Inputs!$E$90,IF(AND(AS$5&gt;=Inputs!$C$91,AS$5&lt;Inputs!$D$91),Inputs!$E$91,IF(AND(AS$5&gt;=Inputs!$C$92,AS$5&lt;Inputs!$D$92),Inputs!$E$92,IF(AND(AS$5&gt;=Inputs!$C$93,AS$5&lt;Inputs!$D$93),Inputs!$E$93,IF(AND(AS$5&gt;=Inputs!$C$94,AS$5&lt;Inputs!$D$94),Inputs!$E$94,IF(AND(AS$5&gt;=Inputs!$C$95,AS$5&lt;Inputs!$D$95),Inputs!$E$95,IF(AND(AS$5&gt;=Inputs!$C$96,AS$5&lt;Inputs!$D$96),Inputs!$E$96,IF(AND(AS$5&gt;=Inputs!$C$97,AS$5&lt;Inputs!$D$97),Inputs!$E$97,IF(AND(AS$5&gt;=Inputs!$C$98,AS$5&lt;Inputs!$D$98),Inputs!$E$98,IF(AND(AS$5&gt;=Inputs!$C$99,AS$5&lt;Inputs!$D$99),Inputs!$E$99,IF(AND(AS$5&gt;=Inputs!$C$100,AS$5&lt;Inputs!$D$100),Inputs!$E$100,0))))))))))))</f>
        <v>30</v>
      </c>
      <c r="AT44" s="37">
        <f>IF(AND(AT$5&gt;=Inputs!$C$89,AT$5&lt;Inputs!$D$89),Inputs!$E$89,IF(AND(AT$5&gt;=Inputs!$C$90,AT$5&lt;Inputs!$D$90),Inputs!$E$90,IF(AND(AT$5&gt;=Inputs!$C$91,AT$5&lt;Inputs!$D$91),Inputs!$E$91,IF(AND(AT$5&gt;=Inputs!$C$92,AT$5&lt;Inputs!$D$92),Inputs!$E$92,IF(AND(AT$5&gt;=Inputs!$C$93,AT$5&lt;Inputs!$D$93),Inputs!$E$93,IF(AND(AT$5&gt;=Inputs!$C$94,AT$5&lt;Inputs!$D$94),Inputs!$E$94,IF(AND(AT$5&gt;=Inputs!$C$95,AT$5&lt;Inputs!$D$95),Inputs!$E$95,IF(AND(AT$5&gt;=Inputs!$C$96,AT$5&lt;Inputs!$D$96),Inputs!$E$96,IF(AND(AT$5&gt;=Inputs!$C$97,AT$5&lt;Inputs!$D$97),Inputs!$E$97,IF(AND(AT$5&gt;=Inputs!$C$98,AT$5&lt;Inputs!$D$98),Inputs!$E$98,IF(AND(AT$5&gt;=Inputs!$C$99,AT$5&lt;Inputs!$D$99),Inputs!$E$99,IF(AND(AT$5&gt;=Inputs!$C$100,AT$5&lt;Inputs!$D$100),Inputs!$E$100,0))))))))))))</f>
        <v>30</v>
      </c>
      <c r="AU44" s="37">
        <f>IF(AND(AU$5&gt;=Inputs!$C$89,AU$5&lt;Inputs!$D$89),Inputs!$E$89,IF(AND(AU$5&gt;=Inputs!$C$90,AU$5&lt;Inputs!$D$90),Inputs!$E$90,IF(AND(AU$5&gt;=Inputs!$C$91,AU$5&lt;Inputs!$D$91),Inputs!$E$91,IF(AND(AU$5&gt;=Inputs!$C$92,AU$5&lt;Inputs!$D$92),Inputs!$E$92,IF(AND(AU$5&gt;=Inputs!$C$93,AU$5&lt;Inputs!$D$93),Inputs!$E$93,IF(AND(AU$5&gt;=Inputs!$C$94,AU$5&lt;Inputs!$D$94),Inputs!$E$94,IF(AND(AU$5&gt;=Inputs!$C$95,AU$5&lt;Inputs!$D$95),Inputs!$E$95,IF(AND(AU$5&gt;=Inputs!$C$96,AU$5&lt;Inputs!$D$96),Inputs!$E$96,IF(AND(AU$5&gt;=Inputs!$C$97,AU$5&lt;Inputs!$D$97),Inputs!$E$97,IF(AND(AU$5&gt;=Inputs!$C$98,AU$5&lt;Inputs!$D$98),Inputs!$E$98,IF(AND(AU$5&gt;=Inputs!$C$99,AU$5&lt;Inputs!$D$99),Inputs!$E$99,IF(AND(AU$5&gt;=Inputs!$C$100,AU$5&lt;Inputs!$D$100),Inputs!$E$100,0))))))))))))</f>
        <v>30</v>
      </c>
      <c r="AV44" s="37">
        <f>IF(AND(AV$5&gt;=Inputs!$C$89,AV$5&lt;Inputs!$D$89),Inputs!$E$89,IF(AND(AV$5&gt;=Inputs!$C$90,AV$5&lt;Inputs!$D$90),Inputs!$E$90,IF(AND(AV$5&gt;=Inputs!$C$91,AV$5&lt;Inputs!$D$91),Inputs!$E$91,IF(AND(AV$5&gt;=Inputs!$C$92,AV$5&lt;Inputs!$D$92),Inputs!$E$92,IF(AND(AV$5&gt;=Inputs!$C$93,AV$5&lt;Inputs!$D$93),Inputs!$E$93,IF(AND(AV$5&gt;=Inputs!$C$94,AV$5&lt;Inputs!$D$94),Inputs!$E$94,IF(AND(AV$5&gt;=Inputs!$C$95,AV$5&lt;Inputs!$D$95),Inputs!$E$95,IF(AND(AV$5&gt;=Inputs!$C$96,AV$5&lt;Inputs!$D$96),Inputs!$E$96,IF(AND(AV$5&gt;=Inputs!$C$97,AV$5&lt;Inputs!$D$97),Inputs!$E$97,IF(AND(AV$5&gt;=Inputs!$C$98,AV$5&lt;Inputs!$D$98),Inputs!$E$98,IF(AND(AV$5&gt;=Inputs!$C$99,AV$5&lt;Inputs!$D$99),Inputs!$E$99,IF(AND(AV$5&gt;=Inputs!$C$100,AV$5&lt;Inputs!$D$100),Inputs!$E$100,0))))))))))))</f>
        <v>30</v>
      </c>
      <c r="AW44" s="37">
        <f>IF(AND(AW$5&gt;=Inputs!$C$89,AW$5&lt;Inputs!$D$89),Inputs!$E$89,IF(AND(AW$5&gt;=Inputs!$C$90,AW$5&lt;Inputs!$D$90),Inputs!$E$90,IF(AND(AW$5&gt;=Inputs!$C$91,AW$5&lt;Inputs!$D$91),Inputs!$E$91,IF(AND(AW$5&gt;=Inputs!$C$92,AW$5&lt;Inputs!$D$92),Inputs!$E$92,IF(AND(AW$5&gt;=Inputs!$C$93,AW$5&lt;Inputs!$D$93),Inputs!$E$93,IF(AND(AW$5&gt;=Inputs!$C$94,AW$5&lt;Inputs!$D$94),Inputs!$E$94,IF(AND(AW$5&gt;=Inputs!$C$95,AW$5&lt;Inputs!$D$95),Inputs!$E$95,IF(AND(AW$5&gt;=Inputs!$C$96,AW$5&lt;Inputs!$D$96),Inputs!$E$96,IF(AND(AW$5&gt;=Inputs!$C$97,AW$5&lt;Inputs!$D$97),Inputs!$E$97,IF(AND(AW$5&gt;=Inputs!$C$98,AW$5&lt;Inputs!$D$98),Inputs!$E$98,IF(AND(AW$5&gt;=Inputs!$C$99,AW$5&lt;Inputs!$D$99),Inputs!$E$99,IF(AND(AW$5&gt;=Inputs!$C$100,AW$5&lt;Inputs!$D$100),Inputs!$E$100,0))))))))))))</f>
        <v>30</v>
      </c>
      <c r="AX44" s="37">
        <f>IF(AND(AX$5&gt;=Inputs!$C$89,AX$5&lt;Inputs!$D$89),Inputs!$E$89,IF(AND(AX$5&gt;=Inputs!$C$90,AX$5&lt;Inputs!$D$90),Inputs!$E$90,IF(AND(AX$5&gt;=Inputs!$C$91,AX$5&lt;Inputs!$D$91),Inputs!$E$91,IF(AND(AX$5&gt;=Inputs!$C$92,AX$5&lt;Inputs!$D$92),Inputs!$E$92,IF(AND(AX$5&gt;=Inputs!$C$93,AX$5&lt;Inputs!$D$93),Inputs!$E$93,IF(AND(AX$5&gt;=Inputs!$C$94,AX$5&lt;Inputs!$D$94),Inputs!$E$94,IF(AND(AX$5&gt;=Inputs!$C$95,AX$5&lt;Inputs!$D$95),Inputs!$E$95,IF(AND(AX$5&gt;=Inputs!$C$96,AX$5&lt;Inputs!$D$96),Inputs!$E$96,IF(AND(AX$5&gt;=Inputs!$C$97,AX$5&lt;Inputs!$D$97),Inputs!$E$97,IF(AND(AX$5&gt;=Inputs!$C$98,AX$5&lt;Inputs!$D$98),Inputs!$E$98,IF(AND(AX$5&gt;=Inputs!$C$99,AX$5&lt;Inputs!$D$99),Inputs!$E$99,IF(AND(AX$5&gt;=Inputs!$C$100,AX$5&lt;Inputs!$D$100),Inputs!$E$100,0))))))))))))</f>
        <v>30</v>
      </c>
      <c r="AY44" s="37">
        <f>IF(AND(AY$5&gt;=Inputs!$C$89,AY$5&lt;Inputs!$D$89),Inputs!$E$89,IF(AND(AY$5&gt;=Inputs!$C$90,AY$5&lt;Inputs!$D$90),Inputs!$E$90,IF(AND(AY$5&gt;=Inputs!$C$91,AY$5&lt;Inputs!$D$91),Inputs!$E$91,IF(AND(AY$5&gt;=Inputs!$C$92,AY$5&lt;Inputs!$D$92),Inputs!$E$92,IF(AND(AY$5&gt;=Inputs!$C$93,AY$5&lt;Inputs!$D$93),Inputs!$E$93,IF(AND(AY$5&gt;=Inputs!$C$94,AY$5&lt;Inputs!$D$94),Inputs!$E$94,IF(AND(AY$5&gt;=Inputs!$C$95,AY$5&lt;Inputs!$D$95),Inputs!$E$95,IF(AND(AY$5&gt;=Inputs!$C$96,AY$5&lt;Inputs!$D$96),Inputs!$E$96,IF(AND(AY$5&gt;=Inputs!$C$97,AY$5&lt;Inputs!$D$97),Inputs!$E$97,IF(AND(AY$5&gt;=Inputs!$C$98,AY$5&lt;Inputs!$D$98),Inputs!$E$98,IF(AND(AY$5&gt;=Inputs!$C$99,AY$5&lt;Inputs!$D$99),Inputs!$E$99,IF(AND(AY$5&gt;=Inputs!$C$100,AY$5&lt;Inputs!$D$100),Inputs!$E$100,0))))))))))))</f>
        <v>30</v>
      </c>
      <c r="AZ44" s="37">
        <f>IF(AND(AZ$5&gt;=Inputs!$C$89,AZ$5&lt;Inputs!$D$89),Inputs!$E$89,IF(AND(AZ$5&gt;=Inputs!$C$90,AZ$5&lt;Inputs!$D$90),Inputs!$E$90,IF(AND(AZ$5&gt;=Inputs!$C$91,AZ$5&lt;Inputs!$D$91),Inputs!$E$91,IF(AND(AZ$5&gt;=Inputs!$C$92,AZ$5&lt;Inputs!$D$92),Inputs!$E$92,IF(AND(AZ$5&gt;=Inputs!$C$93,AZ$5&lt;Inputs!$D$93),Inputs!$E$93,IF(AND(AZ$5&gt;=Inputs!$C$94,AZ$5&lt;Inputs!$D$94),Inputs!$E$94,IF(AND(AZ$5&gt;=Inputs!$C$95,AZ$5&lt;Inputs!$D$95),Inputs!$E$95,IF(AND(AZ$5&gt;=Inputs!$C$96,AZ$5&lt;Inputs!$D$96),Inputs!$E$96,IF(AND(AZ$5&gt;=Inputs!$C$97,AZ$5&lt;Inputs!$D$97),Inputs!$E$97,IF(AND(AZ$5&gt;=Inputs!$C$98,AZ$5&lt;Inputs!$D$98),Inputs!$E$98,IF(AND(AZ$5&gt;=Inputs!$C$99,AZ$5&lt;Inputs!$D$99),Inputs!$E$99,IF(AND(AZ$5&gt;=Inputs!$C$100,AZ$5&lt;Inputs!$D$100),Inputs!$E$100,0))))))))))))</f>
        <v>30</v>
      </c>
      <c r="BA44" s="37">
        <f>IF(AND(BA$5&gt;=Inputs!$C$89,BA$5&lt;Inputs!$D$89),Inputs!$E$89,IF(AND(BA$5&gt;=Inputs!$C$90,BA$5&lt;Inputs!$D$90),Inputs!$E$90,IF(AND(BA$5&gt;=Inputs!$C$91,BA$5&lt;Inputs!$D$91),Inputs!$E$91,IF(AND(BA$5&gt;=Inputs!$C$92,BA$5&lt;Inputs!$D$92),Inputs!$E$92,IF(AND(BA$5&gt;=Inputs!$C$93,BA$5&lt;Inputs!$D$93),Inputs!$E$93,IF(AND(BA$5&gt;=Inputs!$C$94,BA$5&lt;Inputs!$D$94),Inputs!$E$94,IF(AND(BA$5&gt;=Inputs!$C$95,BA$5&lt;Inputs!$D$95),Inputs!$E$95,IF(AND(BA$5&gt;=Inputs!$C$96,BA$5&lt;Inputs!$D$96),Inputs!$E$96,IF(AND(BA$5&gt;=Inputs!$C$97,BA$5&lt;Inputs!$D$97),Inputs!$E$97,IF(AND(BA$5&gt;=Inputs!$C$98,BA$5&lt;Inputs!$D$98),Inputs!$E$98,IF(AND(BA$5&gt;=Inputs!$C$99,BA$5&lt;Inputs!$D$99),Inputs!$E$99,IF(AND(BA$5&gt;=Inputs!$C$100,BA$5&lt;Inputs!$D$100),Inputs!$E$100,0))))))))))))</f>
        <v>30</v>
      </c>
      <c r="BB44" s="37">
        <f>IF(AND(BB$5&gt;=Inputs!$C$89,BB$5&lt;Inputs!$D$89),Inputs!$E$89,IF(AND(BB$5&gt;=Inputs!$C$90,BB$5&lt;Inputs!$D$90),Inputs!$E$90,IF(AND(BB$5&gt;=Inputs!$C$91,BB$5&lt;Inputs!$D$91),Inputs!$E$91,IF(AND(BB$5&gt;=Inputs!$C$92,BB$5&lt;Inputs!$D$92),Inputs!$E$92,IF(AND(BB$5&gt;=Inputs!$C$93,BB$5&lt;Inputs!$D$93),Inputs!$E$93,IF(AND(BB$5&gt;=Inputs!$C$94,BB$5&lt;Inputs!$D$94),Inputs!$E$94,IF(AND(BB$5&gt;=Inputs!$C$95,BB$5&lt;Inputs!$D$95),Inputs!$E$95,IF(AND(BB$5&gt;=Inputs!$C$96,BB$5&lt;Inputs!$D$96),Inputs!$E$96,IF(AND(BB$5&gt;=Inputs!$C$97,BB$5&lt;Inputs!$D$97),Inputs!$E$97,IF(AND(BB$5&gt;=Inputs!$C$98,BB$5&lt;Inputs!$D$98),Inputs!$E$98,IF(AND(BB$5&gt;=Inputs!$C$99,BB$5&lt;Inputs!$D$99),Inputs!$E$99,IF(AND(BB$5&gt;=Inputs!$C$100,BB$5&lt;Inputs!$D$100),Inputs!$E$100,0))))))))))))</f>
        <v>30</v>
      </c>
      <c r="BC44" s="37">
        <f>IF(AND(BC$5&gt;=Inputs!$C$89,BC$5&lt;Inputs!$D$89),Inputs!$E$89,IF(AND(BC$5&gt;=Inputs!$C$90,BC$5&lt;Inputs!$D$90),Inputs!$E$90,IF(AND(BC$5&gt;=Inputs!$C$91,BC$5&lt;Inputs!$D$91),Inputs!$E$91,IF(AND(BC$5&gt;=Inputs!$C$92,BC$5&lt;Inputs!$D$92),Inputs!$E$92,IF(AND(BC$5&gt;=Inputs!$C$93,BC$5&lt;Inputs!$D$93),Inputs!$E$93,IF(AND(BC$5&gt;=Inputs!$C$94,BC$5&lt;Inputs!$D$94),Inputs!$E$94,IF(AND(BC$5&gt;=Inputs!$C$95,BC$5&lt;Inputs!$D$95),Inputs!$E$95,IF(AND(BC$5&gt;=Inputs!$C$96,BC$5&lt;Inputs!$D$96),Inputs!$E$96,IF(AND(BC$5&gt;=Inputs!$C$97,BC$5&lt;Inputs!$D$97),Inputs!$E$97,IF(AND(BC$5&gt;=Inputs!$C$98,BC$5&lt;Inputs!$D$98),Inputs!$E$98,IF(AND(BC$5&gt;=Inputs!$C$99,BC$5&lt;Inputs!$D$99),Inputs!$E$99,IF(AND(BC$5&gt;=Inputs!$C$100,BC$5&lt;Inputs!$D$100),Inputs!$E$100,0))))))))))))</f>
        <v>30</v>
      </c>
      <c r="BD44" s="37">
        <f>IF(AND(BD$5&gt;=Inputs!$C$89,BD$5&lt;Inputs!$D$89),Inputs!$E$89,IF(AND(BD$5&gt;=Inputs!$C$90,BD$5&lt;Inputs!$D$90),Inputs!$E$90,IF(AND(BD$5&gt;=Inputs!$C$91,BD$5&lt;Inputs!$D$91),Inputs!$E$91,IF(AND(BD$5&gt;=Inputs!$C$92,BD$5&lt;Inputs!$D$92),Inputs!$E$92,IF(AND(BD$5&gt;=Inputs!$C$93,BD$5&lt;Inputs!$D$93),Inputs!$E$93,IF(AND(BD$5&gt;=Inputs!$C$94,BD$5&lt;Inputs!$D$94),Inputs!$E$94,IF(AND(BD$5&gt;=Inputs!$C$95,BD$5&lt;Inputs!$D$95),Inputs!$E$95,IF(AND(BD$5&gt;=Inputs!$C$96,BD$5&lt;Inputs!$D$96),Inputs!$E$96,IF(AND(BD$5&gt;=Inputs!$C$97,BD$5&lt;Inputs!$D$97),Inputs!$E$97,IF(AND(BD$5&gt;=Inputs!$C$98,BD$5&lt;Inputs!$D$98),Inputs!$E$98,IF(AND(BD$5&gt;=Inputs!$C$99,BD$5&lt;Inputs!$D$99),Inputs!$E$99,IF(AND(BD$5&gt;=Inputs!$C$100,BD$5&lt;Inputs!$D$100),Inputs!$E$100,0))))))))))))</f>
        <v>30</v>
      </c>
      <c r="BE44" s="37">
        <f>IF(AND(BE$5&gt;=Inputs!$C$89,BE$5&lt;Inputs!$D$89),Inputs!$E$89,IF(AND(BE$5&gt;=Inputs!$C$90,BE$5&lt;Inputs!$D$90),Inputs!$E$90,IF(AND(BE$5&gt;=Inputs!$C$91,BE$5&lt;Inputs!$D$91),Inputs!$E$91,IF(AND(BE$5&gt;=Inputs!$C$92,BE$5&lt;Inputs!$D$92),Inputs!$E$92,IF(AND(BE$5&gt;=Inputs!$C$93,BE$5&lt;Inputs!$D$93),Inputs!$E$93,IF(AND(BE$5&gt;=Inputs!$C$94,BE$5&lt;Inputs!$D$94),Inputs!$E$94,IF(AND(BE$5&gt;=Inputs!$C$95,BE$5&lt;Inputs!$D$95),Inputs!$E$95,IF(AND(BE$5&gt;=Inputs!$C$96,BE$5&lt;Inputs!$D$96),Inputs!$E$96,IF(AND(BE$5&gt;=Inputs!$C$97,BE$5&lt;Inputs!$D$97),Inputs!$E$97,IF(AND(BE$5&gt;=Inputs!$C$98,BE$5&lt;Inputs!$D$98),Inputs!$E$98,IF(AND(BE$5&gt;=Inputs!$C$99,BE$5&lt;Inputs!$D$99),Inputs!$E$99,IF(AND(BE$5&gt;=Inputs!$C$100,BE$5&lt;Inputs!$D$100),Inputs!$E$100,0))))))))))))</f>
        <v>30</v>
      </c>
      <c r="BF44" s="37">
        <f>IF(AND(BF$5&gt;=Inputs!$C$89,BF$5&lt;Inputs!$D$89),Inputs!$E$89,IF(AND(BF$5&gt;=Inputs!$C$90,BF$5&lt;Inputs!$D$90),Inputs!$E$90,IF(AND(BF$5&gt;=Inputs!$C$91,BF$5&lt;Inputs!$D$91),Inputs!$E$91,IF(AND(BF$5&gt;=Inputs!$C$92,BF$5&lt;Inputs!$D$92),Inputs!$E$92,IF(AND(BF$5&gt;=Inputs!$C$93,BF$5&lt;Inputs!$D$93),Inputs!$E$93,IF(AND(BF$5&gt;=Inputs!$C$94,BF$5&lt;Inputs!$D$94),Inputs!$E$94,IF(AND(BF$5&gt;=Inputs!$C$95,BF$5&lt;Inputs!$D$95),Inputs!$E$95,IF(AND(BF$5&gt;=Inputs!$C$96,BF$5&lt;Inputs!$D$96),Inputs!$E$96,IF(AND(BF$5&gt;=Inputs!$C$97,BF$5&lt;Inputs!$D$97),Inputs!$E$97,IF(AND(BF$5&gt;=Inputs!$C$98,BF$5&lt;Inputs!$D$98),Inputs!$E$98,IF(AND(BF$5&gt;=Inputs!$C$99,BF$5&lt;Inputs!$D$99),Inputs!$E$99,IF(AND(BF$5&gt;=Inputs!$C$100,BF$5&lt;Inputs!$D$100),Inputs!$E$100,0))))))))))))</f>
        <v>30</v>
      </c>
      <c r="BG44" s="37">
        <f>IF(AND(BG$5&gt;=Inputs!$C$89,BG$5&lt;Inputs!$D$89),Inputs!$E$89,IF(AND(BG$5&gt;=Inputs!$C$90,BG$5&lt;Inputs!$D$90),Inputs!$E$90,IF(AND(BG$5&gt;=Inputs!$C$91,BG$5&lt;Inputs!$D$91),Inputs!$E$91,IF(AND(BG$5&gt;=Inputs!$C$92,BG$5&lt;Inputs!$D$92),Inputs!$E$92,IF(AND(BG$5&gt;=Inputs!$C$93,BG$5&lt;Inputs!$D$93),Inputs!$E$93,IF(AND(BG$5&gt;=Inputs!$C$94,BG$5&lt;Inputs!$D$94),Inputs!$E$94,IF(AND(BG$5&gt;=Inputs!$C$95,BG$5&lt;Inputs!$D$95),Inputs!$E$95,IF(AND(BG$5&gt;=Inputs!$C$96,BG$5&lt;Inputs!$D$96),Inputs!$E$96,IF(AND(BG$5&gt;=Inputs!$C$97,BG$5&lt;Inputs!$D$97),Inputs!$E$97,IF(AND(BG$5&gt;=Inputs!$C$98,BG$5&lt;Inputs!$D$98),Inputs!$E$98,IF(AND(BG$5&gt;=Inputs!$C$99,BG$5&lt;Inputs!$D$99),Inputs!$E$99,IF(AND(BG$5&gt;=Inputs!$C$100,BG$5&lt;Inputs!$D$100),Inputs!$E$100,0))))))))))))</f>
        <v>30</v>
      </c>
      <c r="BH44" s="37">
        <f>IF(AND(BH$5&gt;=Inputs!$C$89,BH$5&lt;Inputs!$D$89),Inputs!$E$89,IF(AND(BH$5&gt;=Inputs!$C$90,BH$5&lt;Inputs!$D$90),Inputs!$E$90,IF(AND(BH$5&gt;=Inputs!$C$91,BH$5&lt;Inputs!$D$91),Inputs!$E$91,IF(AND(BH$5&gt;=Inputs!$C$92,BH$5&lt;Inputs!$D$92),Inputs!$E$92,IF(AND(BH$5&gt;=Inputs!$C$93,BH$5&lt;Inputs!$D$93),Inputs!$E$93,IF(AND(BH$5&gt;=Inputs!$C$94,BH$5&lt;Inputs!$D$94),Inputs!$E$94,IF(AND(BH$5&gt;=Inputs!$C$95,BH$5&lt;Inputs!$D$95),Inputs!$E$95,IF(AND(BH$5&gt;=Inputs!$C$96,BH$5&lt;Inputs!$D$96),Inputs!$E$96,IF(AND(BH$5&gt;=Inputs!$C$97,BH$5&lt;Inputs!$D$97),Inputs!$E$97,IF(AND(BH$5&gt;=Inputs!$C$98,BH$5&lt;Inputs!$D$98),Inputs!$E$98,IF(AND(BH$5&gt;=Inputs!$C$99,BH$5&lt;Inputs!$D$99),Inputs!$E$99,IF(AND(BH$5&gt;=Inputs!$C$100,BH$5&lt;Inputs!$D$100),Inputs!$E$100,0))))))))))))</f>
        <v>30</v>
      </c>
      <c r="BI44" s="37">
        <f>IF(AND(BI$5&gt;=Inputs!$C$89,BI$5&lt;Inputs!$D$89),Inputs!$E$89,IF(AND(BI$5&gt;=Inputs!$C$90,BI$5&lt;Inputs!$D$90),Inputs!$E$90,IF(AND(BI$5&gt;=Inputs!$C$91,BI$5&lt;Inputs!$D$91),Inputs!$E$91,IF(AND(BI$5&gt;=Inputs!$C$92,BI$5&lt;Inputs!$D$92),Inputs!$E$92,IF(AND(BI$5&gt;=Inputs!$C$93,BI$5&lt;Inputs!$D$93),Inputs!$E$93,IF(AND(BI$5&gt;=Inputs!$C$94,BI$5&lt;Inputs!$D$94),Inputs!$E$94,IF(AND(BI$5&gt;=Inputs!$C$95,BI$5&lt;Inputs!$D$95),Inputs!$E$95,IF(AND(BI$5&gt;=Inputs!$C$96,BI$5&lt;Inputs!$D$96),Inputs!$E$96,IF(AND(BI$5&gt;=Inputs!$C$97,BI$5&lt;Inputs!$D$97),Inputs!$E$97,IF(AND(BI$5&gt;=Inputs!$C$98,BI$5&lt;Inputs!$D$98),Inputs!$E$98,IF(AND(BI$5&gt;=Inputs!$C$99,BI$5&lt;Inputs!$D$99),Inputs!$E$99,IF(AND(BI$5&gt;=Inputs!$C$100,BI$5&lt;Inputs!$D$100),Inputs!$E$100,0))))))))))))</f>
        <v>30</v>
      </c>
      <c r="BJ44" s="37">
        <f>IF(AND(BJ$5&gt;=Inputs!$C$89,BJ$5&lt;Inputs!$D$89),Inputs!$E$89,IF(AND(BJ$5&gt;=Inputs!$C$90,BJ$5&lt;Inputs!$D$90),Inputs!$E$90,IF(AND(BJ$5&gt;=Inputs!$C$91,BJ$5&lt;Inputs!$D$91),Inputs!$E$91,IF(AND(BJ$5&gt;=Inputs!$C$92,BJ$5&lt;Inputs!$D$92),Inputs!$E$92,IF(AND(BJ$5&gt;=Inputs!$C$93,BJ$5&lt;Inputs!$D$93),Inputs!$E$93,IF(AND(BJ$5&gt;=Inputs!$C$94,BJ$5&lt;Inputs!$D$94),Inputs!$E$94,IF(AND(BJ$5&gt;=Inputs!$C$95,BJ$5&lt;Inputs!$D$95),Inputs!$E$95,IF(AND(BJ$5&gt;=Inputs!$C$96,BJ$5&lt;Inputs!$D$96),Inputs!$E$96,IF(AND(BJ$5&gt;=Inputs!$C$97,BJ$5&lt;Inputs!$D$97),Inputs!$E$97,IF(AND(BJ$5&gt;=Inputs!$C$98,BJ$5&lt;Inputs!$D$98),Inputs!$E$98,IF(AND(BJ$5&gt;=Inputs!$C$99,BJ$5&lt;Inputs!$D$99),Inputs!$E$99,IF(AND(BJ$5&gt;=Inputs!$C$100,BJ$5&lt;Inputs!$D$100),Inputs!$E$100,0))))))))))))</f>
        <v>30</v>
      </c>
      <c r="BK44" s="37">
        <f>IF(AND(BK$5&gt;=Inputs!$C$89,BK$5&lt;Inputs!$D$89),Inputs!$E$89,IF(AND(BK$5&gt;=Inputs!$C$90,BK$5&lt;Inputs!$D$90),Inputs!$E$90,IF(AND(BK$5&gt;=Inputs!$C$91,BK$5&lt;Inputs!$D$91),Inputs!$E$91,IF(AND(BK$5&gt;=Inputs!$C$92,BK$5&lt;Inputs!$D$92),Inputs!$E$92,IF(AND(BK$5&gt;=Inputs!$C$93,BK$5&lt;Inputs!$D$93),Inputs!$E$93,IF(AND(BK$5&gt;=Inputs!$C$94,BK$5&lt;Inputs!$D$94),Inputs!$E$94,IF(AND(BK$5&gt;=Inputs!$C$95,BK$5&lt;Inputs!$D$95),Inputs!$E$95,IF(AND(BK$5&gt;=Inputs!$C$96,BK$5&lt;Inputs!$D$96),Inputs!$E$96,IF(AND(BK$5&gt;=Inputs!$C$97,BK$5&lt;Inputs!$D$97),Inputs!$E$97,IF(AND(BK$5&gt;=Inputs!$C$98,BK$5&lt;Inputs!$D$98),Inputs!$E$98,IF(AND(BK$5&gt;=Inputs!$C$99,BK$5&lt;Inputs!$D$99),Inputs!$E$99,IF(AND(BK$5&gt;=Inputs!$C$100,BK$5&lt;Inputs!$D$100),Inputs!$E$100,0))))))))))))</f>
        <v>30</v>
      </c>
      <c r="BL44" s="37">
        <f>IF(AND(BL$5&gt;=Inputs!$C$89,BL$5&lt;Inputs!$D$89),Inputs!$E$89,IF(AND(BL$5&gt;=Inputs!$C$90,BL$5&lt;Inputs!$D$90),Inputs!$E$90,IF(AND(BL$5&gt;=Inputs!$C$91,BL$5&lt;Inputs!$D$91),Inputs!$E$91,IF(AND(BL$5&gt;=Inputs!$C$92,BL$5&lt;Inputs!$D$92),Inputs!$E$92,IF(AND(BL$5&gt;=Inputs!$C$93,BL$5&lt;Inputs!$D$93),Inputs!$E$93,IF(AND(BL$5&gt;=Inputs!$C$94,BL$5&lt;Inputs!$D$94),Inputs!$E$94,IF(AND(BL$5&gt;=Inputs!$C$95,BL$5&lt;Inputs!$D$95),Inputs!$E$95,IF(AND(BL$5&gt;=Inputs!$C$96,BL$5&lt;Inputs!$D$96),Inputs!$E$96,IF(AND(BL$5&gt;=Inputs!$C$97,BL$5&lt;Inputs!$D$97),Inputs!$E$97,IF(AND(BL$5&gt;=Inputs!$C$98,BL$5&lt;Inputs!$D$98),Inputs!$E$98,IF(AND(BL$5&gt;=Inputs!$C$99,BL$5&lt;Inputs!$D$99),Inputs!$E$99,IF(AND(BL$5&gt;=Inputs!$C$100,BL$5&lt;Inputs!$D$100),Inputs!$E$100,0))))))))))))</f>
        <v>30</v>
      </c>
      <c r="BM44" s="37">
        <f>IF(AND(BM$5&gt;=Inputs!$C$89,BM$5&lt;Inputs!$D$89),Inputs!$E$89,IF(AND(BM$5&gt;=Inputs!$C$90,BM$5&lt;Inputs!$D$90),Inputs!$E$90,IF(AND(BM$5&gt;=Inputs!$C$91,BM$5&lt;Inputs!$D$91),Inputs!$E$91,IF(AND(BM$5&gt;=Inputs!$C$92,BM$5&lt;Inputs!$D$92),Inputs!$E$92,IF(AND(BM$5&gt;=Inputs!$C$93,BM$5&lt;Inputs!$D$93),Inputs!$E$93,IF(AND(BM$5&gt;=Inputs!$C$94,BM$5&lt;Inputs!$D$94),Inputs!$E$94,IF(AND(BM$5&gt;=Inputs!$C$95,BM$5&lt;Inputs!$D$95),Inputs!$E$95,IF(AND(BM$5&gt;=Inputs!$C$96,BM$5&lt;Inputs!$D$96),Inputs!$E$96,IF(AND(BM$5&gt;=Inputs!$C$97,BM$5&lt;Inputs!$D$97),Inputs!$E$97,IF(AND(BM$5&gt;=Inputs!$C$98,BM$5&lt;Inputs!$D$98),Inputs!$E$98,IF(AND(BM$5&gt;=Inputs!$C$99,BM$5&lt;Inputs!$D$99),Inputs!$E$99,IF(AND(BM$5&gt;=Inputs!$C$100,BM$5&lt;Inputs!$D$100),Inputs!$E$100,0))))))))))))</f>
        <v>30</v>
      </c>
      <c r="BN44" s="37">
        <f>IF(AND(BN$5&gt;=Inputs!$C$89,BN$5&lt;Inputs!$D$89),Inputs!$E$89,IF(AND(BN$5&gt;=Inputs!$C$90,BN$5&lt;Inputs!$D$90),Inputs!$E$90,IF(AND(BN$5&gt;=Inputs!$C$91,BN$5&lt;Inputs!$D$91),Inputs!$E$91,IF(AND(BN$5&gt;=Inputs!$C$92,BN$5&lt;Inputs!$D$92),Inputs!$E$92,IF(AND(BN$5&gt;=Inputs!$C$93,BN$5&lt;Inputs!$D$93),Inputs!$E$93,IF(AND(BN$5&gt;=Inputs!$C$94,BN$5&lt;Inputs!$D$94),Inputs!$E$94,IF(AND(BN$5&gt;=Inputs!$C$95,BN$5&lt;Inputs!$D$95),Inputs!$E$95,IF(AND(BN$5&gt;=Inputs!$C$96,BN$5&lt;Inputs!$D$96),Inputs!$E$96,IF(AND(BN$5&gt;=Inputs!$C$97,BN$5&lt;Inputs!$D$97),Inputs!$E$97,IF(AND(BN$5&gt;=Inputs!$C$98,BN$5&lt;Inputs!$D$98),Inputs!$E$98,IF(AND(BN$5&gt;=Inputs!$C$99,BN$5&lt;Inputs!$D$99),Inputs!$E$99,IF(AND(BN$5&gt;=Inputs!$C$100,BN$5&lt;Inputs!$D$100),Inputs!$E$100,0))))))))))))</f>
        <v>30</v>
      </c>
      <c r="BO44" s="37">
        <f>IF(AND(BO$5&gt;=Inputs!$C$89,BO$5&lt;Inputs!$D$89),Inputs!$E$89,IF(AND(BO$5&gt;=Inputs!$C$90,BO$5&lt;Inputs!$D$90),Inputs!$E$90,IF(AND(BO$5&gt;=Inputs!$C$91,BO$5&lt;Inputs!$D$91),Inputs!$E$91,IF(AND(BO$5&gt;=Inputs!$C$92,BO$5&lt;Inputs!$D$92),Inputs!$E$92,IF(AND(BO$5&gt;=Inputs!$C$93,BO$5&lt;Inputs!$D$93),Inputs!$E$93,IF(AND(BO$5&gt;=Inputs!$C$94,BO$5&lt;Inputs!$D$94),Inputs!$E$94,IF(AND(BO$5&gt;=Inputs!$C$95,BO$5&lt;Inputs!$D$95),Inputs!$E$95,IF(AND(BO$5&gt;=Inputs!$C$96,BO$5&lt;Inputs!$D$96),Inputs!$E$96,IF(AND(BO$5&gt;=Inputs!$C$97,BO$5&lt;Inputs!$D$97),Inputs!$E$97,IF(AND(BO$5&gt;=Inputs!$C$98,BO$5&lt;Inputs!$D$98),Inputs!$E$98,IF(AND(BO$5&gt;=Inputs!$C$99,BO$5&lt;Inputs!$D$99),Inputs!$E$99,IF(AND(BO$5&gt;=Inputs!$C$100,BO$5&lt;Inputs!$D$100),Inputs!$E$100,0))))))))))))</f>
        <v>30</v>
      </c>
      <c r="BP44" s="37">
        <f>IF(AND(BP$5&gt;=Inputs!$C$89,BP$5&lt;Inputs!$D$89),Inputs!$E$89,IF(AND(BP$5&gt;=Inputs!$C$90,BP$5&lt;Inputs!$D$90),Inputs!$E$90,IF(AND(BP$5&gt;=Inputs!$C$91,BP$5&lt;Inputs!$D$91),Inputs!$E$91,IF(AND(BP$5&gt;=Inputs!$C$92,BP$5&lt;Inputs!$D$92),Inputs!$E$92,IF(AND(BP$5&gt;=Inputs!$C$93,BP$5&lt;Inputs!$D$93),Inputs!$E$93,IF(AND(BP$5&gt;=Inputs!$C$94,BP$5&lt;Inputs!$D$94),Inputs!$E$94,IF(AND(BP$5&gt;=Inputs!$C$95,BP$5&lt;Inputs!$D$95),Inputs!$E$95,IF(AND(BP$5&gt;=Inputs!$C$96,BP$5&lt;Inputs!$D$96),Inputs!$E$96,IF(AND(BP$5&gt;=Inputs!$C$97,BP$5&lt;Inputs!$D$97),Inputs!$E$97,IF(AND(BP$5&gt;=Inputs!$C$98,BP$5&lt;Inputs!$D$98),Inputs!$E$98,IF(AND(BP$5&gt;=Inputs!$C$99,BP$5&lt;Inputs!$D$99),Inputs!$E$99,IF(AND(BP$5&gt;=Inputs!$C$100,BP$5&lt;Inputs!$D$100),Inputs!$E$100,0))))))))))))</f>
        <v>30</v>
      </c>
      <c r="BQ44" s="37">
        <f>IF(AND(BQ$5&gt;=Inputs!$C$89,BQ$5&lt;Inputs!$D$89),Inputs!$E$89,IF(AND(BQ$5&gt;=Inputs!$C$90,BQ$5&lt;Inputs!$D$90),Inputs!$E$90,IF(AND(BQ$5&gt;=Inputs!$C$91,BQ$5&lt;Inputs!$D$91),Inputs!$E$91,IF(AND(BQ$5&gt;=Inputs!$C$92,BQ$5&lt;Inputs!$D$92),Inputs!$E$92,IF(AND(BQ$5&gt;=Inputs!$C$93,BQ$5&lt;Inputs!$D$93),Inputs!$E$93,IF(AND(BQ$5&gt;=Inputs!$C$94,BQ$5&lt;Inputs!$D$94),Inputs!$E$94,IF(AND(BQ$5&gt;=Inputs!$C$95,BQ$5&lt;Inputs!$D$95),Inputs!$E$95,IF(AND(BQ$5&gt;=Inputs!$C$96,BQ$5&lt;Inputs!$D$96),Inputs!$E$96,IF(AND(BQ$5&gt;=Inputs!$C$97,BQ$5&lt;Inputs!$D$97),Inputs!$E$97,IF(AND(BQ$5&gt;=Inputs!$C$98,BQ$5&lt;Inputs!$D$98),Inputs!$E$98,IF(AND(BQ$5&gt;=Inputs!$C$99,BQ$5&lt;Inputs!$D$99),Inputs!$E$99,IF(AND(BQ$5&gt;=Inputs!$C$100,BQ$5&lt;Inputs!$D$100),Inputs!$E$100,0))))))))))))</f>
        <v>30</v>
      </c>
      <c r="BR44" s="37">
        <f>IF(AND(BR$5&gt;=Inputs!$C$89,BR$5&lt;Inputs!$D$89),Inputs!$E$89,IF(AND(BR$5&gt;=Inputs!$C$90,BR$5&lt;Inputs!$D$90),Inputs!$E$90,IF(AND(BR$5&gt;=Inputs!$C$91,BR$5&lt;Inputs!$D$91),Inputs!$E$91,IF(AND(BR$5&gt;=Inputs!$C$92,BR$5&lt;Inputs!$D$92),Inputs!$E$92,IF(AND(BR$5&gt;=Inputs!$C$93,BR$5&lt;Inputs!$D$93),Inputs!$E$93,IF(AND(BR$5&gt;=Inputs!$C$94,BR$5&lt;Inputs!$D$94),Inputs!$E$94,IF(AND(BR$5&gt;=Inputs!$C$95,BR$5&lt;Inputs!$D$95),Inputs!$E$95,IF(AND(BR$5&gt;=Inputs!$C$96,BR$5&lt;Inputs!$D$96),Inputs!$E$96,IF(AND(BR$5&gt;=Inputs!$C$97,BR$5&lt;Inputs!$D$97),Inputs!$E$97,IF(AND(BR$5&gt;=Inputs!$C$98,BR$5&lt;Inputs!$D$98),Inputs!$E$98,IF(AND(BR$5&gt;=Inputs!$C$99,BR$5&lt;Inputs!$D$99),Inputs!$E$99,IF(AND(BR$5&gt;=Inputs!$C$100,BR$5&lt;Inputs!$D$100),Inputs!$E$100,0))))))))))))</f>
        <v>30</v>
      </c>
      <c r="BS44" s="37">
        <f>IF(AND(BS$5&gt;=Inputs!$C$89,BS$5&lt;Inputs!$D$89),Inputs!$E$89,IF(AND(BS$5&gt;=Inputs!$C$90,BS$5&lt;Inputs!$D$90),Inputs!$E$90,IF(AND(BS$5&gt;=Inputs!$C$91,BS$5&lt;Inputs!$D$91),Inputs!$E$91,IF(AND(BS$5&gt;=Inputs!$C$92,BS$5&lt;Inputs!$D$92),Inputs!$E$92,IF(AND(BS$5&gt;=Inputs!$C$93,BS$5&lt;Inputs!$D$93),Inputs!$E$93,IF(AND(BS$5&gt;=Inputs!$C$94,BS$5&lt;Inputs!$D$94),Inputs!$E$94,IF(AND(BS$5&gt;=Inputs!$C$95,BS$5&lt;Inputs!$D$95),Inputs!$E$95,IF(AND(BS$5&gt;=Inputs!$C$96,BS$5&lt;Inputs!$D$96),Inputs!$E$96,IF(AND(BS$5&gt;=Inputs!$C$97,BS$5&lt;Inputs!$D$97),Inputs!$E$97,IF(AND(BS$5&gt;=Inputs!$C$98,BS$5&lt;Inputs!$D$98),Inputs!$E$98,IF(AND(BS$5&gt;=Inputs!$C$99,BS$5&lt;Inputs!$D$99),Inputs!$E$99,IF(AND(BS$5&gt;=Inputs!$C$100,BS$5&lt;Inputs!$D$100),Inputs!$E$100,0))))))))))))</f>
        <v>30</v>
      </c>
      <c r="BT44" s="37">
        <f>IF(AND(BT$5&gt;=Inputs!$C$89,BT$5&lt;Inputs!$D$89),Inputs!$E$89,IF(AND(BT$5&gt;=Inputs!$C$90,BT$5&lt;Inputs!$D$90),Inputs!$E$90,IF(AND(BT$5&gt;=Inputs!$C$91,BT$5&lt;Inputs!$D$91),Inputs!$E$91,IF(AND(BT$5&gt;=Inputs!$C$92,BT$5&lt;Inputs!$D$92),Inputs!$E$92,IF(AND(BT$5&gt;=Inputs!$C$93,BT$5&lt;Inputs!$D$93),Inputs!$E$93,IF(AND(BT$5&gt;=Inputs!$C$94,BT$5&lt;Inputs!$D$94),Inputs!$E$94,IF(AND(BT$5&gt;=Inputs!$C$95,BT$5&lt;Inputs!$D$95),Inputs!$E$95,IF(AND(BT$5&gt;=Inputs!$C$96,BT$5&lt;Inputs!$D$96),Inputs!$E$96,IF(AND(BT$5&gt;=Inputs!$C$97,BT$5&lt;Inputs!$D$97),Inputs!$E$97,IF(AND(BT$5&gt;=Inputs!$C$98,BT$5&lt;Inputs!$D$98),Inputs!$E$98,IF(AND(BT$5&gt;=Inputs!$C$99,BT$5&lt;Inputs!$D$99),Inputs!$E$99,IF(AND(BT$5&gt;=Inputs!$C$100,BT$5&lt;Inputs!$D$100),Inputs!$E$100,0))))))))))))</f>
        <v>30</v>
      </c>
      <c r="BU44" s="37">
        <f>IF(AND(BU$5&gt;=Inputs!$C$89,BU$5&lt;Inputs!$D$89),Inputs!$E$89,IF(AND(BU$5&gt;=Inputs!$C$90,BU$5&lt;Inputs!$D$90),Inputs!$E$90,IF(AND(BU$5&gt;=Inputs!$C$91,BU$5&lt;Inputs!$D$91),Inputs!$E$91,IF(AND(BU$5&gt;=Inputs!$C$92,BU$5&lt;Inputs!$D$92),Inputs!$E$92,IF(AND(BU$5&gt;=Inputs!$C$93,BU$5&lt;Inputs!$D$93),Inputs!$E$93,IF(AND(BU$5&gt;=Inputs!$C$94,BU$5&lt;Inputs!$D$94),Inputs!$E$94,IF(AND(BU$5&gt;=Inputs!$C$95,BU$5&lt;Inputs!$D$95),Inputs!$E$95,IF(AND(BU$5&gt;=Inputs!$C$96,BU$5&lt;Inputs!$D$96),Inputs!$E$96,IF(AND(BU$5&gt;=Inputs!$C$97,BU$5&lt;Inputs!$D$97),Inputs!$E$97,IF(AND(BU$5&gt;=Inputs!$C$98,BU$5&lt;Inputs!$D$98),Inputs!$E$98,IF(AND(BU$5&gt;=Inputs!$C$99,BU$5&lt;Inputs!$D$99),Inputs!$E$99,IF(AND(BU$5&gt;=Inputs!$C$100,BU$5&lt;Inputs!$D$100),Inputs!$E$100,0))))))))))))</f>
        <v>30</v>
      </c>
      <c r="BV44" s="37">
        <f>IF(AND(BV$5&gt;=Inputs!$C$89,BV$5&lt;Inputs!$D$89),Inputs!$E$89,IF(AND(BV$5&gt;=Inputs!$C$90,BV$5&lt;Inputs!$D$90),Inputs!$E$90,IF(AND(BV$5&gt;=Inputs!$C$91,BV$5&lt;Inputs!$D$91),Inputs!$E$91,IF(AND(BV$5&gt;=Inputs!$C$92,BV$5&lt;Inputs!$D$92),Inputs!$E$92,IF(AND(BV$5&gt;=Inputs!$C$93,BV$5&lt;Inputs!$D$93),Inputs!$E$93,IF(AND(BV$5&gt;=Inputs!$C$94,BV$5&lt;Inputs!$D$94),Inputs!$E$94,IF(AND(BV$5&gt;=Inputs!$C$95,BV$5&lt;Inputs!$D$95),Inputs!$E$95,IF(AND(BV$5&gt;=Inputs!$C$96,BV$5&lt;Inputs!$D$96),Inputs!$E$96,IF(AND(BV$5&gt;=Inputs!$C$97,BV$5&lt;Inputs!$D$97),Inputs!$E$97,IF(AND(BV$5&gt;=Inputs!$C$98,BV$5&lt;Inputs!$D$98),Inputs!$E$98,IF(AND(BV$5&gt;=Inputs!$C$99,BV$5&lt;Inputs!$D$99),Inputs!$E$99,IF(AND(BV$5&gt;=Inputs!$C$100,BV$5&lt;Inputs!$D$100),Inputs!$E$100,0))))))))))))</f>
        <v>30</v>
      </c>
      <c r="BW44" s="37">
        <f>IF(AND(BW$5&gt;=Inputs!$C$89,BW$5&lt;Inputs!$D$89),Inputs!$E$89,IF(AND(BW$5&gt;=Inputs!$C$90,BW$5&lt;Inputs!$D$90),Inputs!$E$90,IF(AND(BW$5&gt;=Inputs!$C$91,BW$5&lt;Inputs!$D$91),Inputs!$E$91,IF(AND(BW$5&gt;=Inputs!$C$92,BW$5&lt;Inputs!$D$92),Inputs!$E$92,IF(AND(BW$5&gt;=Inputs!$C$93,BW$5&lt;Inputs!$D$93),Inputs!$E$93,IF(AND(BW$5&gt;=Inputs!$C$94,BW$5&lt;Inputs!$D$94),Inputs!$E$94,IF(AND(BW$5&gt;=Inputs!$C$95,BW$5&lt;Inputs!$D$95),Inputs!$E$95,IF(AND(BW$5&gt;=Inputs!$C$96,BW$5&lt;Inputs!$D$96),Inputs!$E$96,IF(AND(BW$5&gt;=Inputs!$C$97,BW$5&lt;Inputs!$D$97),Inputs!$E$97,IF(AND(BW$5&gt;=Inputs!$C$98,BW$5&lt;Inputs!$D$98),Inputs!$E$98,IF(AND(BW$5&gt;=Inputs!$C$99,BW$5&lt;Inputs!$D$99),Inputs!$E$99,IF(AND(BW$5&gt;=Inputs!$C$100,BW$5&lt;Inputs!$D$100),Inputs!$E$100,0))))))))))))</f>
        <v>30</v>
      </c>
      <c r="BX44" s="37">
        <f>IF(AND(BX$5&gt;=Inputs!$C$89,BX$5&lt;Inputs!$D$89),Inputs!$E$89,IF(AND(BX$5&gt;=Inputs!$C$90,BX$5&lt;Inputs!$D$90),Inputs!$E$90,IF(AND(BX$5&gt;=Inputs!$C$91,BX$5&lt;Inputs!$D$91),Inputs!$E$91,IF(AND(BX$5&gt;=Inputs!$C$92,BX$5&lt;Inputs!$D$92),Inputs!$E$92,IF(AND(BX$5&gt;=Inputs!$C$93,BX$5&lt;Inputs!$D$93),Inputs!$E$93,IF(AND(BX$5&gt;=Inputs!$C$94,BX$5&lt;Inputs!$D$94),Inputs!$E$94,IF(AND(BX$5&gt;=Inputs!$C$95,BX$5&lt;Inputs!$D$95),Inputs!$E$95,IF(AND(BX$5&gt;=Inputs!$C$96,BX$5&lt;Inputs!$D$96),Inputs!$E$96,IF(AND(BX$5&gt;=Inputs!$C$97,BX$5&lt;Inputs!$D$97),Inputs!$E$97,IF(AND(BX$5&gt;=Inputs!$C$98,BX$5&lt;Inputs!$D$98),Inputs!$E$98,IF(AND(BX$5&gt;=Inputs!$C$99,BX$5&lt;Inputs!$D$99),Inputs!$E$99,IF(AND(BX$5&gt;=Inputs!$C$100,BX$5&lt;Inputs!$D$100),Inputs!$E$100,0))))))))))))</f>
        <v>30</v>
      </c>
      <c r="BY44" s="37">
        <f>IF(AND(BY$5&gt;=Inputs!$C$89,BY$5&lt;Inputs!$D$89),Inputs!$E$89,IF(AND(BY$5&gt;=Inputs!$C$90,BY$5&lt;Inputs!$D$90),Inputs!$E$90,IF(AND(BY$5&gt;=Inputs!$C$91,BY$5&lt;Inputs!$D$91),Inputs!$E$91,IF(AND(BY$5&gt;=Inputs!$C$92,BY$5&lt;Inputs!$D$92),Inputs!$E$92,IF(AND(BY$5&gt;=Inputs!$C$93,BY$5&lt;Inputs!$D$93),Inputs!$E$93,IF(AND(BY$5&gt;=Inputs!$C$94,BY$5&lt;Inputs!$D$94),Inputs!$E$94,IF(AND(BY$5&gt;=Inputs!$C$95,BY$5&lt;Inputs!$D$95),Inputs!$E$95,IF(AND(BY$5&gt;=Inputs!$C$96,BY$5&lt;Inputs!$D$96),Inputs!$E$96,IF(AND(BY$5&gt;=Inputs!$C$97,BY$5&lt;Inputs!$D$97),Inputs!$E$97,IF(AND(BY$5&gt;=Inputs!$C$98,BY$5&lt;Inputs!$D$98),Inputs!$E$98,IF(AND(BY$5&gt;=Inputs!$C$99,BY$5&lt;Inputs!$D$99),Inputs!$E$99,IF(AND(BY$5&gt;=Inputs!$C$100,BY$5&lt;Inputs!$D$100),Inputs!$E$100,0))))))))))))</f>
        <v>30</v>
      </c>
      <c r="BZ44" s="37">
        <f>IF(AND(BZ$5&gt;=Inputs!$C$89,BZ$5&lt;Inputs!$D$89),Inputs!$E$89,IF(AND(BZ$5&gt;=Inputs!$C$90,BZ$5&lt;Inputs!$D$90),Inputs!$E$90,IF(AND(BZ$5&gt;=Inputs!$C$91,BZ$5&lt;Inputs!$D$91),Inputs!$E$91,IF(AND(BZ$5&gt;=Inputs!$C$92,BZ$5&lt;Inputs!$D$92),Inputs!$E$92,IF(AND(BZ$5&gt;=Inputs!$C$93,BZ$5&lt;Inputs!$D$93),Inputs!$E$93,IF(AND(BZ$5&gt;=Inputs!$C$94,BZ$5&lt;Inputs!$D$94),Inputs!$E$94,IF(AND(BZ$5&gt;=Inputs!$C$95,BZ$5&lt;Inputs!$D$95),Inputs!$E$95,IF(AND(BZ$5&gt;=Inputs!$C$96,BZ$5&lt;Inputs!$D$96),Inputs!$E$96,IF(AND(BZ$5&gt;=Inputs!$C$97,BZ$5&lt;Inputs!$D$97),Inputs!$E$97,IF(AND(BZ$5&gt;=Inputs!$C$98,BZ$5&lt;Inputs!$D$98),Inputs!$E$98,IF(AND(BZ$5&gt;=Inputs!$C$99,BZ$5&lt;Inputs!$D$99),Inputs!$E$99,IF(AND(BZ$5&gt;=Inputs!$C$100,BZ$5&lt;Inputs!$D$100),Inputs!$E$100,0))))))))))))</f>
        <v>30</v>
      </c>
      <c r="CA44" s="37">
        <f>IF(AND(CA$5&gt;=Inputs!$C$89,CA$5&lt;Inputs!$D$89),Inputs!$E$89,IF(AND(CA$5&gt;=Inputs!$C$90,CA$5&lt;Inputs!$D$90),Inputs!$E$90,IF(AND(CA$5&gt;=Inputs!$C$91,CA$5&lt;Inputs!$D$91),Inputs!$E$91,IF(AND(CA$5&gt;=Inputs!$C$92,CA$5&lt;Inputs!$D$92),Inputs!$E$92,IF(AND(CA$5&gt;=Inputs!$C$93,CA$5&lt;Inputs!$D$93),Inputs!$E$93,IF(AND(CA$5&gt;=Inputs!$C$94,CA$5&lt;Inputs!$D$94),Inputs!$E$94,IF(AND(CA$5&gt;=Inputs!$C$95,CA$5&lt;Inputs!$D$95),Inputs!$E$95,IF(AND(CA$5&gt;=Inputs!$C$96,CA$5&lt;Inputs!$D$96),Inputs!$E$96,IF(AND(CA$5&gt;=Inputs!$C$97,CA$5&lt;Inputs!$D$97),Inputs!$E$97,IF(AND(CA$5&gt;=Inputs!$C$98,CA$5&lt;Inputs!$D$98),Inputs!$E$98,IF(AND(CA$5&gt;=Inputs!$C$99,CA$5&lt;Inputs!$D$99),Inputs!$E$99,IF(AND(CA$5&gt;=Inputs!$C$100,CA$5&lt;Inputs!$D$100),Inputs!$E$100,0))))))))))))</f>
        <v>30</v>
      </c>
      <c r="CB44" s="37">
        <f>IF(AND(CB$5&gt;=Inputs!$C$89,CB$5&lt;Inputs!$D$89),Inputs!$E$89,IF(AND(CB$5&gt;=Inputs!$C$90,CB$5&lt;Inputs!$D$90),Inputs!$E$90,IF(AND(CB$5&gt;=Inputs!$C$91,CB$5&lt;Inputs!$D$91),Inputs!$E$91,IF(AND(CB$5&gt;=Inputs!$C$92,CB$5&lt;Inputs!$D$92),Inputs!$E$92,IF(AND(CB$5&gt;=Inputs!$C$93,CB$5&lt;Inputs!$D$93),Inputs!$E$93,IF(AND(CB$5&gt;=Inputs!$C$94,CB$5&lt;Inputs!$D$94),Inputs!$E$94,IF(AND(CB$5&gt;=Inputs!$C$95,CB$5&lt;Inputs!$D$95),Inputs!$E$95,IF(AND(CB$5&gt;=Inputs!$C$96,CB$5&lt;Inputs!$D$96),Inputs!$E$96,IF(AND(CB$5&gt;=Inputs!$C$97,CB$5&lt;Inputs!$D$97),Inputs!$E$97,IF(AND(CB$5&gt;=Inputs!$C$98,CB$5&lt;Inputs!$D$98),Inputs!$E$98,IF(AND(CB$5&gt;=Inputs!$C$99,CB$5&lt;Inputs!$D$99),Inputs!$E$99,IF(AND(CB$5&gt;=Inputs!$C$100,CB$5&lt;Inputs!$D$100),Inputs!$E$100,0))))))))))))</f>
        <v>30</v>
      </c>
      <c r="CC44" s="37">
        <f>IF(AND(CC$5&gt;=Inputs!$C$89,CC$5&lt;Inputs!$D$89),Inputs!$E$89,IF(AND(CC$5&gt;=Inputs!$C$90,CC$5&lt;Inputs!$D$90),Inputs!$E$90,IF(AND(CC$5&gt;=Inputs!$C$91,CC$5&lt;Inputs!$D$91),Inputs!$E$91,IF(AND(CC$5&gt;=Inputs!$C$92,CC$5&lt;Inputs!$D$92),Inputs!$E$92,IF(AND(CC$5&gt;=Inputs!$C$93,CC$5&lt;Inputs!$D$93),Inputs!$E$93,IF(AND(CC$5&gt;=Inputs!$C$94,CC$5&lt;Inputs!$D$94),Inputs!$E$94,IF(AND(CC$5&gt;=Inputs!$C$95,CC$5&lt;Inputs!$D$95),Inputs!$E$95,IF(AND(CC$5&gt;=Inputs!$C$96,CC$5&lt;Inputs!$D$96),Inputs!$E$96,IF(AND(CC$5&gt;=Inputs!$C$97,CC$5&lt;Inputs!$D$97),Inputs!$E$97,IF(AND(CC$5&gt;=Inputs!$C$98,CC$5&lt;Inputs!$D$98),Inputs!$E$98,IF(AND(CC$5&gt;=Inputs!$C$99,CC$5&lt;Inputs!$D$99),Inputs!$E$99,IF(AND(CC$5&gt;=Inputs!$C$100,CC$5&lt;Inputs!$D$100),Inputs!$E$100,0))))))))))))</f>
        <v>30</v>
      </c>
      <c r="CD44" s="37">
        <f>IF(AND(CD$5&gt;=Inputs!$C$89,CD$5&lt;Inputs!$D$89),Inputs!$E$89,IF(AND(CD$5&gt;=Inputs!$C$90,CD$5&lt;Inputs!$D$90),Inputs!$E$90,IF(AND(CD$5&gt;=Inputs!$C$91,CD$5&lt;Inputs!$D$91),Inputs!$E$91,IF(AND(CD$5&gt;=Inputs!$C$92,CD$5&lt;Inputs!$D$92),Inputs!$E$92,IF(AND(CD$5&gt;=Inputs!$C$93,CD$5&lt;Inputs!$D$93),Inputs!$E$93,IF(AND(CD$5&gt;=Inputs!$C$94,CD$5&lt;Inputs!$D$94),Inputs!$E$94,IF(AND(CD$5&gt;=Inputs!$C$95,CD$5&lt;Inputs!$D$95),Inputs!$E$95,IF(AND(CD$5&gt;=Inputs!$C$96,CD$5&lt;Inputs!$D$96),Inputs!$E$96,IF(AND(CD$5&gt;=Inputs!$C$97,CD$5&lt;Inputs!$D$97),Inputs!$E$97,IF(AND(CD$5&gt;=Inputs!$C$98,CD$5&lt;Inputs!$D$98),Inputs!$E$98,IF(AND(CD$5&gt;=Inputs!$C$99,CD$5&lt;Inputs!$D$99),Inputs!$E$99,IF(AND(CD$5&gt;=Inputs!$C$100,CD$5&lt;Inputs!$D$100),Inputs!$E$100,0))))))))))))</f>
        <v>30</v>
      </c>
      <c r="CE44" s="37">
        <f>IF(AND(CE$5&gt;=Inputs!$C$89,CE$5&lt;Inputs!$D$89),Inputs!$E$89,IF(AND(CE$5&gt;=Inputs!$C$90,CE$5&lt;Inputs!$D$90),Inputs!$E$90,IF(AND(CE$5&gt;=Inputs!$C$91,CE$5&lt;Inputs!$D$91),Inputs!$E$91,IF(AND(CE$5&gt;=Inputs!$C$92,CE$5&lt;Inputs!$D$92),Inputs!$E$92,IF(AND(CE$5&gt;=Inputs!$C$93,CE$5&lt;Inputs!$D$93),Inputs!$E$93,IF(AND(CE$5&gt;=Inputs!$C$94,CE$5&lt;Inputs!$D$94),Inputs!$E$94,IF(AND(CE$5&gt;=Inputs!$C$95,CE$5&lt;Inputs!$D$95),Inputs!$E$95,IF(AND(CE$5&gt;=Inputs!$C$96,CE$5&lt;Inputs!$D$96),Inputs!$E$96,IF(AND(CE$5&gt;=Inputs!$C$97,CE$5&lt;Inputs!$D$97),Inputs!$E$97,IF(AND(CE$5&gt;=Inputs!$C$98,CE$5&lt;Inputs!$D$98),Inputs!$E$98,IF(AND(CE$5&gt;=Inputs!$C$99,CE$5&lt;Inputs!$D$99),Inputs!$E$99,IF(AND(CE$5&gt;=Inputs!$C$100,CE$5&lt;Inputs!$D$100),Inputs!$E$100,0))))))))))))</f>
        <v>30</v>
      </c>
      <c r="CF44" s="37">
        <f>IF(AND(CF$5&gt;=Inputs!$C$89,CF$5&lt;Inputs!$D$89),Inputs!$E$89,IF(AND(CF$5&gt;=Inputs!$C$90,CF$5&lt;Inputs!$D$90),Inputs!$E$90,IF(AND(CF$5&gt;=Inputs!$C$91,CF$5&lt;Inputs!$D$91),Inputs!$E$91,IF(AND(CF$5&gt;=Inputs!$C$92,CF$5&lt;Inputs!$D$92),Inputs!$E$92,IF(AND(CF$5&gt;=Inputs!$C$93,CF$5&lt;Inputs!$D$93),Inputs!$E$93,IF(AND(CF$5&gt;=Inputs!$C$94,CF$5&lt;Inputs!$D$94),Inputs!$E$94,IF(AND(CF$5&gt;=Inputs!$C$95,CF$5&lt;Inputs!$D$95),Inputs!$E$95,IF(AND(CF$5&gt;=Inputs!$C$96,CF$5&lt;Inputs!$D$96),Inputs!$E$96,IF(AND(CF$5&gt;=Inputs!$C$97,CF$5&lt;Inputs!$D$97),Inputs!$E$97,IF(AND(CF$5&gt;=Inputs!$C$98,CF$5&lt;Inputs!$D$98),Inputs!$E$98,IF(AND(CF$5&gt;=Inputs!$C$99,CF$5&lt;Inputs!$D$99),Inputs!$E$99,IF(AND(CF$5&gt;=Inputs!$C$100,CF$5&lt;Inputs!$D$100),Inputs!$E$100,0))))))))))))</f>
        <v>30</v>
      </c>
      <c r="CG44" s="37">
        <f>IF(AND(CG$5&gt;=Inputs!$C$89,CG$5&lt;Inputs!$D$89),Inputs!$E$89,IF(AND(CG$5&gt;=Inputs!$C$90,CG$5&lt;Inputs!$D$90),Inputs!$E$90,IF(AND(CG$5&gt;=Inputs!$C$91,CG$5&lt;Inputs!$D$91),Inputs!$E$91,IF(AND(CG$5&gt;=Inputs!$C$92,CG$5&lt;Inputs!$D$92),Inputs!$E$92,IF(AND(CG$5&gt;=Inputs!$C$93,CG$5&lt;Inputs!$D$93),Inputs!$E$93,IF(AND(CG$5&gt;=Inputs!$C$94,CG$5&lt;Inputs!$D$94),Inputs!$E$94,IF(AND(CG$5&gt;=Inputs!$C$95,CG$5&lt;Inputs!$D$95),Inputs!$E$95,IF(AND(CG$5&gt;=Inputs!$C$96,CG$5&lt;Inputs!$D$96),Inputs!$E$96,IF(AND(CG$5&gt;=Inputs!$C$97,CG$5&lt;Inputs!$D$97),Inputs!$E$97,IF(AND(CG$5&gt;=Inputs!$C$98,CG$5&lt;Inputs!$D$98),Inputs!$E$98,IF(AND(CG$5&gt;=Inputs!$C$99,CG$5&lt;Inputs!$D$99),Inputs!$E$99,IF(AND(CG$5&gt;=Inputs!$C$100,CG$5&lt;Inputs!$D$100),Inputs!$E$100,0))))))))))))</f>
        <v>30</v>
      </c>
      <c r="CH44" s="37">
        <f>IF(AND(CH$5&gt;=Inputs!$C$89,CH$5&lt;Inputs!$D$89),Inputs!$E$89,IF(AND(CH$5&gt;=Inputs!$C$90,CH$5&lt;Inputs!$D$90),Inputs!$E$90,IF(AND(CH$5&gt;=Inputs!$C$91,CH$5&lt;Inputs!$D$91),Inputs!$E$91,IF(AND(CH$5&gt;=Inputs!$C$92,CH$5&lt;Inputs!$D$92),Inputs!$E$92,IF(AND(CH$5&gt;=Inputs!$C$93,CH$5&lt;Inputs!$D$93),Inputs!$E$93,IF(AND(CH$5&gt;=Inputs!$C$94,CH$5&lt;Inputs!$D$94),Inputs!$E$94,IF(AND(CH$5&gt;=Inputs!$C$95,CH$5&lt;Inputs!$D$95),Inputs!$E$95,IF(AND(CH$5&gt;=Inputs!$C$96,CH$5&lt;Inputs!$D$96),Inputs!$E$96,IF(AND(CH$5&gt;=Inputs!$C$97,CH$5&lt;Inputs!$D$97),Inputs!$E$97,IF(AND(CH$5&gt;=Inputs!$C$98,CH$5&lt;Inputs!$D$98),Inputs!$E$98,IF(AND(CH$5&gt;=Inputs!$C$99,CH$5&lt;Inputs!$D$99),Inputs!$E$99,IF(AND(CH$5&gt;=Inputs!$C$100,CH$5&lt;Inputs!$D$100),Inputs!$E$100,0))))))))))))</f>
        <v>30</v>
      </c>
      <c r="CI44" s="37">
        <f>IF(AND(CI$5&gt;=Inputs!$C$89,CI$5&lt;Inputs!$D$89),Inputs!$E$89,IF(AND(CI$5&gt;=Inputs!$C$90,CI$5&lt;Inputs!$D$90),Inputs!$E$90,IF(AND(CI$5&gt;=Inputs!$C$91,CI$5&lt;Inputs!$D$91),Inputs!$E$91,IF(AND(CI$5&gt;=Inputs!$C$92,CI$5&lt;Inputs!$D$92),Inputs!$E$92,IF(AND(CI$5&gt;=Inputs!$C$93,CI$5&lt;Inputs!$D$93),Inputs!$E$93,IF(AND(CI$5&gt;=Inputs!$C$94,CI$5&lt;Inputs!$D$94),Inputs!$E$94,IF(AND(CI$5&gt;=Inputs!$C$95,CI$5&lt;Inputs!$D$95),Inputs!$E$95,IF(AND(CI$5&gt;=Inputs!$C$96,CI$5&lt;Inputs!$D$96),Inputs!$E$96,IF(AND(CI$5&gt;=Inputs!$C$97,CI$5&lt;Inputs!$D$97),Inputs!$E$97,IF(AND(CI$5&gt;=Inputs!$C$98,CI$5&lt;Inputs!$D$98),Inputs!$E$98,IF(AND(CI$5&gt;=Inputs!$C$99,CI$5&lt;Inputs!$D$99),Inputs!$E$99,IF(AND(CI$5&gt;=Inputs!$C$100,CI$5&lt;Inputs!$D$100),Inputs!$E$100,0))))))))))))</f>
        <v>30</v>
      </c>
      <c r="CJ44" s="37">
        <f>IF(AND(CJ$5&gt;=Inputs!$C$89,CJ$5&lt;Inputs!$D$89),Inputs!$E$89,IF(AND(CJ$5&gt;=Inputs!$C$90,CJ$5&lt;Inputs!$D$90),Inputs!$E$90,IF(AND(CJ$5&gt;=Inputs!$C$91,CJ$5&lt;Inputs!$D$91),Inputs!$E$91,IF(AND(CJ$5&gt;=Inputs!$C$92,CJ$5&lt;Inputs!$D$92),Inputs!$E$92,IF(AND(CJ$5&gt;=Inputs!$C$93,CJ$5&lt;Inputs!$D$93),Inputs!$E$93,IF(AND(CJ$5&gt;=Inputs!$C$94,CJ$5&lt;Inputs!$D$94),Inputs!$E$94,IF(AND(CJ$5&gt;=Inputs!$C$95,CJ$5&lt;Inputs!$D$95),Inputs!$E$95,IF(AND(CJ$5&gt;=Inputs!$C$96,CJ$5&lt;Inputs!$D$96),Inputs!$E$96,IF(AND(CJ$5&gt;=Inputs!$C$97,CJ$5&lt;Inputs!$D$97),Inputs!$E$97,IF(AND(CJ$5&gt;=Inputs!$C$98,CJ$5&lt;Inputs!$D$98),Inputs!$E$98,IF(AND(CJ$5&gt;=Inputs!$C$99,CJ$5&lt;Inputs!$D$99),Inputs!$E$99,IF(AND(CJ$5&gt;=Inputs!$C$100,CJ$5&lt;Inputs!$D$100),Inputs!$E$100,0))))))))))))</f>
        <v>30</v>
      </c>
      <c r="CK44" s="37">
        <f>IF(AND(CK$5&gt;=Inputs!$C$89,CK$5&lt;Inputs!$D$89),Inputs!$E$89,IF(AND(CK$5&gt;=Inputs!$C$90,CK$5&lt;Inputs!$D$90),Inputs!$E$90,IF(AND(CK$5&gt;=Inputs!$C$91,CK$5&lt;Inputs!$D$91),Inputs!$E$91,IF(AND(CK$5&gt;=Inputs!$C$92,CK$5&lt;Inputs!$D$92),Inputs!$E$92,IF(AND(CK$5&gt;=Inputs!$C$93,CK$5&lt;Inputs!$D$93),Inputs!$E$93,IF(AND(CK$5&gt;=Inputs!$C$94,CK$5&lt;Inputs!$D$94),Inputs!$E$94,IF(AND(CK$5&gt;=Inputs!$C$95,CK$5&lt;Inputs!$D$95),Inputs!$E$95,IF(AND(CK$5&gt;=Inputs!$C$96,CK$5&lt;Inputs!$D$96),Inputs!$E$96,IF(AND(CK$5&gt;=Inputs!$C$97,CK$5&lt;Inputs!$D$97),Inputs!$E$97,IF(AND(CK$5&gt;=Inputs!$C$98,CK$5&lt;Inputs!$D$98),Inputs!$E$98,IF(AND(CK$5&gt;=Inputs!$C$99,CK$5&lt;Inputs!$D$99),Inputs!$E$99,IF(AND(CK$5&gt;=Inputs!$C$100,CK$5&lt;Inputs!$D$100),Inputs!$E$100,0))))))))))))</f>
        <v>30</v>
      </c>
      <c r="CL44" s="37">
        <f>IF(AND(CL$5&gt;=Inputs!$C$89,CL$5&lt;Inputs!$D$89),Inputs!$E$89,IF(AND(CL$5&gt;=Inputs!$C$90,CL$5&lt;Inputs!$D$90),Inputs!$E$90,IF(AND(CL$5&gt;=Inputs!$C$91,CL$5&lt;Inputs!$D$91),Inputs!$E$91,IF(AND(CL$5&gt;=Inputs!$C$92,CL$5&lt;Inputs!$D$92),Inputs!$E$92,IF(AND(CL$5&gt;=Inputs!$C$93,CL$5&lt;Inputs!$D$93),Inputs!$E$93,IF(AND(CL$5&gt;=Inputs!$C$94,CL$5&lt;Inputs!$D$94),Inputs!$E$94,IF(AND(CL$5&gt;=Inputs!$C$95,CL$5&lt;Inputs!$D$95),Inputs!$E$95,IF(AND(CL$5&gt;=Inputs!$C$96,CL$5&lt;Inputs!$D$96),Inputs!$E$96,IF(AND(CL$5&gt;=Inputs!$C$97,CL$5&lt;Inputs!$D$97),Inputs!$E$97,IF(AND(CL$5&gt;=Inputs!$C$98,CL$5&lt;Inputs!$D$98),Inputs!$E$98,IF(AND(CL$5&gt;=Inputs!$C$99,CL$5&lt;Inputs!$D$99),Inputs!$E$99,IF(AND(CL$5&gt;=Inputs!$C$100,CL$5&lt;Inputs!$D$100),Inputs!$E$100,0))))))))))))</f>
        <v>30</v>
      </c>
      <c r="CM44" s="37">
        <f>IF(AND(CM$5&gt;=Inputs!$C$89,CM$5&lt;Inputs!$D$89),Inputs!$E$89,IF(AND(CM$5&gt;=Inputs!$C$90,CM$5&lt;Inputs!$D$90),Inputs!$E$90,IF(AND(CM$5&gt;=Inputs!$C$91,CM$5&lt;Inputs!$D$91),Inputs!$E$91,IF(AND(CM$5&gt;=Inputs!$C$92,CM$5&lt;Inputs!$D$92),Inputs!$E$92,IF(AND(CM$5&gt;=Inputs!$C$93,CM$5&lt;Inputs!$D$93),Inputs!$E$93,IF(AND(CM$5&gt;=Inputs!$C$94,CM$5&lt;Inputs!$D$94),Inputs!$E$94,IF(AND(CM$5&gt;=Inputs!$C$95,CM$5&lt;Inputs!$D$95),Inputs!$E$95,IF(AND(CM$5&gt;=Inputs!$C$96,CM$5&lt;Inputs!$D$96),Inputs!$E$96,IF(AND(CM$5&gt;=Inputs!$C$97,CM$5&lt;Inputs!$D$97),Inputs!$E$97,IF(AND(CM$5&gt;=Inputs!$C$98,CM$5&lt;Inputs!$D$98),Inputs!$E$98,IF(AND(CM$5&gt;=Inputs!$C$99,CM$5&lt;Inputs!$D$99),Inputs!$E$99,IF(AND(CM$5&gt;=Inputs!$C$100,CM$5&lt;Inputs!$D$100),Inputs!$E$100,0))))))))))))</f>
        <v>30</v>
      </c>
      <c r="CN44" s="37">
        <f>IF(AND(CN$5&gt;=Inputs!$C$89,CN$5&lt;Inputs!$D$89),Inputs!$E$89,IF(AND(CN$5&gt;=Inputs!$C$90,CN$5&lt;Inputs!$D$90),Inputs!$E$90,IF(AND(CN$5&gt;=Inputs!$C$91,CN$5&lt;Inputs!$D$91),Inputs!$E$91,IF(AND(CN$5&gt;=Inputs!$C$92,CN$5&lt;Inputs!$D$92),Inputs!$E$92,IF(AND(CN$5&gt;=Inputs!$C$93,CN$5&lt;Inputs!$D$93),Inputs!$E$93,IF(AND(CN$5&gt;=Inputs!$C$94,CN$5&lt;Inputs!$D$94),Inputs!$E$94,IF(AND(CN$5&gt;=Inputs!$C$95,CN$5&lt;Inputs!$D$95),Inputs!$E$95,IF(AND(CN$5&gt;=Inputs!$C$96,CN$5&lt;Inputs!$D$96),Inputs!$E$96,IF(AND(CN$5&gt;=Inputs!$C$97,CN$5&lt;Inputs!$D$97),Inputs!$E$97,IF(AND(CN$5&gt;=Inputs!$C$98,CN$5&lt;Inputs!$D$98),Inputs!$E$98,IF(AND(CN$5&gt;=Inputs!$C$99,CN$5&lt;Inputs!$D$99),Inputs!$E$99,IF(AND(CN$5&gt;=Inputs!$C$100,CN$5&lt;Inputs!$D$100),Inputs!$E$100,0))))))))))))</f>
        <v>30</v>
      </c>
      <c r="CO44" s="37">
        <f>IF(AND(CO$5&gt;=Inputs!$C$89,CO$5&lt;Inputs!$D$89),Inputs!$E$89,IF(AND(CO$5&gt;=Inputs!$C$90,CO$5&lt;Inputs!$D$90),Inputs!$E$90,IF(AND(CO$5&gt;=Inputs!$C$91,CO$5&lt;Inputs!$D$91),Inputs!$E$91,IF(AND(CO$5&gt;=Inputs!$C$92,CO$5&lt;Inputs!$D$92),Inputs!$E$92,IF(AND(CO$5&gt;=Inputs!$C$93,CO$5&lt;Inputs!$D$93),Inputs!$E$93,IF(AND(CO$5&gt;=Inputs!$C$94,CO$5&lt;Inputs!$D$94),Inputs!$E$94,IF(AND(CO$5&gt;=Inputs!$C$95,CO$5&lt;Inputs!$D$95),Inputs!$E$95,IF(AND(CO$5&gt;=Inputs!$C$96,CO$5&lt;Inputs!$D$96),Inputs!$E$96,IF(AND(CO$5&gt;=Inputs!$C$97,CO$5&lt;Inputs!$D$97),Inputs!$E$97,IF(AND(CO$5&gt;=Inputs!$C$98,CO$5&lt;Inputs!$D$98),Inputs!$E$98,IF(AND(CO$5&gt;=Inputs!$C$99,CO$5&lt;Inputs!$D$99),Inputs!$E$99,IF(AND(CO$5&gt;=Inputs!$C$100,CO$5&lt;Inputs!$D$100),Inputs!$E$100,0))))))))))))</f>
        <v>30</v>
      </c>
      <c r="CP44" s="37">
        <f>IF(AND(CP$5&gt;=Inputs!$C$89,CP$5&lt;Inputs!$D$89),Inputs!$E$89,IF(AND(CP$5&gt;=Inputs!$C$90,CP$5&lt;Inputs!$D$90),Inputs!$E$90,IF(AND(CP$5&gt;=Inputs!$C$91,CP$5&lt;Inputs!$D$91),Inputs!$E$91,IF(AND(CP$5&gt;=Inputs!$C$92,CP$5&lt;Inputs!$D$92),Inputs!$E$92,IF(AND(CP$5&gt;=Inputs!$C$93,CP$5&lt;Inputs!$D$93),Inputs!$E$93,IF(AND(CP$5&gt;=Inputs!$C$94,CP$5&lt;Inputs!$D$94),Inputs!$E$94,IF(AND(CP$5&gt;=Inputs!$C$95,CP$5&lt;Inputs!$D$95),Inputs!$E$95,IF(AND(CP$5&gt;=Inputs!$C$96,CP$5&lt;Inputs!$D$96),Inputs!$E$96,IF(AND(CP$5&gt;=Inputs!$C$97,CP$5&lt;Inputs!$D$97),Inputs!$E$97,IF(AND(CP$5&gt;=Inputs!$C$98,CP$5&lt;Inputs!$D$98),Inputs!$E$98,IF(AND(CP$5&gt;=Inputs!$C$99,CP$5&lt;Inputs!$D$99),Inputs!$E$99,IF(AND(CP$5&gt;=Inputs!$C$100,CP$5&lt;Inputs!$D$100),Inputs!$E$100,0))))))))))))</f>
        <v>30</v>
      </c>
      <c r="CQ44" s="37">
        <f>IF(AND(CQ$5&gt;=Inputs!$C$89,CQ$5&lt;Inputs!$D$89),Inputs!$E$89,IF(AND(CQ$5&gt;=Inputs!$C$90,CQ$5&lt;Inputs!$D$90),Inputs!$E$90,IF(AND(CQ$5&gt;=Inputs!$C$91,CQ$5&lt;Inputs!$D$91),Inputs!$E$91,IF(AND(CQ$5&gt;=Inputs!$C$92,CQ$5&lt;Inputs!$D$92),Inputs!$E$92,IF(AND(CQ$5&gt;=Inputs!$C$93,CQ$5&lt;Inputs!$D$93),Inputs!$E$93,IF(AND(CQ$5&gt;=Inputs!$C$94,CQ$5&lt;Inputs!$D$94),Inputs!$E$94,IF(AND(CQ$5&gt;=Inputs!$C$95,CQ$5&lt;Inputs!$D$95),Inputs!$E$95,IF(AND(CQ$5&gt;=Inputs!$C$96,CQ$5&lt;Inputs!$D$96),Inputs!$E$96,IF(AND(CQ$5&gt;=Inputs!$C$97,CQ$5&lt;Inputs!$D$97),Inputs!$E$97,IF(AND(CQ$5&gt;=Inputs!$C$98,CQ$5&lt;Inputs!$D$98),Inputs!$E$98,IF(AND(CQ$5&gt;=Inputs!$C$99,CQ$5&lt;Inputs!$D$99),Inputs!$E$99,IF(AND(CQ$5&gt;=Inputs!$C$100,CQ$5&lt;Inputs!$D$100),Inputs!$E$100,0))))))))))))</f>
        <v>30</v>
      </c>
      <c r="CR44" s="37">
        <f>IF(AND(CR$5&gt;=Inputs!$C$89,CR$5&lt;Inputs!$D$89),Inputs!$E$89,IF(AND(CR$5&gt;=Inputs!$C$90,CR$5&lt;Inputs!$D$90),Inputs!$E$90,IF(AND(CR$5&gt;=Inputs!$C$91,CR$5&lt;Inputs!$D$91),Inputs!$E$91,IF(AND(CR$5&gt;=Inputs!$C$92,CR$5&lt;Inputs!$D$92),Inputs!$E$92,IF(AND(CR$5&gt;=Inputs!$C$93,CR$5&lt;Inputs!$D$93),Inputs!$E$93,IF(AND(CR$5&gt;=Inputs!$C$94,CR$5&lt;Inputs!$D$94),Inputs!$E$94,IF(AND(CR$5&gt;=Inputs!$C$95,CR$5&lt;Inputs!$D$95),Inputs!$E$95,IF(AND(CR$5&gt;=Inputs!$C$96,CR$5&lt;Inputs!$D$96),Inputs!$E$96,IF(AND(CR$5&gt;=Inputs!$C$97,CR$5&lt;Inputs!$D$97),Inputs!$E$97,IF(AND(CR$5&gt;=Inputs!$C$98,CR$5&lt;Inputs!$D$98),Inputs!$E$98,IF(AND(CR$5&gt;=Inputs!$C$99,CR$5&lt;Inputs!$D$99),Inputs!$E$99,IF(AND(CR$5&gt;=Inputs!$C$100,CR$5&lt;Inputs!$D$100),Inputs!$E$100,0))))))))))))</f>
        <v>30</v>
      </c>
      <c r="CS44" s="37">
        <f>IF(AND(CS$5&gt;=Inputs!$C$89,CS$5&lt;Inputs!$D$89),Inputs!$E$89,IF(AND(CS$5&gt;=Inputs!$C$90,CS$5&lt;Inputs!$D$90),Inputs!$E$90,IF(AND(CS$5&gt;=Inputs!$C$91,CS$5&lt;Inputs!$D$91),Inputs!$E$91,IF(AND(CS$5&gt;=Inputs!$C$92,CS$5&lt;Inputs!$D$92),Inputs!$E$92,IF(AND(CS$5&gt;=Inputs!$C$93,CS$5&lt;Inputs!$D$93),Inputs!$E$93,IF(AND(CS$5&gt;=Inputs!$C$94,CS$5&lt;Inputs!$D$94),Inputs!$E$94,IF(AND(CS$5&gt;=Inputs!$C$95,CS$5&lt;Inputs!$D$95),Inputs!$E$95,IF(AND(CS$5&gt;=Inputs!$C$96,CS$5&lt;Inputs!$D$96),Inputs!$E$96,IF(AND(CS$5&gt;=Inputs!$C$97,CS$5&lt;Inputs!$D$97),Inputs!$E$97,IF(AND(CS$5&gt;=Inputs!$C$98,CS$5&lt;Inputs!$D$98),Inputs!$E$98,IF(AND(CS$5&gt;=Inputs!$C$99,CS$5&lt;Inputs!$D$99),Inputs!$E$99,IF(AND(CS$5&gt;=Inputs!$C$100,CS$5&lt;Inputs!$D$100),Inputs!$E$100,0))))))))))))</f>
        <v>30</v>
      </c>
      <c r="CT44" s="37">
        <f>IF(AND(CT$5&gt;=Inputs!$C$89,CT$5&lt;Inputs!$D$89),Inputs!$E$89,IF(AND(CT$5&gt;=Inputs!$C$90,CT$5&lt;Inputs!$D$90),Inputs!$E$90,IF(AND(CT$5&gt;=Inputs!$C$91,CT$5&lt;Inputs!$D$91),Inputs!$E$91,IF(AND(CT$5&gt;=Inputs!$C$92,CT$5&lt;Inputs!$D$92),Inputs!$E$92,IF(AND(CT$5&gt;=Inputs!$C$93,CT$5&lt;Inputs!$D$93),Inputs!$E$93,IF(AND(CT$5&gt;=Inputs!$C$94,CT$5&lt;Inputs!$D$94),Inputs!$E$94,IF(AND(CT$5&gt;=Inputs!$C$95,CT$5&lt;Inputs!$D$95),Inputs!$E$95,IF(AND(CT$5&gt;=Inputs!$C$96,CT$5&lt;Inputs!$D$96),Inputs!$E$96,IF(AND(CT$5&gt;=Inputs!$C$97,CT$5&lt;Inputs!$D$97),Inputs!$E$97,IF(AND(CT$5&gt;=Inputs!$C$98,CT$5&lt;Inputs!$D$98),Inputs!$E$98,IF(AND(CT$5&gt;=Inputs!$C$99,CT$5&lt;Inputs!$D$99),Inputs!$E$99,IF(AND(CT$5&gt;=Inputs!$C$100,CT$5&lt;Inputs!$D$100),Inputs!$E$100,0))))))))))))</f>
        <v>30</v>
      </c>
      <c r="CU44" s="37">
        <f>IF(AND(CU$5&gt;=Inputs!$C$89,CU$5&lt;Inputs!$D$89),Inputs!$E$89,IF(AND(CU$5&gt;=Inputs!$C$90,CU$5&lt;Inputs!$D$90),Inputs!$E$90,IF(AND(CU$5&gt;=Inputs!$C$91,CU$5&lt;Inputs!$D$91),Inputs!$E$91,IF(AND(CU$5&gt;=Inputs!$C$92,CU$5&lt;Inputs!$D$92),Inputs!$E$92,IF(AND(CU$5&gt;=Inputs!$C$93,CU$5&lt;Inputs!$D$93),Inputs!$E$93,IF(AND(CU$5&gt;=Inputs!$C$94,CU$5&lt;Inputs!$D$94),Inputs!$E$94,IF(AND(CU$5&gt;=Inputs!$C$95,CU$5&lt;Inputs!$D$95),Inputs!$E$95,IF(AND(CU$5&gt;=Inputs!$C$96,CU$5&lt;Inputs!$D$96),Inputs!$E$96,IF(AND(CU$5&gt;=Inputs!$C$97,CU$5&lt;Inputs!$D$97),Inputs!$E$97,IF(AND(CU$5&gt;=Inputs!$C$98,CU$5&lt;Inputs!$D$98),Inputs!$E$98,IF(AND(CU$5&gt;=Inputs!$C$99,CU$5&lt;Inputs!$D$99),Inputs!$E$99,IF(AND(CU$5&gt;=Inputs!$C$100,CU$5&lt;Inputs!$D$100),Inputs!$E$100,0))))))))))))</f>
        <v>30</v>
      </c>
      <c r="CV44" s="37">
        <f>IF(AND(CV$5&gt;=Inputs!$C$89,CV$5&lt;Inputs!$D$89),Inputs!$E$89,IF(AND(CV$5&gt;=Inputs!$C$90,CV$5&lt;Inputs!$D$90),Inputs!$E$90,IF(AND(CV$5&gt;=Inputs!$C$91,CV$5&lt;Inputs!$D$91),Inputs!$E$91,IF(AND(CV$5&gt;=Inputs!$C$92,CV$5&lt;Inputs!$D$92),Inputs!$E$92,IF(AND(CV$5&gt;=Inputs!$C$93,CV$5&lt;Inputs!$D$93),Inputs!$E$93,IF(AND(CV$5&gt;=Inputs!$C$94,CV$5&lt;Inputs!$D$94),Inputs!$E$94,IF(AND(CV$5&gt;=Inputs!$C$95,CV$5&lt;Inputs!$D$95),Inputs!$E$95,IF(AND(CV$5&gt;=Inputs!$C$96,CV$5&lt;Inputs!$D$96),Inputs!$E$96,IF(AND(CV$5&gt;=Inputs!$C$97,CV$5&lt;Inputs!$D$97),Inputs!$E$97,IF(AND(CV$5&gt;=Inputs!$C$98,CV$5&lt;Inputs!$D$98),Inputs!$E$98,IF(AND(CV$5&gt;=Inputs!$C$99,CV$5&lt;Inputs!$D$99),Inputs!$E$99,IF(AND(CV$5&gt;=Inputs!$C$100,CV$5&lt;Inputs!$D$100),Inputs!$E$100,0))))))))))))</f>
        <v>30</v>
      </c>
      <c r="CW44" s="37">
        <f>IF(AND(CW$5&gt;=Inputs!$C$89,CW$5&lt;Inputs!$D$89),Inputs!$E$89,IF(AND(CW$5&gt;=Inputs!$C$90,CW$5&lt;Inputs!$D$90),Inputs!$E$90,IF(AND(CW$5&gt;=Inputs!$C$91,CW$5&lt;Inputs!$D$91),Inputs!$E$91,IF(AND(CW$5&gt;=Inputs!$C$92,CW$5&lt;Inputs!$D$92),Inputs!$E$92,IF(AND(CW$5&gt;=Inputs!$C$93,CW$5&lt;Inputs!$D$93),Inputs!$E$93,IF(AND(CW$5&gt;=Inputs!$C$94,CW$5&lt;Inputs!$D$94),Inputs!$E$94,IF(AND(CW$5&gt;=Inputs!$C$95,CW$5&lt;Inputs!$D$95),Inputs!$E$95,IF(AND(CW$5&gt;=Inputs!$C$96,CW$5&lt;Inputs!$D$96),Inputs!$E$96,IF(AND(CW$5&gt;=Inputs!$C$97,CW$5&lt;Inputs!$D$97),Inputs!$E$97,IF(AND(CW$5&gt;=Inputs!$C$98,CW$5&lt;Inputs!$D$98),Inputs!$E$98,IF(AND(CW$5&gt;=Inputs!$C$99,CW$5&lt;Inputs!$D$99),Inputs!$E$99,IF(AND(CW$5&gt;=Inputs!$C$100,CW$5&lt;Inputs!$D$100),Inputs!$E$100,0))))))))))))</f>
        <v>30</v>
      </c>
      <c r="CX44" s="37">
        <f>IF(AND(CX$5&gt;=Inputs!$C$89,CX$5&lt;Inputs!$D$89),Inputs!$E$89,IF(AND(CX$5&gt;=Inputs!$C$90,CX$5&lt;Inputs!$D$90),Inputs!$E$90,IF(AND(CX$5&gt;=Inputs!$C$91,CX$5&lt;Inputs!$D$91),Inputs!$E$91,IF(AND(CX$5&gt;=Inputs!$C$92,CX$5&lt;Inputs!$D$92),Inputs!$E$92,IF(AND(CX$5&gt;=Inputs!$C$93,CX$5&lt;Inputs!$D$93),Inputs!$E$93,IF(AND(CX$5&gt;=Inputs!$C$94,CX$5&lt;Inputs!$D$94),Inputs!$E$94,IF(AND(CX$5&gt;=Inputs!$C$95,CX$5&lt;Inputs!$D$95),Inputs!$E$95,IF(AND(CX$5&gt;=Inputs!$C$96,CX$5&lt;Inputs!$D$96),Inputs!$E$96,IF(AND(CX$5&gt;=Inputs!$C$97,CX$5&lt;Inputs!$D$97),Inputs!$E$97,IF(AND(CX$5&gt;=Inputs!$C$98,CX$5&lt;Inputs!$D$98),Inputs!$E$98,IF(AND(CX$5&gt;=Inputs!$C$99,CX$5&lt;Inputs!$D$99),Inputs!$E$99,IF(AND(CX$5&gt;=Inputs!$C$100,CX$5&lt;Inputs!$D$100),Inputs!$E$100,0))))))))))))</f>
        <v>30</v>
      </c>
      <c r="CY44" s="37">
        <f>IF(AND(CY$5&gt;=Inputs!$C$89,CY$5&lt;Inputs!$D$89),Inputs!$E$89,IF(AND(CY$5&gt;=Inputs!$C$90,CY$5&lt;Inputs!$D$90),Inputs!$E$90,IF(AND(CY$5&gt;=Inputs!$C$91,CY$5&lt;Inputs!$D$91),Inputs!$E$91,IF(AND(CY$5&gt;=Inputs!$C$92,CY$5&lt;Inputs!$D$92),Inputs!$E$92,IF(AND(CY$5&gt;=Inputs!$C$93,CY$5&lt;Inputs!$D$93),Inputs!$E$93,IF(AND(CY$5&gt;=Inputs!$C$94,CY$5&lt;Inputs!$D$94),Inputs!$E$94,IF(AND(CY$5&gt;=Inputs!$C$95,CY$5&lt;Inputs!$D$95),Inputs!$E$95,IF(AND(CY$5&gt;=Inputs!$C$96,CY$5&lt;Inputs!$D$96),Inputs!$E$96,IF(AND(CY$5&gt;=Inputs!$C$97,CY$5&lt;Inputs!$D$97),Inputs!$E$97,IF(AND(CY$5&gt;=Inputs!$C$98,CY$5&lt;Inputs!$D$98),Inputs!$E$98,IF(AND(CY$5&gt;=Inputs!$C$99,CY$5&lt;Inputs!$D$99),Inputs!$E$99,IF(AND(CY$5&gt;=Inputs!$C$100,CY$5&lt;Inputs!$D$100),Inputs!$E$100,0))))))))))))</f>
        <v>30</v>
      </c>
      <c r="CZ44" s="37">
        <f>IF(AND(CZ$5&gt;=Inputs!$C$89,CZ$5&lt;Inputs!$D$89),Inputs!$E$89,IF(AND(CZ$5&gt;=Inputs!$C$90,CZ$5&lt;Inputs!$D$90),Inputs!$E$90,IF(AND(CZ$5&gt;=Inputs!$C$91,CZ$5&lt;Inputs!$D$91),Inputs!$E$91,IF(AND(CZ$5&gt;=Inputs!$C$92,CZ$5&lt;Inputs!$D$92),Inputs!$E$92,IF(AND(CZ$5&gt;=Inputs!$C$93,CZ$5&lt;Inputs!$D$93),Inputs!$E$93,IF(AND(CZ$5&gt;=Inputs!$C$94,CZ$5&lt;Inputs!$D$94),Inputs!$E$94,IF(AND(CZ$5&gt;=Inputs!$C$95,CZ$5&lt;Inputs!$D$95),Inputs!$E$95,IF(AND(CZ$5&gt;=Inputs!$C$96,CZ$5&lt;Inputs!$D$96),Inputs!$E$96,IF(AND(CZ$5&gt;=Inputs!$C$97,CZ$5&lt;Inputs!$D$97),Inputs!$E$97,IF(AND(CZ$5&gt;=Inputs!$C$98,CZ$5&lt;Inputs!$D$98),Inputs!$E$98,IF(AND(CZ$5&gt;=Inputs!$C$99,CZ$5&lt;Inputs!$D$99),Inputs!$E$99,IF(AND(CZ$5&gt;=Inputs!$C$100,CZ$5&lt;Inputs!$D$100),Inputs!$E$100,0))))))))))))</f>
        <v>30</v>
      </c>
      <c r="DA44" s="37">
        <f>IF(AND(DA$5&gt;=Inputs!$C$89,DA$5&lt;Inputs!$D$89),Inputs!$E$89,IF(AND(DA$5&gt;=Inputs!$C$90,DA$5&lt;Inputs!$D$90),Inputs!$E$90,IF(AND(DA$5&gt;=Inputs!$C$91,DA$5&lt;Inputs!$D$91),Inputs!$E$91,IF(AND(DA$5&gt;=Inputs!$C$92,DA$5&lt;Inputs!$D$92),Inputs!$E$92,IF(AND(DA$5&gt;=Inputs!$C$93,DA$5&lt;Inputs!$D$93),Inputs!$E$93,IF(AND(DA$5&gt;=Inputs!$C$94,DA$5&lt;Inputs!$D$94),Inputs!$E$94,IF(AND(DA$5&gt;=Inputs!$C$95,DA$5&lt;Inputs!$D$95),Inputs!$E$95,IF(AND(DA$5&gt;=Inputs!$C$96,DA$5&lt;Inputs!$D$96),Inputs!$E$96,IF(AND(DA$5&gt;=Inputs!$C$97,DA$5&lt;Inputs!$D$97),Inputs!$E$97,IF(AND(DA$5&gt;=Inputs!$C$98,DA$5&lt;Inputs!$D$98),Inputs!$E$98,IF(AND(DA$5&gt;=Inputs!$C$99,DA$5&lt;Inputs!$D$99),Inputs!$E$99,IF(AND(DA$5&gt;=Inputs!$C$100,DA$5&lt;Inputs!$D$100),Inputs!$E$100,0))))))))))))</f>
        <v>30</v>
      </c>
      <c r="DB44" s="37">
        <f>IF(AND(DB$5&gt;=Inputs!$C$89,DB$5&lt;Inputs!$D$89),Inputs!$E$89,IF(AND(DB$5&gt;=Inputs!$C$90,DB$5&lt;Inputs!$D$90),Inputs!$E$90,IF(AND(DB$5&gt;=Inputs!$C$91,DB$5&lt;Inputs!$D$91),Inputs!$E$91,IF(AND(DB$5&gt;=Inputs!$C$92,DB$5&lt;Inputs!$D$92),Inputs!$E$92,IF(AND(DB$5&gt;=Inputs!$C$93,DB$5&lt;Inputs!$D$93),Inputs!$E$93,IF(AND(DB$5&gt;=Inputs!$C$94,DB$5&lt;Inputs!$D$94),Inputs!$E$94,IF(AND(DB$5&gt;=Inputs!$C$95,DB$5&lt;Inputs!$D$95),Inputs!$E$95,IF(AND(DB$5&gt;=Inputs!$C$96,DB$5&lt;Inputs!$D$96),Inputs!$E$96,IF(AND(DB$5&gt;=Inputs!$C$97,DB$5&lt;Inputs!$D$97),Inputs!$E$97,IF(AND(DB$5&gt;=Inputs!$C$98,DB$5&lt;Inputs!$D$98),Inputs!$E$98,IF(AND(DB$5&gt;=Inputs!$C$99,DB$5&lt;Inputs!$D$99),Inputs!$E$99,IF(AND(DB$5&gt;=Inputs!$C$100,DB$5&lt;Inputs!$D$100),Inputs!$E$100,0))))))))))))</f>
        <v>30</v>
      </c>
      <c r="DC44" s="37">
        <f>IF(AND(DC$5&gt;=Inputs!$C$89,DC$5&lt;Inputs!$D$89),Inputs!$E$89,IF(AND(DC$5&gt;=Inputs!$C$90,DC$5&lt;Inputs!$D$90),Inputs!$E$90,IF(AND(DC$5&gt;=Inputs!$C$91,DC$5&lt;Inputs!$D$91),Inputs!$E$91,IF(AND(DC$5&gt;=Inputs!$C$92,DC$5&lt;Inputs!$D$92),Inputs!$E$92,IF(AND(DC$5&gt;=Inputs!$C$93,DC$5&lt;Inputs!$D$93),Inputs!$E$93,IF(AND(DC$5&gt;=Inputs!$C$94,DC$5&lt;Inputs!$D$94),Inputs!$E$94,IF(AND(DC$5&gt;=Inputs!$C$95,DC$5&lt;Inputs!$D$95),Inputs!$E$95,IF(AND(DC$5&gt;=Inputs!$C$96,DC$5&lt;Inputs!$D$96),Inputs!$E$96,IF(AND(DC$5&gt;=Inputs!$C$97,DC$5&lt;Inputs!$D$97),Inputs!$E$97,IF(AND(DC$5&gt;=Inputs!$C$98,DC$5&lt;Inputs!$D$98),Inputs!$E$98,IF(AND(DC$5&gt;=Inputs!$C$99,DC$5&lt;Inputs!$D$99),Inputs!$E$99,IF(AND(DC$5&gt;=Inputs!$C$100,DC$5&lt;Inputs!$D$100),Inputs!$E$100,0))))))))))))</f>
        <v>30</v>
      </c>
      <c r="DD44" s="37">
        <f>IF(AND(DD$5&gt;=Inputs!$C$89,DD$5&lt;Inputs!$D$89),Inputs!$E$89,IF(AND(DD$5&gt;=Inputs!$C$90,DD$5&lt;Inputs!$D$90),Inputs!$E$90,IF(AND(DD$5&gt;=Inputs!$C$91,DD$5&lt;Inputs!$D$91),Inputs!$E$91,IF(AND(DD$5&gt;=Inputs!$C$92,DD$5&lt;Inputs!$D$92),Inputs!$E$92,IF(AND(DD$5&gt;=Inputs!$C$93,DD$5&lt;Inputs!$D$93),Inputs!$E$93,IF(AND(DD$5&gt;=Inputs!$C$94,DD$5&lt;Inputs!$D$94),Inputs!$E$94,IF(AND(DD$5&gt;=Inputs!$C$95,DD$5&lt;Inputs!$D$95),Inputs!$E$95,IF(AND(DD$5&gt;=Inputs!$C$96,DD$5&lt;Inputs!$D$96),Inputs!$E$96,IF(AND(DD$5&gt;=Inputs!$C$97,DD$5&lt;Inputs!$D$97),Inputs!$E$97,IF(AND(DD$5&gt;=Inputs!$C$98,DD$5&lt;Inputs!$D$98),Inputs!$E$98,IF(AND(DD$5&gt;=Inputs!$C$99,DD$5&lt;Inputs!$D$99),Inputs!$E$99,IF(AND(DD$5&gt;=Inputs!$C$100,DD$5&lt;Inputs!$D$100),Inputs!$E$100,0))))))))))))</f>
        <v>30</v>
      </c>
      <c r="DE44" s="37">
        <f>IF(AND(DE$5&gt;=Inputs!$C$89,DE$5&lt;Inputs!$D$89),Inputs!$E$89,IF(AND(DE$5&gt;=Inputs!$C$90,DE$5&lt;Inputs!$D$90),Inputs!$E$90,IF(AND(DE$5&gt;=Inputs!$C$91,DE$5&lt;Inputs!$D$91),Inputs!$E$91,IF(AND(DE$5&gt;=Inputs!$C$92,DE$5&lt;Inputs!$D$92),Inputs!$E$92,IF(AND(DE$5&gt;=Inputs!$C$93,DE$5&lt;Inputs!$D$93),Inputs!$E$93,IF(AND(DE$5&gt;=Inputs!$C$94,DE$5&lt;Inputs!$D$94),Inputs!$E$94,IF(AND(DE$5&gt;=Inputs!$C$95,DE$5&lt;Inputs!$D$95),Inputs!$E$95,IF(AND(DE$5&gt;=Inputs!$C$96,DE$5&lt;Inputs!$D$96),Inputs!$E$96,IF(AND(DE$5&gt;=Inputs!$C$97,DE$5&lt;Inputs!$D$97),Inputs!$E$97,IF(AND(DE$5&gt;=Inputs!$C$98,DE$5&lt;Inputs!$D$98),Inputs!$E$98,IF(AND(DE$5&gt;=Inputs!$C$99,DE$5&lt;Inputs!$D$99),Inputs!$E$99,IF(AND(DE$5&gt;=Inputs!$C$100,DE$5&lt;Inputs!$D$100),Inputs!$E$100,0))))))))))))</f>
        <v>30</v>
      </c>
      <c r="DF44" s="37">
        <f>IF(AND(DF$5&gt;=Inputs!$C$89,DF$5&lt;Inputs!$D$89),Inputs!$E$89,IF(AND(DF$5&gt;=Inputs!$C$90,DF$5&lt;Inputs!$D$90),Inputs!$E$90,IF(AND(DF$5&gt;=Inputs!$C$91,DF$5&lt;Inputs!$D$91),Inputs!$E$91,IF(AND(DF$5&gt;=Inputs!$C$92,DF$5&lt;Inputs!$D$92),Inputs!$E$92,IF(AND(DF$5&gt;=Inputs!$C$93,DF$5&lt;Inputs!$D$93),Inputs!$E$93,IF(AND(DF$5&gt;=Inputs!$C$94,DF$5&lt;Inputs!$D$94),Inputs!$E$94,IF(AND(DF$5&gt;=Inputs!$C$95,DF$5&lt;Inputs!$D$95),Inputs!$E$95,IF(AND(DF$5&gt;=Inputs!$C$96,DF$5&lt;Inputs!$D$96),Inputs!$E$96,IF(AND(DF$5&gt;=Inputs!$C$97,DF$5&lt;Inputs!$D$97),Inputs!$E$97,IF(AND(DF$5&gt;=Inputs!$C$98,DF$5&lt;Inputs!$D$98),Inputs!$E$98,IF(AND(DF$5&gt;=Inputs!$C$99,DF$5&lt;Inputs!$D$99),Inputs!$E$99,IF(AND(DF$5&gt;=Inputs!$C$100,DF$5&lt;Inputs!$D$100),Inputs!$E$100,0))))))))))))</f>
        <v>30</v>
      </c>
      <c r="DG44" s="37">
        <f>IF(AND(DG$5&gt;=Inputs!$C$89,DG$5&lt;Inputs!$D$89),Inputs!$E$89,IF(AND(DG$5&gt;=Inputs!$C$90,DG$5&lt;Inputs!$D$90),Inputs!$E$90,IF(AND(DG$5&gt;=Inputs!$C$91,DG$5&lt;Inputs!$D$91),Inputs!$E$91,IF(AND(DG$5&gt;=Inputs!$C$92,DG$5&lt;Inputs!$D$92),Inputs!$E$92,IF(AND(DG$5&gt;=Inputs!$C$93,DG$5&lt;Inputs!$D$93),Inputs!$E$93,IF(AND(DG$5&gt;=Inputs!$C$94,DG$5&lt;Inputs!$D$94),Inputs!$E$94,IF(AND(DG$5&gt;=Inputs!$C$95,DG$5&lt;Inputs!$D$95),Inputs!$E$95,IF(AND(DG$5&gt;=Inputs!$C$96,DG$5&lt;Inputs!$D$96),Inputs!$E$96,IF(AND(DG$5&gt;=Inputs!$C$97,DG$5&lt;Inputs!$D$97),Inputs!$E$97,IF(AND(DG$5&gt;=Inputs!$C$98,DG$5&lt;Inputs!$D$98),Inputs!$E$98,IF(AND(DG$5&gt;=Inputs!$C$99,DG$5&lt;Inputs!$D$99),Inputs!$E$99,IF(AND(DG$5&gt;=Inputs!$C$100,DG$5&lt;Inputs!$D$100),Inputs!$E$100,0))))))))))))</f>
        <v>30</v>
      </c>
      <c r="DH44" s="37">
        <f>IF(AND(DH$5&gt;=Inputs!$C$89,DH$5&lt;Inputs!$D$89),Inputs!$E$89,IF(AND(DH$5&gt;=Inputs!$C$90,DH$5&lt;Inputs!$D$90),Inputs!$E$90,IF(AND(DH$5&gt;=Inputs!$C$91,DH$5&lt;Inputs!$D$91),Inputs!$E$91,IF(AND(DH$5&gt;=Inputs!$C$92,DH$5&lt;Inputs!$D$92),Inputs!$E$92,IF(AND(DH$5&gt;=Inputs!$C$93,DH$5&lt;Inputs!$D$93),Inputs!$E$93,IF(AND(DH$5&gt;=Inputs!$C$94,DH$5&lt;Inputs!$D$94),Inputs!$E$94,IF(AND(DH$5&gt;=Inputs!$C$95,DH$5&lt;Inputs!$D$95),Inputs!$E$95,IF(AND(DH$5&gt;=Inputs!$C$96,DH$5&lt;Inputs!$D$96),Inputs!$E$96,IF(AND(DH$5&gt;=Inputs!$C$97,DH$5&lt;Inputs!$D$97),Inputs!$E$97,IF(AND(DH$5&gt;=Inputs!$C$98,DH$5&lt;Inputs!$D$98),Inputs!$E$98,IF(AND(DH$5&gt;=Inputs!$C$99,DH$5&lt;Inputs!$D$99),Inputs!$E$99,IF(AND(DH$5&gt;=Inputs!$C$100,DH$5&lt;Inputs!$D$100),Inputs!$E$100,0))))))))))))</f>
        <v>30</v>
      </c>
      <c r="DI44" s="37">
        <f>IF(AND(DI$5&gt;=Inputs!$C$89,DI$5&lt;Inputs!$D$89),Inputs!$E$89,IF(AND(DI$5&gt;=Inputs!$C$90,DI$5&lt;Inputs!$D$90),Inputs!$E$90,IF(AND(DI$5&gt;=Inputs!$C$91,DI$5&lt;Inputs!$D$91),Inputs!$E$91,IF(AND(DI$5&gt;=Inputs!$C$92,DI$5&lt;Inputs!$D$92),Inputs!$E$92,IF(AND(DI$5&gt;=Inputs!$C$93,DI$5&lt;Inputs!$D$93),Inputs!$E$93,IF(AND(DI$5&gt;=Inputs!$C$94,DI$5&lt;Inputs!$D$94),Inputs!$E$94,IF(AND(DI$5&gt;=Inputs!$C$95,DI$5&lt;Inputs!$D$95),Inputs!$E$95,IF(AND(DI$5&gt;=Inputs!$C$96,DI$5&lt;Inputs!$D$96),Inputs!$E$96,IF(AND(DI$5&gt;=Inputs!$C$97,DI$5&lt;Inputs!$D$97),Inputs!$E$97,IF(AND(DI$5&gt;=Inputs!$C$98,DI$5&lt;Inputs!$D$98),Inputs!$E$98,IF(AND(DI$5&gt;=Inputs!$C$99,DI$5&lt;Inputs!$D$99),Inputs!$E$99,IF(AND(DI$5&gt;=Inputs!$C$100,DI$5&lt;Inputs!$D$100),Inputs!$E$100,0))))))))))))</f>
        <v>30</v>
      </c>
      <c r="DJ44" s="37">
        <f>IF(AND(DJ$5&gt;=Inputs!$C$89,DJ$5&lt;Inputs!$D$89),Inputs!$E$89,IF(AND(DJ$5&gt;=Inputs!$C$90,DJ$5&lt;Inputs!$D$90),Inputs!$E$90,IF(AND(DJ$5&gt;=Inputs!$C$91,DJ$5&lt;Inputs!$D$91),Inputs!$E$91,IF(AND(DJ$5&gt;=Inputs!$C$92,DJ$5&lt;Inputs!$D$92),Inputs!$E$92,IF(AND(DJ$5&gt;=Inputs!$C$93,DJ$5&lt;Inputs!$D$93),Inputs!$E$93,IF(AND(DJ$5&gt;=Inputs!$C$94,DJ$5&lt;Inputs!$D$94),Inputs!$E$94,IF(AND(DJ$5&gt;=Inputs!$C$95,DJ$5&lt;Inputs!$D$95),Inputs!$E$95,IF(AND(DJ$5&gt;=Inputs!$C$96,DJ$5&lt;Inputs!$D$96),Inputs!$E$96,IF(AND(DJ$5&gt;=Inputs!$C$97,DJ$5&lt;Inputs!$D$97),Inputs!$E$97,IF(AND(DJ$5&gt;=Inputs!$C$98,DJ$5&lt;Inputs!$D$98),Inputs!$E$98,IF(AND(DJ$5&gt;=Inputs!$C$99,DJ$5&lt;Inputs!$D$99),Inputs!$E$99,IF(AND(DJ$5&gt;=Inputs!$C$100,DJ$5&lt;Inputs!$D$100),Inputs!$E$100,0))))))))))))</f>
        <v>30</v>
      </c>
      <c r="DK44" s="37">
        <f>IF(AND(DK$5&gt;=Inputs!$C$89,DK$5&lt;Inputs!$D$89),Inputs!$E$89,IF(AND(DK$5&gt;=Inputs!$C$90,DK$5&lt;Inputs!$D$90),Inputs!$E$90,IF(AND(DK$5&gt;=Inputs!$C$91,DK$5&lt;Inputs!$D$91),Inputs!$E$91,IF(AND(DK$5&gt;=Inputs!$C$92,DK$5&lt;Inputs!$D$92),Inputs!$E$92,IF(AND(DK$5&gt;=Inputs!$C$93,DK$5&lt;Inputs!$D$93),Inputs!$E$93,IF(AND(DK$5&gt;=Inputs!$C$94,DK$5&lt;Inputs!$D$94),Inputs!$E$94,IF(AND(DK$5&gt;=Inputs!$C$95,DK$5&lt;Inputs!$D$95),Inputs!$E$95,IF(AND(DK$5&gt;=Inputs!$C$96,DK$5&lt;Inputs!$D$96),Inputs!$E$96,IF(AND(DK$5&gt;=Inputs!$C$97,DK$5&lt;Inputs!$D$97),Inputs!$E$97,IF(AND(DK$5&gt;=Inputs!$C$98,DK$5&lt;Inputs!$D$98),Inputs!$E$98,IF(AND(DK$5&gt;=Inputs!$C$99,DK$5&lt;Inputs!$D$99),Inputs!$E$99,IF(AND(DK$5&gt;=Inputs!$C$100,DK$5&lt;Inputs!$D$100),Inputs!$E$100,0))))))))))))</f>
        <v>30</v>
      </c>
      <c r="DL44" s="37">
        <f>IF(AND(DL$5&gt;=Inputs!$C$89,DL$5&lt;Inputs!$D$89),Inputs!$E$89,IF(AND(DL$5&gt;=Inputs!$C$90,DL$5&lt;Inputs!$D$90),Inputs!$E$90,IF(AND(DL$5&gt;=Inputs!$C$91,DL$5&lt;Inputs!$D$91),Inputs!$E$91,IF(AND(DL$5&gt;=Inputs!$C$92,DL$5&lt;Inputs!$D$92),Inputs!$E$92,IF(AND(DL$5&gt;=Inputs!$C$93,DL$5&lt;Inputs!$D$93),Inputs!$E$93,IF(AND(DL$5&gt;=Inputs!$C$94,DL$5&lt;Inputs!$D$94),Inputs!$E$94,IF(AND(DL$5&gt;=Inputs!$C$95,DL$5&lt;Inputs!$D$95),Inputs!$E$95,IF(AND(DL$5&gt;=Inputs!$C$96,DL$5&lt;Inputs!$D$96),Inputs!$E$96,IF(AND(DL$5&gt;=Inputs!$C$97,DL$5&lt;Inputs!$D$97),Inputs!$E$97,IF(AND(DL$5&gt;=Inputs!$C$98,DL$5&lt;Inputs!$D$98),Inputs!$E$98,IF(AND(DL$5&gt;=Inputs!$C$99,DL$5&lt;Inputs!$D$99),Inputs!$E$99,IF(AND(DL$5&gt;=Inputs!$C$100,DL$5&lt;Inputs!$D$100),Inputs!$E$100,0))))))))))))</f>
        <v>30</v>
      </c>
      <c r="DM44" s="37">
        <f>IF(AND(DM$5&gt;=Inputs!$C$89,DM$5&lt;Inputs!$D$89),Inputs!$E$89,IF(AND(DM$5&gt;=Inputs!$C$90,DM$5&lt;Inputs!$D$90),Inputs!$E$90,IF(AND(DM$5&gt;=Inputs!$C$91,DM$5&lt;Inputs!$D$91),Inputs!$E$91,IF(AND(DM$5&gt;=Inputs!$C$92,DM$5&lt;Inputs!$D$92),Inputs!$E$92,IF(AND(DM$5&gt;=Inputs!$C$93,DM$5&lt;Inputs!$D$93),Inputs!$E$93,IF(AND(DM$5&gt;=Inputs!$C$94,DM$5&lt;Inputs!$D$94),Inputs!$E$94,IF(AND(DM$5&gt;=Inputs!$C$95,DM$5&lt;Inputs!$D$95),Inputs!$E$95,IF(AND(DM$5&gt;=Inputs!$C$96,DM$5&lt;Inputs!$D$96),Inputs!$E$96,IF(AND(DM$5&gt;=Inputs!$C$97,DM$5&lt;Inputs!$D$97),Inputs!$E$97,IF(AND(DM$5&gt;=Inputs!$C$98,DM$5&lt;Inputs!$D$98),Inputs!$E$98,IF(AND(DM$5&gt;=Inputs!$C$99,DM$5&lt;Inputs!$D$99),Inputs!$E$99,IF(AND(DM$5&gt;=Inputs!$C$100,DM$5&lt;Inputs!$D$100),Inputs!$E$100,0))))))))))))</f>
        <v>30</v>
      </c>
      <c r="DN44" s="37">
        <f>IF(AND(DN$5&gt;=Inputs!$C$89,DN$5&lt;Inputs!$D$89),Inputs!$E$89,IF(AND(DN$5&gt;=Inputs!$C$90,DN$5&lt;Inputs!$D$90),Inputs!$E$90,IF(AND(DN$5&gt;=Inputs!$C$91,DN$5&lt;Inputs!$D$91),Inputs!$E$91,IF(AND(DN$5&gt;=Inputs!$C$92,DN$5&lt;Inputs!$D$92),Inputs!$E$92,IF(AND(DN$5&gt;=Inputs!$C$93,DN$5&lt;Inputs!$D$93),Inputs!$E$93,IF(AND(DN$5&gt;=Inputs!$C$94,DN$5&lt;Inputs!$D$94),Inputs!$E$94,IF(AND(DN$5&gt;=Inputs!$C$95,DN$5&lt;Inputs!$D$95),Inputs!$E$95,IF(AND(DN$5&gt;=Inputs!$C$96,DN$5&lt;Inputs!$D$96),Inputs!$E$96,IF(AND(DN$5&gt;=Inputs!$C$97,DN$5&lt;Inputs!$D$97),Inputs!$E$97,IF(AND(DN$5&gt;=Inputs!$C$98,DN$5&lt;Inputs!$D$98),Inputs!$E$98,IF(AND(DN$5&gt;=Inputs!$C$99,DN$5&lt;Inputs!$D$99),Inputs!$E$99,IF(AND(DN$5&gt;=Inputs!$C$100,DN$5&lt;Inputs!$D$100),Inputs!$E$100,0))))))))))))</f>
        <v>30</v>
      </c>
      <c r="DO44" s="37">
        <f>IF(AND(DO$5&gt;=Inputs!$C$89,DO$5&lt;Inputs!$D$89),Inputs!$E$89,IF(AND(DO$5&gt;=Inputs!$C$90,DO$5&lt;Inputs!$D$90),Inputs!$E$90,IF(AND(DO$5&gt;=Inputs!$C$91,DO$5&lt;Inputs!$D$91),Inputs!$E$91,IF(AND(DO$5&gt;=Inputs!$C$92,DO$5&lt;Inputs!$D$92),Inputs!$E$92,IF(AND(DO$5&gt;=Inputs!$C$93,DO$5&lt;Inputs!$D$93),Inputs!$E$93,IF(AND(DO$5&gt;=Inputs!$C$94,DO$5&lt;Inputs!$D$94),Inputs!$E$94,IF(AND(DO$5&gt;=Inputs!$C$95,DO$5&lt;Inputs!$D$95),Inputs!$E$95,IF(AND(DO$5&gt;=Inputs!$C$96,DO$5&lt;Inputs!$D$96),Inputs!$E$96,IF(AND(DO$5&gt;=Inputs!$C$97,DO$5&lt;Inputs!$D$97),Inputs!$E$97,IF(AND(DO$5&gt;=Inputs!$C$98,DO$5&lt;Inputs!$D$98),Inputs!$E$98,IF(AND(DO$5&gt;=Inputs!$C$99,DO$5&lt;Inputs!$D$99),Inputs!$E$99,IF(AND(DO$5&gt;=Inputs!$C$100,DO$5&lt;Inputs!$D$100),Inputs!$E$100,0))))))))))))</f>
        <v>30</v>
      </c>
      <c r="DP44" s="37">
        <f>IF(AND(DP$5&gt;=Inputs!$C$89,DP$5&lt;Inputs!$D$89),Inputs!$E$89,IF(AND(DP$5&gt;=Inputs!$C$90,DP$5&lt;Inputs!$D$90),Inputs!$E$90,IF(AND(DP$5&gt;=Inputs!$C$91,DP$5&lt;Inputs!$D$91),Inputs!$E$91,IF(AND(DP$5&gt;=Inputs!$C$92,DP$5&lt;Inputs!$D$92),Inputs!$E$92,IF(AND(DP$5&gt;=Inputs!$C$93,DP$5&lt;Inputs!$D$93),Inputs!$E$93,IF(AND(DP$5&gt;=Inputs!$C$94,DP$5&lt;Inputs!$D$94),Inputs!$E$94,IF(AND(DP$5&gt;=Inputs!$C$95,DP$5&lt;Inputs!$D$95),Inputs!$E$95,IF(AND(DP$5&gt;=Inputs!$C$96,DP$5&lt;Inputs!$D$96),Inputs!$E$96,IF(AND(DP$5&gt;=Inputs!$C$97,DP$5&lt;Inputs!$D$97),Inputs!$E$97,IF(AND(DP$5&gt;=Inputs!$C$98,DP$5&lt;Inputs!$D$98),Inputs!$E$98,IF(AND(DP$5&gt;=Inputs!$C$99,DP$5&lt;Inputs!$D$99),Inputs!$E$99,IF(AND(DP$5&gt;=Inputs!$C$100,DP$5&lt;Inputs!$D$100),Inputs!$E$100,0))))))))))))</f>
        <v>30</v>
      </c>
      <c r="DQ44" s="37">
        <f>IF(AND(DQ$5&gt;=Inputs!$C$89,DQ$5&lt;Inputs!$D$89),Inputs!$E$89,IF(AND(DQ$5&gt;=Inputs!$C$90,DQ$5&lt;Inputs!$D$90),Inputs!$E$90,IF(AND(DQ$5&gt;=Inputs!$C$91,DQ$5&lt;Inputs!$D$91),Inputs!$E$91,IF(AND(DQ$5&gt;=Inputs!$C$92,DQ$5&lt;Inputs!$D$92),Inputs!$E$92,IF(AND(DQ$5&gt;=Inputs!$C$93,DQ$5&lt;Inputs!$D$93),Inputs!$E$93,IF(AND(DQ$5&gt;=Inputs!$C$94,DQ$5&lt;Inputs!$D$94),Inputs!$E$94,IF(AND(DQ$5&gt;=Inputs!$C$95,DQ$5&lt;Inputs!$D$95),Inputs!$E$95,IF(AND(DQ$5&gt;=Inputs!$C$96,DQ$5&lt;Inputs!$D$96),Inputs!$E$96,IF(AND(DQ$5&gt;=Inputs!$C$97,DQ$5&lt;Inputs!$D$97),Inputs!$E$97,IF(AND(DQ$5&gt;=Inputs!$C$98,DQ$5&lt;Inputs!$D$98),Inputs!$E$98,IF(AND(DQ$5&gt;=Inputs!$C$99,DQ$5&lt;Inputs!$D$99),Inputs!$E$99,IF(AND(DQ$5&gt;=Inputs!$C$100,DQ$5&lt;Inputs!$D$100),Inputs!$E$100,0))))))))))))</f>
        <v>30</v>
      </c>
      <c r="DR44" s="37">
        <f>IF(AND(DR$5&gt;=Inputs!$C$89,DR$5&lt;Inputs!$D$89),Inputs!$E$89,IF(AND(DR$5&gt;=Inputs!$C$90,DR$5&lt;Inputs!$D$90),Inputs!$E$90,IF(AND(DR$5&gt;=Inputs!$C$91,DR$5&lt;Inputs!$D$91),Inputs!$E$91,IF(AND(DR$5&gt;=Inputs!$C$92,DR$5&lt;Inputs!$D$92),Inputs!$E$92,IF(AND(DR$5&gt;=Inputs!$C$93,DR$5&lt;Inputs!$D$93),Inputs!$E$93,IF(AND(DR$5&gt;=Inputs!$C$94,DR$5&lt;Inputs!$D$94),Inputs!$E$94,IF(AND(DR$5&gt;=Inputs!$C$95,DR$5&lt;Inputs!$D$95),Inputs!$E$95,IF(AND(DR$5&gt;=Inputs!$C$96,DR$5&lt;Inputs!$D$96),Inputs!$E$96,IF(AND(DR$5&gt;=Inputs!$C$97,DR$5&lt;Inputs!$D$97),Inputs!$E$97,IF(AND(DR$5&gt;=Inputs!$C$98,DR$5&lt;Inputs!$D$98),Inputs!$E$98,IF(AND(DR$5&gt;=Inputs!$C$99,DR$5&lt;Inputs!$D$99),Inputs!$E$99,IF(AND(DR$5&gt;=Inputs!$C$100,DR$5&lt;Inputs!$D$100),Inputs!$E$100,0))))))))))))</f>
        <v>30</v>
      </c>
    </row>
    <row r="45" ht="14.25" customHeight="1" outlineLevel="2">
      <c r="B45" s="268" t="s">
        <v>234</v>
      </c>
      <c r="C45" s="37">
        <f>IF(AND(C$5&gt;=Inputs!$C$89,C$5&lt;Inputs!$D$89),Inputs!$F$89,IF(AND(C$5&gt;=Inputs!$C$90,C$5&lt;Inputs!$D$90),Inputs!$F$90,IF(AND(C$5&gt;=Inputs!$C$91,C$5&lt;Inputs!$D$91),Inputs!$F$91,IF(AND(C$5&gt;=Inputs!$C$92,C$5&lt;Inputs!$D$92),Inputs!$F$92,IF(AND(C$5&gt;=Inputs!$C$93,C$5&lt;Inputs!$D$93),Inputs!$F$93,IF(AND(C$5&gt;=Inputs!$C$94,C$5&lt;Inputs!$D$94),Inputs!$F$94,IF(AND(C$5&gt;=Inputs!$C$95,C$5&lt;Inputs!$D$95),Inputs!$F$95,IF(AND(C$5&gt;=Inputs!$C$96,C$5&lt;Inputs!$D$96),Inputs!$F$96,IF(AND(C$5&gt;=Inputs!$C$97,C$5&lt;Inputs!$D$97),Inputs!$F$97,IF(AND(C$5&gt;=Inputs!$C$98,C$5&lt;Inputs!$D$98),Inputs!$F$98,IF(AND(C$5&gt;=Inputs!$C$99,C$5&lt;Inputs!$D$99),Inputs!$F$99,IF(AND(C$5&gt;=Inputs!$C$100,C$5&lt;Inputs!$D$100),Inputs!$F$100,0))))))))))))</f>
        <v>30</v>
      </c>
      <c r="D45" s="37">
        <f>IF(AND(D$5&gt;=Inputs!$C$89,D$5&lt;Inputs!$D$89),Inputs!$F$89,IF(AND(D$5&gt;=Inputs!$C$90,D$5&lt;Inputs!$D$90),Inputs!$F$90,IF(AND(D$5&gt;=Inputs!$C$91,D$5&lt;Inputs!$D$91),Inputs!$F$91,IF(AND(D$5&gt;=Inputs!$C$92,D$5&lt;Inputs!$D$92),Inputs!$F$92,IF(AND(D$5&gt;=Inputs!$C$93,D$5&lt;Inputs!$D$93),Inputs!$F$93,IF(AND(D$5&gt;=Inputs!$C$94,D$5&lt;Inputs!$D$94),Inputs!$F$94,IF(AND(D$5&gt;=Inputs!$C$95,D$5&lt;Inputs!$D$95),Inputs!$F$95,IF(AND(D$5&gt;=Inputs!$C$96,D$5&lt;Inputs!$D$96),Inputs!$F$96,IF(AND(D$5&gt;=Inputs!$C$97,D$5&lt;Inputs!$D$97),Inputs!$F$97,IF(AND(D$5&gt;=Inputs!$C$98,D$5&lt;Inputs!$D$98),Inputs!$F$98,IF(AND(D$5&gt;=Inputs!$C$99,D$5&lt;Inputs!$D$99),Inputs!$F$99,IF(AND(D$5&gt;=Inputs!$C$100,D$5&lt;Inputs!$D$100),Inputs!$F$100,0))))))))))))</f>
        <v>30</v>
      </c>
      <c r="E45" s="37">
        <f>IF(AND(E$5&gt;=Inputs!$C$89,E$5&lt;Inputs!$D$89),Inputs!$F$89,IF(AND(E$5&gt;=Inputs!$C$90,E$5&lt;Inputs!$D$90),Inputs!$F$90,IF(AND(E$5&gt;=Inputs!$C$91,E$5&lt;Inputs!$D$91),Inputs!$F$91,IF(AND(E$5&gt;=Inputs!$C$92,E$5&lt;Inputs!$D$92),Inputs!$F$92,IF(AND(E$5&gt;=Inputs!$C$93,E$5&lt;Inputs!$D$93),Inputs!$F$93,IF(AND(E$5&gt;=Inputs!$C$94,E$5&lt;Inputs!$D$94),Inputs!$F$94,IF(AND(E$5&gt;=Inputs!$C$95,E$5&lt;Inputs!$D$95),Inputs!$F$95,IF(AND(E$5&gt;=Inputs!$C$96,E$5&lt;Inputs!$D$96),Inputs!$F$96,IF(AND(E$5&gt;=Inputs!$C$97,E$5&lt;Inputs!$D$97),Inputs!$F$97,IF(AND(E$5&gt;=Inputs!$C$98,E$5&lt;Inputs!$D$98),Inputs!$F$98,IF(AND(E$5&gt;=Inputs!$C$99,E$5&lt;Inputs!$D$99),Inputs!$F$99,IF(AND(E$5&gt;=Inputs!$C$100,E$5&lt;Inputs!$D$100),Inputs!$F$100,0))))))))))))</f>
        <v>30</v>
      </c>
      <c r="F45" s="37">
        <f>IF(AND(F$5&gt;=Inputs!$C$89,F$5&lt;Inputs!$D$89),Inputs!$F$89,IF(AND(F$5&gt;=Inputs!$C$90,F$5&lt;Inputs!$D$90),Inputs!$F$90,IF(AND(F$5&gt;=Inputs!$C$91,F$5&lt;Inputs!$D$91),Inputs!$F$91,IF(AND(F$5&gt;=Inputs!$C$92,F$5&lt;Inputs!$D$92),Inputs!$F$92,IF(AND(F$5&gt;=Inputs!$C$93,F$5&lt;Inputs!$D$93),Inputs!$F$93,IF(AND(F$5&gt;=Inputs!$C$94,F$5&lt;Inputs!$D$94),Inputs!$F$94,IF(AND(F$5&gt;=Inputs!$C$95,F$5&lt;Inputs!$D$95),Inputs!$F$95,IF(AND(F$5&gt;=Inputs!$C$96,F$5&lt;Inputs!$D$96),Inputs!$F$96,IF(AND(F$5&gt;=Inputs!$C$97,F$5&lt;Inputs!$D$97),Inputs!$F$97,IF(AND(F$5&gt;=Inputs!$C$98,F$5&lt;Inputs!$D$98),Inputs!$F$98,IF(AND(F$5&gt;=Inputs!$C$99,F$5&lt;Inputs!$D$99),Inputs!$F$99,IF(AND(F$5&gt;=Inputs!$C$100,F$5&lt;Inputs!$D$100),Inputs!$F$100,0))))))))))))</f>
        <v>30</v>
      </c>
      <c r="G45" s="37">
        <f>IF(AND(G$5&gt;=Inputs!$C$89,G$5&lt;Inputs!$D$89),Inputs!$F$89,IF(AND(G$5&gt;=Inputs!$C$90,G$5&lt;Inputs!$D$90),Inputs!$F$90,IF(AND(G$5&gt;=Inputs!$C$91,G$5&lt;Inputs!$D$91),Inputs!$F$91,IF(AND(G$5&gt;=Inputs!$C$92,G$5&lt;Inputs!$D$92),Inputs!$F$92,IF(AND(G$5&gt;=Inputs!$C$93,G$5&lt;Inputs!$D$93),Inputs!$F$93,IF(AND(G$5&gt;=Inputs!$C$94,G$5&lt;Inputs!$D$94),Inputs!$F$94,IF(AND(G$5&gt;=Inputs!$C$95,G$5&lt;Inputs!$D$95),Inputs!$F$95,IF(AND(G$5&gt;=Inputs!$C$96,G$5&lt;Inputs!$D$96),Inputs!$F$96,IF(AND(G$5&gt;=Inputs!$C$97,G$5&lt;Inputs!$D$97),Inputs!$F$97,IF(AND(G$5&gt;=Inputs!$C$98,G$5&lt;Inputs!$D$98),Inputs!$F$98,IF(AND(G$5&gt;=Inputs!$C$99,G$5&lt;Inputs!$D$99),Inputs!$F$99,IF(AND(G$5&gt;=Inputs!$C$100,G$5&lt;Inputs!$D$100),Inputs!$F$100,0))))))))))))</f>
        <v>30</v>
      </c>
      <c r="H45" s="37">
        <f>IF(AND(H$5&gt;=Inputs!$C$89,H$5&lt;Inputs!$D$89),Inputs!$F$89,IF(AND(H$5&gt;=Inputs!$C$90,H$5&lt;Inputs!$D$90),Inputs!$F$90,IF(AND(H$5&gt;=Inputs!$C$91,H$5&lt;Inputs!$D$91),Inputs!$F$91,IF(AND(H$5&gt;=Inputs!$C$92,H$5&lt;Inputs!$D$92),Inputs!$F$92,IF(AND(H$5&gt;=Inputs!$C$93,H$5&lt;Inputs!$D$93),Inputs!$F$93,IF(AND(H$5&gt;=Inputs!$C$94,H$5&lt;Inputs!$D$94),Inputs!$F$94,IF(AND(H$5&gt;=Inputs!$C$95,H$5&lt;Inputs!$D$95),Inputs!$F$95,IF(AND(H$5&gt;=Inputs!$C$96,H$5&lt;Inputs!$D$96),Inputs!$F$96,IF(AND(H$5&gt;=Inputs!$C$97,H$5&lt;Inputs!$D$97),Inputs!$F$97,IF(AND(H$5&gt;=Inputs!$C$98,H$5&lt;Inputs!$D$98),Inputs!$F$98,IF(AND(H$5&gt;=Inputs!$C$99,H$5&lt;Inputs!$D$99),Inputs!$F$99,IF(AND(H$5&gt;=Inputs!$C$100,H$5&lt;Inputs!$D$100),Inputs!$F$100,0))))))))))))</f>
        <v>30</v>
      </c>
      <c r="I45" s="37">
        <f>IF(AND(I$5&gt;=Inputs!$C$89,I$5&lt;Inputs!$D$89),Inputs!$F$89,IF(AND(I$5&gt;=Inputs!$C$90,I$5&lt;Inputs!$D$90),Inputs!$F$90,IF(AND(I$5&gt;=Inputs!$C$91,I$5&lt;Inputs!$D$91),Inputs!$F$91,IF(AND(I$5&gt;=Inputs!$C$92,I$5&lt;Inputs!$D$92),Inputs!$F$92,IF(AND(I$5&gt;=Inputs!$C$93,I$5&lt;Inputs!$D$93),Inputs!$F$93,IF(AND(I$5&gt;=Inputs!$C$94,I$5&lt;Inputs!$D$94),Inputs!$F$94,IF(AND(I$5&gt;=Inputs!$C$95,I$5&lt;Inputs!$D$95),Inputs!$F$95,IF(AND(I$5&gt;=Inputs!$C$96,I$5&lt;Inputs!$D$96),Inputs!$F$96,IF(AND(I$5&gt;=Inputs!$C$97,I$5&lt;Inputs!$D$97),Inputs!$F$97,IF(AND(I$5&gt;=Inputs!$C$98,I$5&lt;Inputs!$D$98),Inputs!$F$98,IF(AND(I$5&gt;=Inputs!$C$99,I$5&lt;Inputs!$D$99),Inputs!$F$99,IF(AND(I$5&gt;=Inputs!$C$100,I$5&lt;Inputs!$D$100),Inputs!$F$100,0))))))))))))</f>
        <v>30</v>
      </c>
      <c r="J45" s="37">
        <f>IF(AND(J$5&gt;=Inputs!$C$89,J$5&lt;Inputs!$D$89),Inputs!$F$89,IF(AND(J$5&gt;=Inputs!$C$90,J$5&lt;Inputs!$D$90),Inputs!$F$90,IF(AND(J$5&gt;=Inputs!$C$91,J$5&lt;Inputs!$D$91),Inputs!$F$91,IF(AND(J$5&gt;=Inputs!$C$92,J$5&lt;Inputs!$D$92),Inputs!$F$92,IF(AND(J$5&gt;=Inputs!$C$93,J$5&lt;Inputs!$D$93),Inputs!$F$93,IF(AND(J$5&gt;=Inputs!$C$94,J$5&lt;Inputs!$D$94),Inputs!$F$94,IF(AND(J$5&gt;=Inputs!$C$95,J$5&lt;Inputs!$D$95),Inputs!$F$95,IF(AND(J$5&gt;=Inputs!$C$96,J$5&lt;Inputs!$D$96),Inputs!$F$96,IF(AND(J$5&gt;=Inputs!$C$97,J$5&lt;Inputs!$D$97),Inputs!$F$97,IF(AND(J$5&gt;=Inputs!$C$98,J$5&lt;Inputs!$D$98),Inputs!$F$98,IF(AND(J$5&gt;=Inputs!$C$99,J$5&lt;Inputs!$D$99),Inputs!$F$99,IF(AND(J$5&gt;=Inputs!$C$100,J$5&lt;Inputs!$D$100),Inputs!$F$100,0))))))))))))</f>
        <v>30</v>
      </c>
      <c r="K45" s="37">
        <f>IF(AND(K$5&gt;=Inputs!$C$89,K$5&lt;Inputs!$D$89),Inputs!$F$89,IF(AND(K$5&gt;=Inputs!$C$90,K$5&lt;Inputs!$D$90),Inputs!$F$90,IF(AND(K$5&gt;=Inputs!$C$91,K$5&lt;Inputs!$D$91),Inputs!$F$91,IF(AND(K$5&gt;=Inputs!$C$92,K$5&lt;Inputs!$D$92),Inputs!$F$92,IF(AND(K$5&gt;=Inputs!$C$93,K$5&lt;Inputs!$D$93),Inputs!$F$93,IF(AND(K$5&gt;=Inputs!$C$94,K$5&lt;Inputs!$D$94),Inputs!$F$94,IF(AND(K$5&gt;=Inputs!$C$95,K$5&lt;Inputs!$D$95),Inputs!$F$95,IF(AND(K$5&gt;=Inputs!$C$96,K$5&lt;Inputs!$D$96),Inputs!$F$96,IF(AND(K$5&gt;=Inputs!$C$97,K$5&lt;Inputs!$D$97),Inputs!$F$97,IF(AND(K$5&gt;=Inputs!$C$98,K$5&lt;Inputs!$D$98),Inputs!$F$98,IF(AND(K$5&gt;=Inputs!$C$99,K$5&lt;Inputs!$D$99),Inputs!$F$99,IF(AND(K$5&gt;=Inputs!$C$100,K$5&lt;Inputs!$D$100),Inputs!$F$100,0))))))))))))</f>
        <v>30</v>
      </c>
      <c r="L45" s="37">
        <f>IF(AND(L$5&gt;=Inputs!$C$89,L$5&lt;Inputs!$D$89),Inputs!$F$89,IF(AND(L$5&gt;=Inputs!$C$90,L$5&lt;Inputs!$D$90),Inputs!$F$90,IF(AND(L$5&gt;=Inputs!$C$91,L$5&lt;Inputs!$D$91),Inputs!$F$91,IF(AND(L$5&gt;=Inputs!$C$92,L$5&lt;Inputs!$D$92),Inputs!$F$92,IF(AND(L$5&gt;=Inputs!$C$93,L$5&lt;Inputs!$D$93),Inputs!$F$93,IF(AND(L$5&gt;=Inputs!$C$94,L$5&lt;Inputs!$D$94),Inputs!$F$94,IF(AND(L$5&gt;=Inputs!$C$95,L$5&lt;Inputs!$D$95),Inputs!$F$95,IF(AND(L$5&gt;=Inputs!$C$96,L$5&lt;Inputs!$D$96),Inputs!$F$96,IF(AND(L$5&gt;=Inputs!$C$97,L$5&lt;Inputs!$D$97),Inputs!$F$97,IF(AND(L$5&gt;=Inputs!$C$98,L$5&lt;Inputs!$D$98),Inputs!$F$98,IF(AND(L$5&gt;=Inputs!$C$99,L$5&lt;Inputs!$D$99),Inputs!$F$99,IF(AND(L$5&gt;=Inputs!$C$100,L$5&lt;Inputs!$D$100),Inputs!$F$100,0))))))))))))</f>
        <v>30</v>
      </c>
      <c r="M45" s="37">
        <f>IF(AND(M$5&gt;=Inputs!$C$89,M$5&lt;Inputs!$D$89),Inputs!$F$89,IF(AND(M$5&gt;=Inputs!$C$90,M$5&lt;Inputs!$D$90),Inputs!$F$90,IF(AND(M$5&gt;=Inputs!$C$91,M$5&lt;Inputs!$D$91),Inputs!$F$91,IF(AND(M$5&gt;=Inputs!$C$92,M$5&lt;Inputs!$D$92),Inputs!$F$92,IF(AND(M$5&gt;=Inputs!$C$93,M$5&lt;Inputs!$D$93),Inputs!$F$93,IF(AND(M$5&gt;=Inputs!$C$94,M$5&lt;Inputs!$D$94),Inputs!$F$94,IF(AND(M$5&gt;=Inputs!$C$95,M$5&lt;Inputs!$D$95),Inputs!$F$95,IF(AND(M$5&gt;=Inputs!$C$96,M$5&lt;Inputs!$D$96),Inputs!$F$96,IF(AND(M$5&gt;=Inputs!$C$97,M$5&lt;Inputs!$D$97),Inputs!$F$97,IF(AND(M$5&gt;=Inputs!$C$98,M$5&lt;Inputs!$D$98),Inputs!$F$98,IF(AND(M$5&gt;=Inputs!$C$99,M$5&lt;Inputs!$D$99),Inputs!$F$99,IF(AND(M$5&gt;=Inputs!$C$100,M$5&lt;Inputs!$D$100),Inputs!$F$100,0))))))))))))</f>
        <v>30</v>
      </c>
      <c r="N45" s="37">
        <f>IF(AND(N$5&gt;=Inputs!$C$89,N$5&lt;Inputs!$D$89),Inputs!$F$89,IF(AND(N$5&gt;=Inputs!$C$90,N$5&lt;Inputs!$D$90),Inputs!$F$90,IF(AND(N$5&gt;=Inputs!$C$91,N$5&lt;Inputs!$D$91),Inputs!$F$91,IF(AND(N$5&gt;=Inputs!$C$92,N$5&lt;Inputs!$D$92),Inputs!$F$92,IF(AND(N$5&gt;=Inputs!$C$93,N$5&lt;Inputs!$D$93),Inputs!$F$93,IF(AND(N$5&gt;=Inputs!$C$94,N$5&lt;Inputs!$D$94),Inputs!$F$94,IF(AND(N$5&gt;=Inputs!$C$95,N$5&lt;Inputs!$D$95),Inputs!$F$95,IF(AND(N$5&gt;=Inputs!$C$96,N$5&lt;Inputs!$D$96),Inputs!$F$96,IF(AND(N$5&gt;=Inputs!$C$97,N$5&lt;Inputs!$D$97),Inputs!$F$97,IF(AND(N$5&gt;=Inputs!$C$98,N$5&lt;Inputs!$D$98),Inputs!$F$98,IF(AND(N$5&gt;=Inputs!$C$99,N$5&lt;Inputs!$D$99),Inputs!$F$99,IF(AND(N$5&gt;=Inputs!$C$100,N$5&lt;Inputs!$D$100),Inputs!$F$100,0))))))))))))</f>
        <v>30</v>
      </c>
      <c r="O45" s="37">
        <f>IF(AND(O$5&gt;=Inputs!$C$89,O$5&lt;Inputs!$D$89),Inputs!$F$89,IF(AND(O$5&gt;=Inputs!$C$90,O$5&lt;Inputs!$D$90),Inputs!$F$90,IF(AND(O$5&gt;=Inputs!$C$91,O$5&lt;Inputs!$D$91),Inputs!$F$91,IF(AND(O$5&gt;=Inputs!$C$92,O$5&lt;Inputs!$D$92),Inputs!$F$92,IF(AND(O$5&gt;=Inputs!$C$93,O$5&lt;Inputs!$D$93),Inputs!$F$93,IF(AND(O$5&gt;=Inputs!$C$94,O$5&lt;Inputs!$D$94),Inputs!$F$94,IF(AND(O$5&gt;=Inputs!$C$95,O$5&lt;Inputs!$D$95),Inputs!$F$95,IF(AND(O$5&gt;=Inputs!$C$96,O$5&lt;Inputs!$D$96),Inputs!$F$96,IF(AND(O$5&gt;=Inputs!$C$97,O$5&lt;Inputs!$D$97),Inputs!$F$97,IF(AND(O$5&gt;=Inputs!$C$98,O$5&lt;Inputs!$D$98),Inputs!$F$98,IF(AND(O$5&gt;=Inputs!$C$99,O$5&lt;Inputs!$D$99),Inputs!$F$99,IF(AND(O$5&gt;=Inputs!$C$100,O$5&lt;Inputs!$D$100),Inputs!$F$100,0))))))))))))</f>
        <v>30</v>
      </c>
      <c r="P45" s="37">
        <f>IF(AND(P$5&gt;=Inputs!$C$89,P$5&lt;Inputs!$D$89),Inputs!$F$89,IF(AND(P$5&gt;=Inputs!$C$90,P$5&lt;Inputs!$D$90),Inputs!$F$90,IF(AND(P$5&gt;=Inputs!$C$91,P$5&lt;Inputs!$D$91),Inputs!$F$91,IF(AND(P$5&gt;=Inputs!$C$92,P$5&lt;Inputs!$D$92),Inputs!$F$92,IF(AND(P$5&gt;=Inputs!$C$93,P$5&lt;Inputs!$D$93),Inputs!$F$93,IF(AND(P$5&gt;=Inputs!$C$94,P$5&lt;Inputs!$D$94),Inputs!$F$94,IF(AND(P$5&gt;=Inputs!$C$95,P$5&lt;Inputs!$D$95),Inputs!$F$95,IF(AND(P$5&gt;=Inputs!$C$96,P$5&lt;Inputs!$D$96),Inputs!$F$96,IF(AND(P$5&gt;=Inputs!$C$97,P$5&lt;Inputs!$D$97),Inputs!$F$97,IF(AND(P$5&gt;=Inputs!$C$98,P$5&lt;Inputs!$D$98),Inputs!$F$98,IF(AND(P$5&gt;=Inputs!$C$99,P$5&lt;Inputs!$D$99),Inputs!$F$99,IF(AND(P$5&gt;=Inputs!$C$100,P$5&lt;Inputs!$D$100),Inputs!$F$100,0))))))))))))</f>
        <v>30</v>
      </c>
      <c r="Q45" s="37">
        <f>IF(AND(Q$5&gt;=Inputs!$C$89,Q$5&lt;Inputs!$D$89),Inputs!$F$89,IF(AND(Q$5&gt;=Inputs!$C$90,Q$5&lt;Inputs!$D$90),Inputs!$F$90,IF(AND(Q$5&gt;=Inputs!$C$91,Q$5&lt;Inputs!$D$91),Inputs!$F$91,IF(AND(Q$5&gt;=Inputs!$C$92,Q$5&lt;Inputs!$D$92),Inputs!$F$92,IF(AND(Q$5&gt;=Inputs!$C$93,Q$5&lt;Inputs!$D$93),Inputs!$F$93,IF(AND(Q$5&gt;=Inputs!$C$94,Q$5&lt;Inputs!$D$94),Inputs!$F$94,IF(AND(Q$5&gt;=Inputs!$C$95,Q$5&lt;Inputs!$D$95),Inputs!$F$95,IF(AND(Q$5&gt;=Inputs!$C$96,Q$5&lt;Inputs!$D$96),Inputs!$F$96,IF(AND(Q$5&gt;=Inputs!$C$97,Q$5&lt;Inputs!$D$97),Inputs!$F$97,IF(AND(Q$5&gt;=Inputs!$C$98,Q$5&lt;Inputs!$D$98),Inputs!$F$98,IF(AND(Q$5&gt;=Inputs!$C$99,Q$5&lt;Inputs!$D$99),Inputs!$F$99,IF(AND(Q$5&gt;=Inputs!$C$100,Q$5&lt;Inputs!$D$100),Inputs!$F$100,0))))))))))))</f>
        <v>30</v>
      </c>
      <c r="R45" s="37">
        <f>IF(AND(R$5&gt;=Inputs!$C$89,R$5&lt;Inputs!$D$89),Inputs!$F$89,IF(AND(R$5&gt;=Inputs!$C$90,R$5&lt;Inputs!$D$90),Inputs!$F$90,IF(AND(R$5&gt;=Inputs!$C$91,R$5&lt;Inputs!$D$91),Inputs!$F$91,IF(AND(R$5&gt;=Inputs!$C$92,R$5&lt;Inputs!$D$92),Inputs!$F$92,IF(AND(R$5&gt;=Inputs!$C$93,R$5&lt;Inputs!$D$93),Inputs!$F$93,IF(AND(R$5&gt;=Inputs!$C$94,R$5&lt;Inputs!$D$94),Inputs!$F$94,IF(AND(R$5&gt;=Inputs!$C$95,R$5&lt;Inputs!$D$95),Inputs!$F$95,IF(AND(R$5&gt;=Inputs!$C$96,R$5&lt;Inputs!$D$96),Inputs!$F$96,IF(AND(R$5&gt;=Inputs!$C$97,R$5&lt;Inputs!$D$97),Inputs!$F$97,IF(AND(R$5&gt;=Inputs!$C$98,R$5&lt;Inputs!$D$98),Inputs!$F$98,IF(AND(R$5&gt;=Inputs!$C$99,R$5&lt;Inputs!$D$99),Inputs!$F$99,IF(AND(R$5&gt;=Inputs!$C$100,R$5&lt;Inputs!$D$100),Inputs!$F$100,0))))))))))))</f>
        <v>30</v>
      </c>
      <c r="S45" s="37">
        <f>IF(AND(S$5&gt;=Inputs!$C$89,S$5&lt;Inputs!$D$89),Inputs!$F$89,IF(AND(S$5&gt;=Inputs!$C$90,S$5&lt;Inputs!$D$90),Inputs!$F$90,IF(AND(S$5&gt;=Inputs!$C$91,S$5&lt;Inputs!$D$91),Inputs!$F$91,IF(AND(S$5&gt;=Inputs!$C$92,S$5&lt;Inputs!$D$92),Inputs!$F$92,IF(AND(S$5&gt;=Inputs!$C$93,S$5&lt;Inputs!$D$93),Inputs!$F$93,IF(AND(S$5&gt;=Inputs!$C$94,S$5&lt;Inputs!$D$94),Inputs!$F$94,IF(AND(S$5&gt;=Inputs!$C$95,S$5&lt;Inputs!$D$95),Inputs!$F$95,IF(AND(S$5&gt;=Inputs!$C$96,S$5&lt;Inputs!$D$96),Inputs!$F$96,IF(AND(S$5&gt;=Inputs!$C$97,S$5&lt;Inputs!$D$97),Inputs!$F$97,IF(AND(S$5&gt;=Inputs!$C$98,S$5&lt;Inputs!$D$98),Inputs!$F$98,IF(AND(S$5&gt;=Inputs!$C$99,S$5&lt;Inputs!$D$99),Inputs!$F$99,IF(AND(S$5&gt;=Inputs!$C$100,S$5&lt;Inputs!$D$100),Inputs!$F$100,0))))))))))))</f>
        <v>30</v>
      </c>
      <c r="T45" s="37">
        <f>IF(AND(T$5&gt;=Inputs!$C$89,T$5&lt;Inputs!$D$89),Inputs!$F$89,IF(AND(T$5&gt;=Inputs!$C$90,T$5&lt;Inputs!$D$90),Inputs!$F$90,IF(AND(T$5&gt;=Inputs!$C$91,T$5&lt;Inputs!$D$91),Inputs!$F$91,IF(AND(T$5&gt;=Inputs!$C$92,T$5&lt;Inputs!$D$92),Inputs!$F$92,IF(AND(T$5&gt;=Inputs!$C$93,T$5&lt;Inputs!$D$93),Inputs!$F$93,IF(AND(T$5&gt;=Inputs!$C$94,T$5&lt;Inputs!$D$94),Inputs!$F$94,IF(AND(T$5&gt;=Inputs!$C$95,T$5&lt;Inputs!$D$95),Inputs!$F$95,IF(AND(T$5&gt;=Inputs!$C$96,T$5&lt;Inputs!$D$96),Inputs!$F$96,IF(AND(T$5&gt;=Inputs!$C$97,T$5&lt;Inputs!$D$97),Inputs!$F$97,IF(AND(T$5&gt;=Inputs!$C$98,T$5&lt;Inputs!$D$98),Inputs!$F$98,IF(AND(T$5&gt;=Inputs!$C$99,T$5&lt;Inputs!$D$99),Inputs!$F$99,IF(AND(T$5&gt;=Inputs!$C$100,T$5&lt;Inputs!$D$100),Inputs!$F$100,0))))))))))))</f>
        <v>30</v>
      </c>
      <c r="U45" s="37">
        <f>IF(AND(U$5&gt;=Inputs!$C$89,U$5&lt;Inputs!$D$89),Inputs!$F$89,IF(AND(U$5&gt;=Inputs!$C$90,U$5&lt;Inputs!$D$90),Inputs!$F$90,IF(AND(U$5&gt;=Inputs!$C$91,U$5&lt;Inputs!$D$91),Inputs!$F$91,IF(AND(U$5&gt;=Inputs!$C$92,U$5&lt;Inputs!$D$92),Inputs!$F$92,IF(AND(U$5&gt;=Inputs!$C$93,U$5&lt;Inputs!$D$93),Inputs!$F$93,IF(AND(U$5&gt;=Inputs!$C$94,U$5&lt;Inputs!$D$94),Inputs!$F$94,IF(AND(U$5&gt;=Inputs!$C$95,U$5&lt;Inputs!$D$95),Inputs!$F$95,IF(AND(U$5&gt;=Inputs!$C$96,U$5&lt;Inputs!$D$96),Inputs!$F$96,IF(AND(U$5&gt;=Inputs!$C$97,U$5&lt;Inputs!$D$97),Inputs!$F$97,IF(AND(U$5&gt;=Inputs!$C$98,U$5&lt;Inputs!$D$98),Inputs!$F$98,IF(AND(U$5&gt;=Inputs!$C$99,U$5&lt;Inputs!$D$99),Inputs!$F$99,IF(AND(U$5&gt;=Inputs!$C$100,U$5&lt;Inputs!$D$100),Inputs!$F$100,0))))))))))))</f>
        <v>30</v>
      </c>
      <c r="V45" s="37">
        <f>IF(AND(V$5&gt;=Inputs!$C$89,V$5&lt;Inputs!$D$89),Inputs!$F$89,IF(AND(V$5&gt;=Inputs!$C$90,V$5&lt;Inputs!$D$90),Inputs!$F$90,IF(AND(V$5&gt;=Inputs!$C$91,V$5&lt;Inputs!$D$91),Inputs!$F$91,IF(AND(V$5&gt;=Inputs!$C$92,V$5&lt;Inputs!$D$92),Inputs!$F$92,IF(AND(V$5&gt;=Inputs!$C$93,V$5&lt;Inputs!$D$93),Inputs!$F$93,IF(AND(V$5&gt;=Inputs!$C$94,V$5&lt;Inputs!$D$94),Inputs!$F$94,IF(AND(V$5&gt;=Inputs!$C$95,V$5&lt;Inputs!$D$95),Inputs!$F$95,IF(AND(V$5&gt;=Inputs!$C$96,V$5&lt;Inputs!$D$96),Inputs!$F$96,IF(AND(V$5&gt;=Inputs!$C$97,V$5&lt;Inputs!$D$97),Inputs!$F$97,IF(AND(V$5&gt;=Inputs!$C$98,V$5&lt;Inputs!$D$98),Inputs!$F$98,IF(AND(V$5&gt;=Inputs!$C$99,V$5&lt;Inputs!$D$99),Inputs!$F$99,IF(AND(V$5&gt;=Inputs!$C$100,V$5&lt;Inputs!$D$100),Inputs!$F$100,0))))))))))))</f>
        <v>30</v>
      </c>
      <c r="W45" s="37">
        <f>IF(AND(W$5&gt;=Inputs!$C$89,W$5&lt;Inputs!$D$89),Inputs!$F$89,IF(AND(W$5&gt;=Inputs!$C$90,W$5&lt;Inputs!$D$90),Inputs!$F$90,IF(AND(W$5&gt;=Inputs!$C$91,W$5&lt;Inputs!$D$91),Inputs!$F$91,IF(AND(W$5&gt;=Inputs!$C$92,W$5&lt;Inputs!$D$92),Inputs!$F$92,IF(AND(W$5&gt;=Inputs!$C$93,W$5&lt;Inputs!$D$93),Inputs!$F$93,IF(AND(W$5&gt;=Inputs!$C$94,W$5&lt;Inputs!$D$94),Inputs!$F$94,IF(AND(W$5&gt;=Inputs!$C$95,W$5&lt;Inputs!$D$95),Inputs!$F$95,IF(AND(W$5&gt;=Inputs!$C$96,W$5&lt;Inputs!$D$96),Inputs!$F$96,IF(AND(W$5&gt;=Inputs!$C$97,W$5&lt;Inputs!$D$97),Inputs!$F$97,IF(AND(W$5&gt;=Inputs!$C$98,W$5&lt;Inputs!$D$98),Inputs!$F$98,IF(AND(W$5&gt;=Inputs!$C$99,W$5&lt;Inputs!$D$99),Inputs!$F$99,IF(AND(W$5&gt;=Inputs!$C$100,W$5&lt;Inputs!$D$100),Inputs!$F$100,0))))))))))))</f>
        <v>30</v>
      </c>
      <c r="X45" s="37">
        <f>IF(AND(X$5&gt;=Inputs!$C$89,X$5&lt;Inputs!$D$89),Inputs!$F$89,IF(AND(X$5&gt;=Inputs!$C$90,X$5&lt;Inputs!$D$90),Inputs!$F$90,IF(AND(X$5&gt;=Inputs!$C$91,X$5&lt;Inputs!$D$91),Inputs!$F$91,IF(AND(X$5&gt;=Inputs!$C$92,X$5&lt;Inputs!$D$92),Inputs!$F$92,IF(AND(X$5&gt;=Inputs!$C$93,X$5&lt;Inputs!$D$93),Inputs!$F$93,IF(AND(X$5&gt;=Inputs!$C$94,X$5&lt;Inputs!$D$94),Inputs!$F$94,IF(AND(X$5&gt;=Inputs!$C$95,X$5&lt;Inputs!$D$95),Inputs!$F$95,IF(AND(X$5&gt;=Inputs!$C$96,X$5&lt;Inputs!$D$96),Inputs!$F$96,IF(AND(X$5&gt;=Inputs!$C$97,X$5&lt;Inputs!$D$97),Inputs!$F$97,IF(AND(X$5&gt;=Inputs!$C$98,X$5&lt;Inputs!$D$98),Inputs!$F$98,IF(AND(X$5&gt;=Inputs!$C$99,X$5&lt;Inputs!$D$99),Inputs!$F$99,IF(AND(X$5&gt;=Inputs!$C$100,X$5&lt;Inputs!$D$100),Inputs!$F$100,0))))))))))))</f>
        <v>30</v>
      </c>
      <c r="Y45" s="37">
        <f>IF(AND(Y$5&gt;=Inputs!$C$89,Y$5&lt;Inputs!$D$89),Inputs!$F$89,IF(AND(Y$5&gt;=Inputs!$C$90,Y$5&lt;Inputs!$D$90),Inputs!$F$90,IF(AND(Y$5&gt;=Inputs!$C$91,Y$5&lt;Inputs!$D$91),Inputs!$F$91,IF(AND(Y$5&gt;=Inputs!$C$92,Y$5&lt;Inputs!$D$92),Inputs!$F$92,IF(AND(Y$5&gt;=Inputs!$C$93,Y$5&lt;Inputs!$D$93),Inputs!$F$93,IF(AND(Y$5&gt;=Inputs!$C$94,Y$5&lt;Inputs!$D$94),Inputs!$F$94,IF(AND(Y$5&gt;=Inputs!$C$95,Y$5&lt;Inputs!$D$95),Inputs!$F$95,IF(AND(Y$5&gt;=Inputs!$C$96,Y$5&lt;Inputs!$D$96),Inputs!$F$96,IF(AND(Y$5&gt;=Inputs!$C$97,Y$5&lt;Inputs!$D$97),Inputs!$F$97,IF(AND(Y$5&gt;=Inputs!$C$98,Y$5&lt;Inputs!$D$98),Inputs!$F$98,IF(AND(Y$5&gt;=Inputs!$C$99,Y$5&lt;Inputs!$D$99),Inputs!$F$99,IF(AND(Y$5&gt;=Inputs!$C$100,Y$5&lt;Inputs!$D$100),Inputs!$F$100,0))))))))))))</f>
        <v>30</v>
      </c>
      <c r="Z45" s="37">
        <f>IF(AND(Z$5&gt;=Inputs!$C$89,Z$5&lt;Inputs!$D$89),Inputs!$F$89,IF(AND(Z$5&gt;=Inputs!$C$90,Z$5&lt;Inputs!$D$90),Inputs!$F$90,IF(AND(Z$5&gt;=Inputs!$C$91,Z$5&lt;Inputs!$D$91),Inputs!$F$91,IF(AND(Z$5&gt;=Inputs!$C$92,Z$5&lt;Inputs!$D$92),Inputs!$F$92,IF(AND(Z$5&gt;=Inputs!$C$93,Z$5&lt;Inputs!$D$93),Inputs!$F$93,IF(AND(Z$5&gt;=Inputs!$C$94,Z$5&lt;Inputs!$D$94),Inputs!$F$94,IF(AND(Z$5&gt;=Inputs!$C$95,Z$5&lt;Inputs!$D$95),Inputs!$F$95,IF(AND(Z$5&gt;=Inputs!$C$96,Z$5&lt;Inputs!$D$96),Inputs!$F$96,IF(AND(Z$5&gt;=Inputs!$C$97,Z$5&lt;Inputs!$D$97),Inputs!$F$97,IF(AND(Z$5&gt;=Inputs!$C$98,Z$5&lt;Inputs!$D$98),Inputs!$F$98,IF(AND(Z$5&gt;=Inputs!$C$99,Z$5&lt;Inputs!$D$99),Inputs!$F$99,IF(AND(Z$5&gt;=Inputs!$C$100,Z$5&lt;Inputs!$D$100),Inputs!$F$100,0))))))))))))</f>
        <v>30</v>
      </c>
      <c r="AA45" s="37">
        <f>IF(AND(AA$5&gt;=Inputs!$C$89,AA$5&lt;Inputs!$D$89),Inputs!$F$89,IF(AND(AA$5&gt;=Inputs!$C$90,AA$5&lt;Inputs!$D$90),Inputs!$F$90,IF(AND(AA$5&gt;=Inputs!$C$91,AA$5&lt;Inputs!$D$91),Inputs!$F$91,IF(AND(AA$5&gt;=Inputs!$C$92,AA$5&lt;Inputs!$D$92),Inputs!$F$92,IF(AND(AA$5&gt;=Inputs!$C$93,AA$5&lt;Inputs!$D$93),Inputs!$F$93,IF(AND(AA$5&gt;=Inputs!$C$94,AA$5&lt;Inputs!$D$94),Inputs!$F$94,IF(AND(AA$5&gt;=Inputs!$C$95,AA$5&lt;Inputs!$D$95),Inputs!$F$95,IF(AND(AA$5&gt;=Inputs!$C$96,AA$5&lt;Inputs!$D$96),Inputs!$F$96,IF(AND(AA$5&gt;=Inputs!$C$97,AA$5&lt;Inputs!$D$97),Inputs!$F$97,IF(AND(AA$5&gt;=Inputs!$C$98,AA$5&lt;Inputs!$D$98),Inputs!$F$98,IF(AND(AA$5&gt;=Inputs!$C$99,AA$5&lt;Inputs!$D$99),Inputs!$F$99,IF(AND(AA$5&gt;=Inputs!$C$100,AA$5&lt;Inputs!$D$100),Inputs!$F$100,0))))))))))))</f>
        <v>30</v>
      </c>
      <c r="AB45" s="37">
        <f>IF(AND(AB$5&gt;=Inputs!$C$89,AB$5&lt;Inputs!$D$89),Inputs!$F$89,IF(AND(AB$5&gt;=Inputs!$C$90,AB$5&lt;Inputs!$D$90),Inputs!$F$90,IF(AND(AB$5&gt;=Inputs!$C$91,AB$5&lt;Inputs!$D$91),Inputs!$F$91,IF(AND(AB$5&gt;=Inputs!$C$92,AB$5&lt;Inputs!$D$92),Inputs!$F$92,IF(AND(AB$5&gt;=Inputs!$C$93,AB$5&lt;Inputs!$D$93),Inputs!$F$93,IF(AND(AB$5&gt;=Inputs!$C$94,AB$5&lt;Inputs!$D$94),Inputs!$F$94,IF(AND(AB$5&gt;=Inputs!$C$95,AB$5&lt;Inputs!$D$95),Inputs!$F$95,IF(AND(AB$5&gt;=Inputs!$C$96,AB$5&lt;Inputs!$D$96),Inputs!$F$96,IF(AND(AB$5&gt;=Inputs!$C$97,AB$5&lt;Inputs!$D$97),Inputs!$F$97,IF(AND(AB$5&gt;=Inputs!$C$98,AB$5&lt;Inputs!$D$98),Inputs!$F$98,IF(AND(AB$5&gt;=Inputs!$C$99,AB$5&lt;Inputs!$D$99),Inputs!$F$99,IF(AND(AB$5&gt;=Inputs!$C$100,AB$5&lt;Inputs!$D$100),Inputs!$F$100,0))))))))))))</f>
        <v>30</v>
      </c>
      <c r="AC45" s="37">
        <f>IF(AND(AC$5&gt;=Inputs!$C$89,AC$5&lt;Inputs!$D$89),Inputs!$F$89,IF(AND(AC$5&gt;=Inputs!$C$90,AC$5&lt;Inputs!$D$90),Inputs!$F$90,IF(AND(AC$5&gt;=Inputs!$C$91,AC$5&lt;Inputs!$D$91),Inputs!$F$91,IF(AND(AC$5&gt;=Inputs!$C$92,AC$5&lt;Inputs!$D$92),Inputs!$F$92,IF(AND(AC$5&gt;=Inputs!$C$93,AC$5&lt;Inputs!$D$93),Inputs!$F$93,IF(AND(AC$5&gt;=Inputs!$C$94,AC$5&lt;Inputs!$D$94),Inputs!$F$94,IF(AND(AC$5&gt;=Inputs!$C$95,AC$5&lt;Inputs!$D$95),Inputs!$F$95,IF(AND(AC$5&gt;=Inputs!$C$96,AC$5&lt;Inputs!$D$96),Inputs!$F$96,IF(AND(AC$5&gt;=Inputs!$C$97,AC$5&lt;Inputs!$D$97),Inputs!$F$97,IF(AND(AC$5&gt;=Inputs!$C$98,AC$5&lt;Inputs!$D$98),Inputs!$F$98,IF(AND(AC$5&gt;=Inputs!$C$99,AC$5&lt;Inputs!$D$99),Inputs!$F$99,IF(AND(AC$5&gt;=Inputs!$C$100,AC$5&lt;Inputs!$D$100),Inputs!$F$100,0))))))))))))</f>
        <v>30</v>
      </c>
      <c r="AD45" s="37">
        <f>IF(AND(AD$5&gt;=Inputs!$C$89,AD$5&lt;Inputs!$D$89),Inputs!$F$89,IF(AND(AD$5&gt;=Inputs!$C$90,AD$5&lt;Inputs!$D$90),Inputs!$F$90,IF(AND(AD$5&gt;=Inputs!$C$91,AD$5&lt;Inputs!$D$91),Inputs!$F$91,IF(AND(AD$5&gt;=Inputs!$C$92,AD$5&lt;Inputs!$D$92),Inputs!$F$92,IF(AND(AD$5&gt;=Inputs!$C$93,AD$5&lt;Inputs!$D$93),Inputs!$F$93,IF(AND(AD$5&gt;=Inputs!$C$94,AD$5&lt;Inputs!$D$94),Inputs!$F$94,IF(AND(AD$5&gt;=Inputs!$C$95,AD$5&lt;Inputs!$D$95),Inputs!$F$95,IF(AND(AD$5&gt;=Inputs!$C$96,AD$5&lt;Inputs!$D$96),Inputs!$F$96,IF(AND(AD$5&gt;=Inputs!$C$97,AD$5&lt;Inputs!$D$97),Inputs!$F$97,IF(AND(AD$5&gt;=Inputs!$C$98,AD$5&lt;Inputs!$D$98),Inputs!$F$98,IF(AND(AD$5&gt;=Inputs!$C$99,AD$5&lt;Inputs!$D$99),Inputs!$F$99,IF(AND(AD$5&gt;=Inputs!$C$100,AD$5&lt;Inputs!$D$100),Inputs!$F$100,0))))))))))))</f>
        <v>30</v>
      </c>
      <c r="AE45" s="37">
        <f>IF(AND(AE$5&gt;=Inputs!$C$89,AE$5&lt;Inputs!$D$89),Inputs!$F$89,IF(AND(AE$5&gt;=Inputs!$C$90,AE$5&lt;Inputs!$D$90),Inputs!$F$90,IF(AND(AE$5&gt;=Inputs!$C$91,AE$5&lt;Inputs!$D$91),Inputs!$F$91,IF(AND(AE$5&gt;=Inputs!$C$92,AE$5&lt;Inputs!$D$92),Inputs!$F$92,IF(AND(AE$5&gt;=Inputs!$C$93,AE$5&lt;Inputs!$D$93),Inputs!$F$93,IF(AND(AE$5&gt;=Inputs!$C$94,AE$5&lt;Inputs!$D$94),Inputs!$F$94,IF(AND(AE$5&gt;=Inputs!$C$95,AE$5&lt;Inputs!$D$95),Inputs!$F$95,IF(AND(AE$5&gt;=Inputs!$C$96,AE$5&lt;Inputs!$D$96),Inputs!$F$96,IF(AND(AE$5&gt;=Inputs!$C$97,AE$5&lt;Inputs!$D$97),Inputs!$F$97,IF(AND(AE$5&gt;=Inputs!$C$98,AE$5&lt;Inputs!$D$98),Inputs!$F$98,IF(AND(AE$5&gt;=Inputs!$C$99,AE$5&lt;Inputs!$D$99),Inputs!$F$99,IF(AND(AE$5&gt;=Inputs!$C$100,AE$5&lt;Inputs!$D$100),Inputs!$F$100,0))))))))))))</f>
        <v>30</v>
      </c>
      <c r="AF45" s="37">
        <f>IF(AND(AF$5&gt;=Inputs!$C$89,AF$5&lt;Inputs!$D$89),Inputs!$F$89,IF(AND(AF$5&gt;=Inputs!$C$90,AF$5&lt;Inputs!$D$90),Inputs!$F$90,IF(AND(AF$5&gt;=Inputs!$C$91,AF$5&lt;Inputs!$D$91),Inputs!$F$91,IF(AND(AF$5&gt;=Inputs!$C$92,AF$5&lt;Inputs!$D$92),Inputs!$F$92,IF(AND(AF$5&gt;=Inputs!$C$93,AF$5&lt;Inputs!$D$93),Inputs!$F$93,IF(AND(AF$5&gt;=Inputs!$C$94,AF$5&lt;Inputs!$D$94),Inputs!$F$94,IF(AND(AF$5&gt;=Inputs!$C$95,AF$5&lt;Inputs!$D$95),Inputs!$F$95,IF(AND(AF$5&gt;=Inputs!$C$96,AF$5&lt;Inputs!$D$96),Inputs!$F$96,IF(AND(AF$5&gt;=Inputs!$C$97,AF$5&lt;Inputs!$D$97),Inputs!$F$97,IF(AND(AF$5&gt;=Inputs!$C$98,AF$5&lt;Inputs!$D$98),Inputs!$F$98,IF(AND(AF$5&gt;=Inputs!$C$99,AF$5&lt;Inputs!$D$99),Inputs!$F$99,IF(AND(AF$5&gt;=Inputs!$C$100,AF$5&lt;Inputs!$D$100),Inputs!$F$100,0))))))))))))</f>
        <v>30</v>
      </c>
      <c r="AG45" s="37">
        <f>IF(AND(AG$5&gt;=Inputs!$C$89,AG$5&lt;Inputs!$D$89),Inputs!$F$89,IF(AND(AG$5&gt;=Inputs!$C$90,AG$5&lt;Inputs!$D$90),Inputs!$F$90,IF(AND(AG$5&gt;=Inputs!$C$91,AG$5&lt;Inputs!$D$91),Inputs!$F$91,IF(AND(AG$5&gt;=Inputs!$C$92,AG$5&lt;Inputs!$D$92),Inputs!$F$92,IF(AND(AG$5&gt;=Inputs!$C$93,AG$5&lt;Inputs!$D$93),Inputs!$F$93,IF(AND(AG$5&gt;=Inputs!$C$94,AG$5&lt;Inputs!$D$94),Inputs!$F$94,IF(AND(AG$5&gt;=Inputs!$C$95,AG$5&lt;Inputs!$D$95),Inputs!$F$95,IF(AND(AG$5&gt;=Inputs!$C$96,AG$5&lt;Inputs!$D$96),Inputs!$F$96,IF(AND(AG$5&gt;=Inputs!$C$97,AG$5&lt;Inputs!$D$97),Inputs!$F$97,IF(AND(AG$5&gt;=Inputs!$C$98,AG$5&lt;Inputs!$D$98),Inputs!$F$98,IF(AND(AG$5&gt;=Inputs!$C$99,AG$5&lt;Inputs!$D$99),Inputs!$F$99,IF(AND(AG$5&gt;=Inputs!$C$100,AG$5&lt;Inputs!$D$100),Inputs!$F$100,0))))))))))))</f>
        <v>30</v>
      </c>
      <c r="AH45" s="37">
        <f>IF(AND(AH$5&gt;=Inputs!$C$89,AH$5&lt;Inputs!$D$89),Inputs!$F$89,IF(AND(AH$5&gt;=Inputs!$C$90,AH$5&lt;Inputs!$D$90),Inputs!$F$90,IF(AND(AH$5&gt;=Inputs!$C$91,AH$5&lt;Inputs!$D$91),Inputs!$F$91,IF(AND(AH$5&gt;=Inputs!$C$92,AH$5&lt;Inputs!$D$92),Inputs!$F$92,IF(AND(AH$5&gt;=Inputs!$C$93,AH$5&lt;Inputs!$D$93),Inputs!$F$93,IF(AND(AH$5&gt;=Inputs!$C$94,AH$5&lt;Inputs!$D$94),Inputs!$F$94,IF(AND(AH$5&gt;=Inputs!$C$95,AH$5&lt;Inputs!$D$95),Inputs!$F$95,IF(AND(AH$5&gt;=Inputs!$C$96,AH$5&lt;Inputs!$D$96),Inputs!$F$96,IF(AND(AH$5&gt;=Inputs!$C$97,AH$5&lt;Inputs!$D$97),Inputs!$F$97,IF(AND(AH$5&gt;=Inputs!$C$98,AH$5&lt;Inputs!$D$98),Inputs!$F$98,IF(AND(AH$5&gt;=Inputs!$C$99,AH$5&lt;Inputs!$D$99),Inputs!$F$99,IF(AND(AH$5&gt;=Inputs!$C$100,AH$5&lt;Inputs!$D$100),Inputs!$F$100,0))))))))))))</f>
        <v>30</v>
      </c>
      <c r="AI45" s="37">
        <f>IF(AND(AI$5&gt;=Inputs!$C$89,AI$5&lt;Inputs!$D$89),Inputs!$F$89,IF(AND(AI$5&gt;=Inputs!$C$90,AI$5&lt;Inputs!$D$90),Inputs!$F$90,IF(AND(AI$5&gt;=Inputs!$C$91,AI$5&lt;Inputs!$D$91),Inputs!$F$91,IF(AND(AI$5&gt;=Inputs!$C$92,AI$5&lt;Inputs!$D$92),Inputs!$F$92,IF(AND(AI$5&gt;=Inputs!$C$93,AI$5&lt;Inputs!$D$93),Inputs!$F$93,IF(AND(AI$5&gt;=Inputs!$C$94,AI$5&lt;Inputs!$D$94),Inputs!$F$94,IF(AND(AI$5&gt;=Inputs!$C$95,AI$5&lt;Inputs!$D$95),Inputs!$F$95,IF(AND(AI$5&gt;=Inputs!$C$96,AI$5&lt;Inputs!$D$96),Inputs!$F$96,IF(AND(AI$5&gt;=Inputs!$C$97,AI$5&lt;Inputs!$D$97),Inputs!$F$97,IF(AND(AI$5&gt;=Inputs!$C$98,AI$5&lt;Inputs!$D$98),Inputs!$F$98,IF(AND(AI$5&gt;=Inputs!$C$99,AI$5&lt;Inputs!$D$99),Inputs!$F$99,IF(AND(AI$5&gt;=Inputs!$C$100,AI$5&lt;Inputs!$D$100),Inputs!$F$100,0))))))))))))</f>
        <v>30</v>
      </c>
      <c r="AJ45" s="37">
        <f>IF(AND(AJ$5&gt;=Inputs!$C$89,AJ$5&lt;Inputs!$D$89),Inputs!$F$89,IF(AND(AJ$5&gt;=Inputs!$C$90,AJ$5&lt;Inputs!$D$90),Inputs!$F$90,IF(AND(AJ$5&gt;=Inputs!$C$91,AJ$5&lt;Inputs!$D$91),Inputs!$F$91,IF(AND(AJ$5&gt;=Inputs!$C$92,AJ$5&lt;Inputs!$D$92),Inputs!$F$92,IF(AND(AJ$5&gt;=Inputs!$C$93,AJ$5&lt;Inputs!$D$93),Inputs!$F$93,IF(AND(AJ$5&gt;=Inputs!$C$94,AJ$5&lt;Inputs!$D$94),Inputs!$F$94,IF(AND(AJ$5&gt;=Inputs!$C$95,AJ$5&lt;Inputs!$D$95),Inputs!$F$95,IF(AND(AJ$5&gt;=Inputs!$C$96,AJ$5&lt;Inputs!$D$96),Inputs!$F$96,IF(AND(AJ$5&gt;=Inputs!$C$97,AJ$5&lt;Inputs!$D$97),Inputs!$F$97,IF(AND(AJ$5&gt;=Inputs!$C$98,AJ$5&lt;Inputs!$D$98),Inputs!$F$98,IF(AND(AJ$5&gt;=Inputs!$C$99,AJ$5&lt;Inputs!$D$99),Inputs!$F$99,IF(AND(AJ$5&gt;=Inputs!$C$100,AJ$5&lt;Inputs!$D$100),Inputs!$F$100,0))))))))))))</f>
        <v>30</v>
      </c>
      <c r="AK45" s="37">
        <f>IF(AND(AK$5&gt;=Inputs!$C$89,AK$5&lt;Inputs!$D$89),Inputs!$F$89,IF(AND(AK$5&gt;=Inputs!$C$90,AK$5&lt;Inputs!$D$90),Inputs!$F$90,IF(AND(AK$5&gt;=Inputs!$C$91,AK$5&lt;Inputs!$D$91),Inputs!$F$91,IF(AND(AK$5&gt;=Inputs!$C$92,AK$5&lt;Inputs!$D$92),Inputs!$F$92,IF(AND(AK$5&gt;=Inputs!$C$93,AK$5&lt;Inputs!$D$93),Inputs!$F$93,IF(AND(AK$5&gt;=Inputs!$C$94,AK$5&lt;Inputs!$D$94),Inputs!$F$94,IF(AND(AK$5&gt;=Inputs!$C$95,AK$5&lt;Inputs!$D$95),Inputs!$F$95,IF(AND(AK$5&gt;=Inputs!$C$96,AK$5&lt;Inputs!$D$96),Inputs!$F$96,IF(AND(AK$5&gt;=Inputs!$C$97,AK$5&lt;Inputs!$D$97),Inputs!$F$97,IF(AND(AK$5&gt;=Inputs!$C$98,AK$5&lt;Inputs!$D$98),Inputs!$F$98,IF(AND(AK$5&gt;=Inputs!$C$99,AK$5&lt;Inputs!$D$99),Inputs!$F$99,IF(AND(AK$5&gt;=Inputs!$C$100,AK$5&lt;Inputs!$D$100),Inputs!$F$100,0))))))))))))</f>
        <v>30</v>
      </c>
      <c r="AL45" s="37">
        <f>IF(AND(AL$5&gt;=Inputs!$C$89,AL$5&lt;Inputs!$D$89),Inputs!$F$89,IF(AND(AL$5&gt;=Inputs!$C$90,AL$5&lt;Inputs!$D$90),Inputs!$F$90,IF(AND(AL$5&gt;=Inputs!$C$91,AL$5&lt;Inputs!$D$91),Inputs!$F$91,IF(AND(AL$5&gt;=Inputs!$C$92,AL$5&lt;Inputs!$D$92),Inputs!$F$92,IF(AND(AL$5&gt;=Inputs!$C$93,AL$5&lt;Inputs!$D$93),Inputs!$F$93,IF(AND(AL$5&gt;=Inputs!$C$94,AL$5&lt;Inputs!$D$94),Inputs!$F$94,IF(AND(AL$5&gt;=Inputs!$C$95,AL$5&lt;Inputs!$D$95),Inputs!$F$95,IF(AND(AL$5&gt;=Inputs!$C$96,AL$5&lt;Inputs!$D$96),Inputs!$F$96,IF(AND(AL$5&gt;=Inputs!$C$97,AL$5&lt;Inputs!$D$97),Inputs!$F$97,IF(AND(AL$5&gt;=Inputs!$C$98,AL$5&lt;Inputs!$D$98),Inputs!$F$98,IF(AND(AL$5&gt;=Inputs!$C$99,AL$5&lt;Inputs!$D$99),Inputs!$F$99,IF(AND(AL$5&gt;=Inputs!$C$100,AL$5&lt;Inputs!$D$100),Inputs!$F$100,0))))))))))))</f>
        <v>30</v>
      </c>
      <c r="AM45" s="37">
        <f>IF(AND(AM$5&gt;=Inputs!$C$89,AM$5&lt;Inputs!$D$89),Inputs!$F$89,IF(AND(AM$5&gt;=Inputs!$C$90,AM$5&lt;Inputs!$D$90),Inputs!$F$90,IF(AND(AM$5&gt;=Inputs!$C$91,AM$5&lt;Inputs!$D$91),Inputs!$F$91,IF(AND(AM$5&gt;=Inputs!$C$92,AM$5&lt;Inputs!$D$92),Inputs!$F$92,IF(AND(AM$5&gt;=Inputs!$C$93,AM$5&lt;Inputs!$D$93),Inputs!$F$93,IF(AND(AM$5&gt;=Inputs!$C$94,AM$5&lt;Inputs!$D$94),Inputs!$F$94,IF(AND(AM$5&gt;=Inputs!$C$95,AM$5&lt;Inputs!$D$95),Inputs!$F$95,IF(AND(AM$5&gt;=Inputs!$C$96,AM$5&lt;Inputs!$D$96),Inputs!$F$96,IF(AND(AM$5&gt;=Inputs!$C$97,AM$5&lt;Inputs!$D$97),Inputs!$F$97,IF(AND(AM$5&gt;=Inputs!$C$98,AM$5&lt;Inputs!$D$98),Inputs!$F$98,IF(AND(AM$5&gt;=Inputs!$C$99,AM$5&lt;Inputs!$D$99),Inputs!$F$99,IF(AND(AM$5&gt;=Inputs!$C$100,AM$5&lt;Inputs!$D$100),Inputs!$F$100,0))))))))))))</f>
        <v>30</v>
      </c>
      <c r="AN45" s="37">
        <f>IF(AND(AN$5&gt;=Inputs!$C$89,AN$5&lt;Inputs!$D$89),Inputs!$F$89,IF(AND(AN$5&gt;=Inputs!$C$90,AN$5&lt;Inputs!$D$90),Inputs!$F$90,IF(AND(AN$5&gt;=Inputs!$C$91,AN$5&lt;Inputs!$D$91),Inputs!$F$91,IF(AND(AN$5&gt;=Inputs!$C$92,AN$5&lt;Inputs!$D$92),Inputs!$F$92,IF(AND(AN$5&gt;=Inputs!$C$93,AN$5&lt;Inputs!$D$93),Inputs!$F$93,IF(AND(AN$5&gt;=Inputs!$C$94,AN$5&lt;Inputs!$D$94),Inputs!$F$94,IF(AND(AN$5&gt;=Inputs!$C$95,AN$5&lt;Inputs!$D$95),Inputs!$F$95,IF(AND(AN$5&gt;=Inputs!$C$96,AN$5&lt;Inputs!$D$96),Inputs!$F$96,IF(AND(AN$5&gt;=Inputs!$C$97,AN$5&lt;Inputs!$D$97),Inputs!$F$97,IF(AND(AN$5&gt;=Inputs!$C$98,AN$5&lt;Inputs!$D$98),Inputs!$F$98,IF(AND(AN$5&gt;=Inputs!$C$99,AN$5&lt;Inputs!$D$99),Inputs!$F$99,IF(AND(AN$5&gt;=Inputs!$C$100,AN$5&lt;Inputs!$D$100),Inputs!$F$100,0))))))))))))</f>
        <v>30</v>
      </c>
      <c r="AO45" s="37">
        <f>IF(AND(AO$5&gt;=Inputs!$C$89,AO$5&lt;Inputs!$D$89),Inputs!$F$89,IF(AND(AO$5&gt;=Inputs!$C$90,AO$5&lt;Inputs!$D$90),Inputs!$F$90,IF(AND(AO$5&gt;=Inputs!$C$91,AO$5&lt;Inputs!$D$91),Inputs!$F$91,IF(AND(AO$5&gt;=Inputs!$C$92,AO$5&lt;Inputs!$D$92),Inputs!$F$92,IF(AND(AO$5&gt;=Inputs!$C$93,AO$5&lt;Inputs!$D$93),Inputs!$F$93,IF(AND(AO$5&gt;=Inputs!$C$94,AO$5&lt;Inputs!$D$94),Inputs!$F$94,IF(AND(AO$5&gt;=Inputs!$C$95,AO$5&lt;Inputs!$D$95),Inputs!$F$95,IF(AND(AO$5&gt;=Inputs!$C$96,AO$5&lt;Inputs!$D$96),Inputs!$F$96,IF(AND(AO$5&gt;=Inputs!$C$97,AO$5&lt;Inputs!$D$97),Inputs!$F$97,IF(AND(AO$5&gt;=Inputs!$C$98,AO$5&lt;Inputs!$D$98),Inputs!$F$98,IF(AND(AO$5&gt;=Inputs!$C$99,AO$5&lt;Inputs!$D$99),Inputs!$F$99,IF(AND(AO$5&gt;=Inputs!$C$100,AO$5&lt;Inputs!$D$100),Inputs!$F$100,0))))))))))))</f>
        <v>30</v>
      </c>
      <c r="AP45" s="37">
        <f>IF(AND(AP$5&gt;=Inputs!$C$89,AP$5&lt;Inputs!$D$89),Inputs!$F$89,IF(AND(AP$5&gt;=Inputs!$C$90,AP$5&lt;Inputs!$D$90),Inputs!$F$90,IF(AND(AP$5&gt;=Inputs!$C$91,AP$5&lt;Inputs!$D$91),Inputs!$F$91,IF(AND(AP$5&gt;=Inputs!$C$92,AP$5&lt;Inputs!$D$92),Inputs!$F$92,IF(AND(AP$5&gt;=Inputs!$C$93,AP$5&lt;Inputs!$D$93),Inputs!$F$93,IF(AND(AP$5&gt;=Inputs!$C$94,AP$5&lt;Inputs!$D$94),Inputs!$F$94,IF(AND(AP$5&gt;=Inputs!$C$95,AP$5&lt;Inputs!$D$95),Inputs!$F$95,IF(AND(AP$5&gt;=Inputs!$C$96,AP$5&lt;Inputs!$D$96),Inputs!$F$96,IF(AND(AP$5&gt;=Inputs!$C$97,AP$5&lt;Inputs!$D$97),Inputs!$F$97,IF(AND(AP$5&gt;=Inputs!$C$98,AP$5&lt;Inputs!$D$98),Inputs!$F$98,IF(AND(AP$5&gt;=Inputs!$C$99,AP$5&lt;Inputs!$D$99),Inputs!$F$99,IF(AND(AP$5&gt;=Inputs!$C$100,AP$5&lt;Inputs!$D$100),Inputs!$F$100,0))))))))))))</f>
        <v>30</v>
      </c>
      <c r="AQ45" s="37">
        <f>IF(AND(AQ$5&gt;=Inputs!$C$89,AQ$5&lt;Inputs!$D$89),Inputs!$F$89,IF(AND(AQ$5&gt;=Inputs!$C$90,AQ$5&lt;Inputs!$D$90),Inputs!$F$90,IF(AND(AQ$5&gt;=Inputs!$C$91,AQ$5&lt;Inputs!$D$91),Inputs!$F$91,IF(AND(AQ$5&gt;=Inputs!$C$92,AQ$5&lt;Inputs!$D$92),Inputs!$F$92,IF(AND(AQ$5&gt;=Inputs!$C$93,AQ$5&lt;Inputs!$D$93),Inputs!$F$93,IF(AND(AQ$5&gt;=Inputs!$C$94,AQ$5&lt;Inputs!$D$94),Inputs!$F$94,IF(AND(AQ$5&gt;=Inputs!$C$95,AQ$5&lt;Inputs!$D$95),Inputs!$F$95,IF(AND(AQ$5&gt;=Inputs!$C$96,AQ$5&lt;Inputs!$D$96),Inputs!$F$96,IF(AND(AQ$5&gt;=Inputs!$C$97,AQ$5&lt;Inputs!$D$97),Inputs!$F$97,IF(AND(AQ$5&gt;=Inputs!$C$98,AQ$5&lt;Inputs!$D$98),Inputs!$F$98,IF(AND(AQ$5&gt;=Inputs!$C$99,AQ$5&lt;Inputs!$D$99),Inputs!$F$99,IF(AND(AQ$5&gt;=Inputs!$C$100,AQ$5&lt;Inputs!$D$100),Inputs!$F$100,0))))))))))))</f>
        <v>30</v>
      </c>
      <c r="AR45" s="37">
        <f>IF(AND(AR$5&gt;=Inputs!$C$89,AR$5&lt;Inputs!$D$89),Inputs!$F$89,IF(AND(AR$5&gt;=Inputs!$C$90,AR$5&lt;Inputs!$D$90),Inputs!$F$90,IF(AND(AR$5&gt;=Inputs!$C$91,AR$5&lt;Inputs!$D$91),Inputs!$F$91,IF(AND(AR$5&gt;=Inputs!$C$92,AR$5&lt;Inputs!$D$92),Inputs!$F$92,IF(AND(AR$5&gt;=Inputs!$C$93,AR$5&lt;Inputs!$D$93),Inputs!$F$93,IF(AND(AR$5&gt;=Inputs!$C$94,AR$5&lt;Inputs!$D$94),Inputs!$F$94,IF(AND(AR$5&gt;=Inputs!$C$95,AR$5&lt;Inputs!$D$95),Inputs!$F$95,IF(AND(AR$5&gt;=Inputs!$C$96,AR$5&lt;Inputs!$D$96),Inputs!$F$96,IF(AND(AR$5&gt;=Inputs!$C$97,AR$5&lt;Inputs!$D$97),Inputs!$F$97,IF(AND(AR$5&gt;=Inputs!$C$98,AR$5&lt;Inputs!$D$98),Inputs!$F$98,IF(AND(AR$5&gt;=Inputs!$C$99,AR$5&lt;Inputs!$D$99),Inputs!$F$99,IF(AND(AR$5&gt;=Inputs!$C$100,AR$5&lt;Inputs!$D$100),Inputs!$F$100,0))))))))))))</f>
        <v>30</v>
      </c>
      <c r="AS45" s="37">
        <f>IF(AND(AS$5&gt;=Inputs!$C$89,AS$5&lt;Inputs!$D$89),Inputs!$F$89,IF(AND(AS$5&gt;=Inputs!$C$90,AS$5&lt;Inputs!$D$90),Inputs!$F$90,IF(AND(AS$5&gt;=Inputs!$C$91,AS$5&lt;Inputs!$D$91),Inputs!$F$91,IF(AND(AS$5&gt;=Inputs!$C$92,AS$5&lt;Inputs!$D$92),Inputs!$F$92,IF(AND(AS$5&gt;=Inputs!$C$93,AS$5&lt;Inputs!$D$93),Inputs!$F$93,IF(AND(AS$5&gt;=Inputs!$C$94,AS$5&lt;Inputs!$D$94),Inputs!$F$94,IF(AND(AS$5&gt;=Inputs!$C$95,AS$5&lt;Inputs!$D$95),Inputs!$F$95,IF(AND(AS$5&gt;=Inputs!$C$96,AS$5&lt;Inputs!$D$96),Inputs!$F$96,IF(AND(AS$5&gt;=Inputs!$C$97,AS$5&lt;Inputs!$D$97),Inputs!$F$97,IF(AND(AS$5&gt;=Inputs!$C$98,AS$5&lt;Inputs!$D$98),Inputs!$F$98,IF(AND(AS$5&gt;=Inputs!$C$99,AS$5&lt;Inputs!$D$99),Inputs!$F$99,IF(AND(AS$5&gt;=Inputs!$C$100,AS$5&lt;Inputs!$D$100),Inputs!$F$100,0))))))))))))</f>
        <v>30</v>
      </c>
      <c r="AT45" s="37">
        <f>IF(AND(AT$5&gt;=Inputs!$C$89,AT$5&lt;Inputs!$D$89),Inputs!$F$89,IF(AND(AT$5&gt;=Inputs!$C$90,AT$5&lt;Inputs!$D$90),Inputs!$F$90,IF(AND(AT$5&gt;=Inputs!$C$91,AT$5&lt;Inputs!$D$91),Inputs!$F$91,IF(AND(AT$5&gt;=Inputs!$C$92,AT$5&lt;Inputs!$D$92),Inputs!$F$92,IF(AND(AT$5&gt;=Inputs!$C$93,AT$5&lt;Inputs!$D$93),Inputs!$F$93,IF(AND(AT$5&gt;=Inputs!$C$94,AT$5&lt;Inputs!$D$94),Inputs!$F$94,IF(AND(AT$5&gt;=Inputs!$C$95,AT$5&lt;Inputs!$D$95),Inputs!$F$95,IF(AND(AT$5&gt;=Inputs!$C$96,AT$5&lt;Inputs!$D$96),Inputs!$F$96,IF(AND(AT$5&gt;=Inputs!$C$97,AT$5&lt;Inputs!$D$97),Inputs!$F$97,IF(AND(AT$5&gt;=Inputs!$C$98,AT$5&lt;Inputs!$D$98),Inputs!$F$98,IF(AND(AT$5&gt;=Inputs!$C$99,AT$5&lt;Inputs!$D$99),Inputs!$F$99,IF(AND(AT$5&gt;=Inputs!$C$100,AT$5&lt;Inputs!$D$100),Inputs!$F$100,0))))))))))))</f>
        <v>30</v>
      </c>
      <c r="AU45" s="37">
        <f>IF(AND(AU$5&gt;=Inputs!$C$89,AU$5&lt;Inputs!$D$89),Inputs!$F$89,IF(AND(AU$5&gt;=Inputs!$C$90,AU$5&lt;Inputs!$D$90),Inputs!$F$90,IF(AND(AU$5&gt;=Inputs!$C$91,AU$5&lt;Inputs!$D$91),Inputs!$F$91,IF(AND(AU$5&gt;=Inputs!$C$92,AU$5&lt;Inputs!$D$92),Inputs!$F$92,IF(AND(AU$5&gt;=Inputs!$C$93,AU$5&lt;Inputs!$D$93),Inputs!$F$93,IF(AND(AU$5&gt;=Inputs!$C$94,AU$5&lt;Inputs!$D$94),Inputs!$F$94,IF(AND(AU$5&gt;=Inputs!$C$95,AU$5&lt;Inputs!$D$95),Inputs!$F$95,IF(AND(AU$5&gt;=Inputs!$C$96,AU$5&lt;Inputs!$D$96),Inputs!$F$96,IF(AND(AU$5&gt;=Inputs!$C$97,AU$5&lt;Inputs!$D$97),Inputs!$F$97,IF(AND(AU$5&gt;=Inputs!$C$98,AU$5&lt;Inputs!$D$98),Inputs!$F$98,IF(AND(AU$5&gt;=Inputs!$C$99,AU$5&lt;Inputs!$D$99),Inputs!$F$99,IF(AND(AU$5&gt;=Inputs!$C$100,AU$5&lt;Inputs!$D$100),Inputs!$F$100,0))))))))))))</f>
        <v>30</v>
      </c>
      <c r="AV45" s="37">
        <f>IF(AND(AV$5&gt;=Inputs!$C$89,AV$5&lt;Inputs!$D$89),Inputs!$F$89,IF(AND(AV$5&gt;=Inputs!$C$90,AV$5&lt;Inputs!$D$90),Inputs!$F$90,IF(AND(AV$5&gt;=Inputs!$C$91,AV$5&lt;Inputs!$D$91),Inputs!$F$91,IF(AND(AV$5&gt;=Inputs!$C$92,AV$5&lt;Inputs!$D$92),Inputs!$F$92,IF(AND(AV$5&gt;=Inputs!$C$93,AV$5&lt;Inputs!$D$93),Inputs!$F$93,IF(AND(AV$5&gt;=Inputs!$C$94,AV$5&lt;Inputs!$D$94),Inputs!$F$94,IF(AND(AV$5&gt;=Inputs!$C$95,AV$5&lt;Inputs!$D$95),Inputs!$F$95,IF(AND(AV$5&gt;=Inputs!$C$96,AV$5&lt;Inputs!$D$96),Inputs!$F$96,IF(AND(AV$5&gt;=Inputs!$C$97,AV$5&lt;Inputs!$D$97),Inputs!$F$97,IF(AND(AV$5&gt;=Inputs!$C$98,AV$5&lt;Inputs!$D$98),Inputs!$F$98,IF(AND(AV$5&gt;=Inputs!$C$99,AV$5&lt;Inputs!$D$99),Inputs!$F$99,IF(AND(AV$5&gt;=Inputs!$C$100,AV$5&lt;Inputs!$D$100),Inputs!$F$100,0))))))))))))</f>
        <v>30</v>
      </c>
      <c r="AW45" s="37">
        <f>IF(AND(AW$5&gt;=Inputs!$C$89,AW$5&lt;Inputs!$D$89),Inputs!$F$89,IF(AND(AW$5&gt;=Inputs!$C$90,AW$5&lt;Inputs!$D$90),Inputs!$F$90,IF(AND(AW$5&gt;=Inputs!$C$91,AW$5&lt;Inputs!$D$91),Inputs!$F$91,IF(AND(AW$5&gt;=Inputs!$C$92,AW$5&lt;Inputs!$D$92),Inputs!$F$92,IF(AND(AW$5&gt;=Inputs!$C$93,AW$5&lt;Inputs!$D$93),Inputs!$F$93,IF(AND(AW$5&gt;=Inputs!$C$94,AW$5&lt;Inputs!$D$94),Inputs!$F$94,IF(AND(AW$5&gt;=Inputs!$C$95,AW$5&lt;Inputs!$D$95),Inputs!$F$95,IF(AND(AW$5&gt;=Inputs!$C$96,AW$5&lt;Inputs!$D$96),Inputs!$F$96,IF(AND(AW$5&gt;=Inputs!$C$97,AW$5&lt;Inputs!$D$97),Inputs!$F$97,IF(AND(AW$5&gt;=Inputs!$C$98,AW$5&lt;Inputs!$D$98),Inputs!$F$98,IF(AND(AW$5&gt;=Inputs!$C$99,AW$5&lt;Inputs!$D$99),Inputs!$F$99,IF(AND(AW$5&gt;=Inputs!$C$100,AW$5&lt;Inputs!$D$100),Inputs!$F$100,0))))))))))))</f>
        <v>30</v>
      </c>
      <c r="AX45" s="37">
        <f>IF(AND(AX$5&gt;=Inputs!$C$89,AX$5&lt;Inputs!$D$89),Inputs!$F$89,IF(AND(AX$5&gt;=Inputs!$C$90,AX$5&lt;Inputs!$D$90),Inputs!$F$90,IF(AND(AX$5&gt;=Inputs!$C$91,AX$5&lt;Inputs!$D$91),Inputs!$F$91,IF(AND(AX$5&gt;=Inputs!$C$92,AX$5&lt;Inputs!$D$92),Inputs!$F$92,IF(AND(AX$5&gt;=Inputs!$C$93,AX$5&lt;Inputs!$D$93),Inputs!$F$93,IF(AND(AX$5&gt;=Inputs!$C$94,AX$5&lt;Inputs!$D$94),Inputs!$F$94,IF(AND(AX$5&gt;=Inputs!$C$95,AX$5&lt;Inputs!$D$95),Inputs!$F$95,IF(AND(AX$5&gt;=Inputs!$C$96,AX$5&lt;Inputs!$D$96),Inputs!$F$96,IF(AND(AX$5&gt;=Inputs!$C$97,AX$5&lt;Inputs!$D$97),Inputs!$F$97,IF(AND(AX$5&gt;=Inputs!$C$98,AX$5&lt;Inputs!$D$98),Inputs!$F$98,IF(AND(AX$5&gt;=Inputs!$C$99,AX$5&lt;Inputs!$D$99),Inputs!$F$99,IF(AND(AX$5&gt;=Inputs!$C$100,AX$5&lt;Inputs!$D$100),Inputs!$F$100,0))))))))))))</f>
        <v>30</v>
      </c>
      <c r="AY45" s="37">
        <f>IF(AND(AY$5&gt;=Inputs!$C$89,AY$5&lt;Inputs!$D$89),Inputs!$F$89,IF(AND(AY$5&gt;=Inputs!$C$90,AY$5&lt;Inputs!$D$90),Inputs!$F$90,IF(AND(AY$5&gt;=Inputs!$C$91,AY$5&lt;Inputs!$D$91),Inputs!$F$91,IF(AND(AY$5&gt;=Inputs!$C$92,AY$5&lt;Inputs!$D$92),Inputs!$F$92,IF(AND(AY$5&gt;=Inputs!$C$93,AY$5&lt;Inputs!$D$93),Inputs!$F$93,IF(AND(AY$5&gt;=Inputs!$C$94,AY$5&lt;Inputs!$D$94),Inputs!$F$94,IF(AND(AY$5&gt;=Inputs!$C$95,AY$5&lt;Inputs!$D$95),Inputs!$F$95,IF(AND(AY$5&gt;=Inputs!$C$96,AY$5&lt;Inputs!$D$96),Inputs!$F$96,IF(AND(AY$5&gt;=Inputs!$C$97,AY$5&lt;Inputs!$D$97),Inputs!$F$97,IF(AND(AY$5&gt;=Inputs!$C$98,AY$5&lt;Inputs!$D$98),Inputs!$F$98,IF(AND(AY$5&gt;=Inputs!$C$99,AY$5&lt;Inputs!$D$99),Inputs!$F$99,IF(AND(AY$5&gt;=Inputs!$C$100,AY$5&lt;Inputs!$D$100),Inputs!$F$100,0))))))))))))</f>
        <v>30</v>
      </c>
      <c r="AZ45" s="37">
        <f>IF(AND(AZ$5&gt;=Inputs!$C$89,AZ$5&lt;Inputs!$D$89),Inputs!$F$89,IF(AND(AZ$5&gt;=Inputs!$C$90,AZ$5&lt;Inputs!$D$90),Inputs!$F$90,IF(AND(AZ$5&gt;=Inputs!$C$91,AZ$5&lt;Inputs!$D$91),Inputs!$F$91,IF(AND(AZ$5&gt;=Inputs!$C$92,AZ$5&lt;Inputs!$D$92),Inputs!$F$92,IF(AND(AZ$5&gt;=Inputs!$C$93,AZ$5&lt;Inputs!$D$93),Inputs!$F$93,IF(AND(AZ$5&gt;=Inputs!$C$94,AZ$5&lt;Inputs!$D$94),Inputs!$F$94,IF(AND(AZ$5&gt;=Inputs!$C$95,AZ$5&lt;Inputs!$D$95),Inputs!$F$95,IF(AND(AZ$5&gt;=Inputs!$C$96,AZ$5&lt;Inputs!$D$96),Inputs!$F$96,IF(AND(AZ$5&gt;=Inputs!$C$97,AZ$5&lt;Inputs!$D$97),Inputs!$F$97,IF(AND(AZ$5&gt;=Inputs!$C$98,AZ$5&lt;Inputs!$D$98),Inputs!$F$98,IF(AND(AZ$5&gt;=Inputs!$C$99,AZ$5&lt;Inputs!$D$99),Inputs!$F$99,IF(AND(AZ$5&gt;=Inputs!$C$100,AZ$5&lt;Inputs!$D$100),Inputs!$F$100,0))))))))))))</f>
        <v>30</v>
      </c>
      <c r="BA45" s="37">
        <f>IF(AND(BA$5&gt;=Inputs!$C$89,BA$5&lt;Inputs!$D$89),Inputs!$F$89,IF(AND(BA$5&gt;=Inputs!$C$90,BA$5&lt;Inputs!$D$90),Inputs!$F$90,IF(AND(BA$5&gt;=Inputs!$C$91,BA$5&lt;Inputs!$D$91),Inputs!$F$91,IF(AND(BA$5&gt;=Inputs!$C$92,BA$5&lt;Inputs!$D$92),Inputs!$F$92,IF(AND(BA$5&gt;=Inputs!$C$93,BA$5&lt;Inputs!$D$93),Inputs!$F$93,IF(AND(BA$5&gt;=Inputs!$C$94,BA$5&lt;Inputs!$D$94),Inputs!$F$94,IF(AND(BA$5&gt;=Inputs!$C$95,BA$5&lt;Inputs!$D$95),Inputs!$F$95,IF(AND(BA$5&gt;=Inputs!$C$96,BA$5&lt;Inputs!$D$96),Inputs!$F$96,IF(AND(BA$5&gt;=Inputs!$C$97,BA$5&lt;Inputs!$D$97),Inputs!$F$97,IF(AND(BA$5&gt;=Inputs!$C$98,BA$5&lt;Inputs!$D$98),Inputs!$F$98,IF(AND(BA$5&gt;=Inputs!$C$99,BA$5&lt;Inputs!$D$99),Inputs!$F$99,IF(AND(BA$5&gt;=Inputs!$C$100,BA$5&lt;Inputs!$D$100),Inputs!$F$100,0))))))))))))</f>
        <v>30</v>
      </c>
      <c r="BB45" s="37">
        <f>IF(AND(BB$5&gt;=Inputs!$C$89,BB$5&lt;Inputs!$D$89),Inputs!$F$89,IF(AND(BB$5&gt;=Inputs!$C$90,BB$5&lt;Inputs!$D$90),Inputs!$F$90,IF(AND(BB$5&gt;=Inputs!$C$91,BB$5&lt;Inputs!$D$91),Inputs!$F$91,IF(AND(BB$5&gt;=Inputs!$C$92,BB$5&lt;Inputs!$D$92),Inputs!$F$92,IF(AND(BB$5&gt;=Inputs!$C$93,BB$5&lt;Inputs!$D$93),Inputs!$F$93,IF(AND(BB$5&gt;=Inputs!$C$94,BB$5&lt;Inputs!$D$94),Inputs!$F$94,IF(AND(BB$5&gt;=Inputs!$C$95,BB$5&lt;Inputs!$D$95),Inputs!$F$95,IF(AND(BB$5&gt;=Inputs!$C$96,BB$5&lt;Inputs!$D$96),Inputs!$F$96,IF(AND(BB$5&gt;=Inputs!$C$97,BB$5&lt;Inputs!$D$97),Inputs!$F$97,IF(AND(BB$5&gt;=Inputs!$C$98,BB$5&lt;Inputs!$D$98),Inputs!$F$98,IF(AND(BB$5&gt;=Inputs!$C$99,BB$5&lt;Inputs!$D$99),Inputs!$F$99,IF(AND(BB$5&gt;=Inputs!$C$100,BB$5&lt;Inputs!$D$100),Inputs!$F$100,0))))))))))))</f>
        <v>30</v>
      </c>
      <c r="BC45" s="37">
        <f>IF(AND(BC$5&gt;=Inputs!$C$89,BC$5&lt;Inputs!$D$89),Inputs!$F$89,IF(AND(BC$5&gt;=Inputs!$C$90,BC$5&lt;Inputs!$D$90),Inputs!$F$90,IF(AND(BC$5&gt;=Inputs!$C$91,BC$5&lt;Inputs!$D$91),Inputs!$F$91,IF(AND(BC$5&gt;=Inputs!$C$92,BC$5&lt;Inputs!$D$92),Inputs!$F$92,IF(AND(BC$5&gt;=Inputs!$C$93,BC$5&lt;Inputs!$D$93),Inputs!$F$93,IF(AND(BC$5&gt;=Inputs!$C$94,BC$5&lt;Inputs!$D$94),Inputs!$F$94,IF(AND(BC$5&gt;=Inputs!$C$95,BC$5&lt;Inputs!$D$95),Inputs!$F$95,IF(AND(BC$5&gt;=Inputs!$C$96,BC$5&lt;Inputs!$D$96),Inputs!$F$96,IF(AND(BC$5&gt;=Inputs!$C$97,BC$5&lt;Inputs!$D$97),Inputs!$F$97,IF(AND(BC$5&gt;=Inputs!$C$98,BC$5&lt;Inputs!$D$98),Inputs!$F$98,IF(AND(BC$5&gt;=Inputs!$C$99,BC$5&lt;Inputs!$D$99),Inputs!$F$99,IF(AND(BC$5&gt;=Inputs!$C$100,BC$5&lt;Inputs!$D$100),Inputs!$F$100,0))))))))))))</f>
        <v>30</v>
      </c>
      <c r="BD45" s="37">
        <f>IF(AND(BD$5&gt;=Inputs!$C$89,BD$5&lt;Inputs!$D$89),Inputs!$F$89,IF(AND(BD$5&gt;=Inputs!$C$90,BD$5&lt;Inputs!$D$90),Inputs!$F$90,IF(AND(BD$5&gt;=Inputs!$C$91,BD$5&lt;Inputs!$D$91),Inputs!$F$91,IF(AND(BD$5&gt;=Inputs!$C$92,BD$5&lt;Inputs!$D$92),Inputs!$F$92,IF(AND(BD$5&gt;=Inputs!$C$93,BD$5&lt;Inputs!$D$93),Inputs!$F$93,IF(AND(BD$5&gt;=Inputs!$C$94,BD$5&lt;Inputs!$D$94),Inputs!$F$94,IF(AND(BD$5&gt;=Inputs!$C$95,BD$5&lt;Inputs!$D$95),Inputs!$F$95,IF(AND(BD$5&gt;=Inputs!$C$96,BD$5&lt;Inputs!$D$96),Inputs!$F$96,IF(AND(BD$5&gt;=Inputs!$C$97,BD$5&lt;Inputs!$D$97),Inputs!$F$97,IF(AND(BD$5&gt;=Inputs!$C$98,BD$5&lt;Inputs!$D$98),Inputs!$F$98,IF(AND(BD$5&gt;=Inputs!$C$99,BD$5&lt;Inputs!$D$99),Inputs!$F$99,IF(AND(BD$5&gt;=Inputs!$C$100,BD$5&lt;Inputs!$D$100),Inputs!$F$100,0))))))))))))</f>
        <v>30</v>
      </c>
      <c r="BE45" s="37">
        <f>IF(AND(BE$5&gt;=Inputs!$C$89,BE$5&lt;Inputs!$D$89),Inputs!$F$89,IF(AND(BE$5&gt;=Inputs!$C$90,BE$5&lt;Inputs!$D$90),Inputs!$F$90,IF(AND(BE$5&gt;=Inputs!$C$91,BE$5&lt;Inputs!$D$91),Inputs!$F$91,IF(AND(BE$5&gt;=Inputs!$C$92,BE$5&lt;Inputs!$D$92),Inputs!$F$92,IF(AND(BE$5&gt;=Inputs!$C$93,BE$5&lt;Inputs!$D$93),Inputs!$F$93,IF(AND(BE$5&gt;=Inputs!$C$94,BE$5&lt;Inputs!$D$94),Inputs!$F$94,IF(AND(BE$5&gt;=Inputs!$C$95,BE$5&lt;Inputs!$D$95),Inputs!$F$95,IF(AND(BE$5&gt;=Inputs!$C$96,BE$5&lt;Inputs!$D$96),Inputs!$F$96,IF(AND(BE$5&gt;=Inputs!$C$97,BE$5&lt;Inputs!$D$97),Inputs!$F$97,IF(AND(BE$5&gt;=Inputs!$C$98,BE$5&lt;Inputs!$D$98),Inputs!$F$98,IF(AND(BE$5&gt;=Inputs!$C$99,BE$5&lt;Inputs!$D$99),Inputs!$F$99,IF(AND(BE$5&gt;=Inputs!$C$100,BE$5&lt;Inputs!$D$100),Inputs!$F$100,0))))))))))))</f>
        <v>30</v>
      </c>
      <c r="BF45" s="37">
        <f>IF(AND(BF$5&gt;=Inputs!$C$89,BF$5&lt;Inputs!$D$89),Inputs!$F$89,IF(AND(BF$5&gt;=Inputs!$C$90,BF$5&lt;Inputs!$D$90),Inputs!$F$90,IF(AND(BF$5&gt;=Inputs!$C$91,BF$5&lt;Inputs!$D$91),Inputs!$F$91,IF(AND(BF$5&gt;=Inputs!$C$92,BF$5&lt;Inputs!$D$92),Inputs!$F$92,IF(AND(BF$5&gt;=Inputs!$C$93,BF$5&lt;Inputs!$D$93),Inputs!$F$93,IF(AND(BF$5&gt;=Inputs!$C$94,BF$5&lt;Inputs!$D$94),Inputs!$F$94,IF(AND(BF$5&gt;=Inputs!$C$95,BF$5&lt;Inputs!$D$95),Inputs!$F$95,IF(AND(BF$5&gt;=Inputs!$C$96,BF$5&lt;Inputs!$D$96),Inputs!$F$96,IF(AND(BF$5&gt;=Inputs!$C$97,BF$5&lt;Inputs!$D$97),Inputs!$F$97,IF(AND(BF$5&gt;=Inputs!$C$98,BF$5&lt;Inputs!$D$98),Inputs!$F$98,IF(AND(BF$5&gt;=Inputs!$C$99,BF$5&lt;Inputs!$D$99),Inputs!$F$99,IF(AND(BF$5&gt;=Inputs!$C$100,BF$5&lt;Inputs!$D$100),Inputs!$F$100,0))))))))))))</f>
        <v>30</v>
      </c>
      <c r="BG45" s="37">
        <f>IF(AND(BG$5&gt;=Inputs!$C$89,BG$5&lt;Inputs!$D$89),Inputs!$F$89,IF(AND(BG$5&gt;=Inputs!$C$90,BG$5&lt;Inputs!$D$90),Inputs!$F$90,IF(AND(BG$5&gt;=Inputs!$C$91,BG$5&lt;Inputs!$D$91),Inputs!$F$91,IF(AND(BG$5&gt;=Inputs!$C$92,BG$5&lt;Inputs!$D$92),Inputs!$F$92,IF(AND(BG$5&gt;=Inputs!$C$93,BG$5&lt;Inputs!$D$93),Inputs!$F$93,IF(AND(BG$5&gt;=Inputs!$C$94,BG$5&lt;Inputs!$D$94),Inputs!$F$94,IF(AND(BG$5&gt;=Inputs!$C$95,BG$5&lt;Inputs!$D$95),Inputs!$F$95,IF(AND(BG$5&gt;=Inputs!$C$96,BG$5&lt;Inputs!$D$96),Inputs!$F$96,IF(AND(BG$5&gt;=Inputs!$C$97,BG$5&lt;Inputs!$D$97),Inputs!$F$97,IF(AND(BG$5&gt;=Inputs!$C$98,BG$5&lt;Inputs!$D$98),Inputs!$F$98,IF(AND(BG$5&gt;=Inputs!$C$99,BG$5&lt;Inputs!$D$99),Inputs!$F$99,IF(AND(BG$5&gt;=Inputs!$C$100,BG$5&lt;Inputs!$D$100),Inputs!$F$100,0))))))))))))</f>
        <v>30</v>
      </c>
      <c r="BH45" s="37">
        <f>IF(AND(BH$5&gt;=Inputs!$C$89,BH$5&lt;Inputs!$D$89),Inputs!$F$89,IF(AND(BH$5&gt;=Inputs!$C$90,BH$5&lt;Inputs!$D$90),Inputs!$F$90,IF(AND(BH$5&gt;=Inputs!$C$91,BH$5&lt;Inputs!$D$91),Inputs!$F$91,IF(AND(BH$5&gt;=Inputs!$C$92,BH$5&lt;Inputs!$D$92),Inputs!$F$92,IF(AND(BH$5&gt;=Inputs!$C$93,BH$5&lt;Inputs!$D$93),Inputs!$F$93,IF(AND(BH$5&gt;=Inputs!$C$94,BH$5&lt;Inputs!$D$94),Inputs!$F$94,IF(AND(BH$5&gt;=Inputs!$C$95,BH$5&lt;Inputs!$D$95),Inputs!$F$95,IF(AND(BH$5&gt;=Inputs!$C$96,BH$5&lt;Inputs!$D$96),Inputs!$F$96,IF(AND(BH$5&gt;=Inputs!$C$97,BH$5&lt;Inputs!$D$97),Inputs!$F$97,IF(AND(BH$5&gt;=Inputs!$C$98,BH$5&lt;Inputs!$D$98),Inputs!$F$98,IF(AND(BH$5&gt;=Inputs!$C$99,BH$5&lt;Inputs!$D$99),Inputs!$F$99,IF(AND(BH$5&gt;=Inputs!$C$100,BH$5&lt;Inputs!$D$100),Inputs!$F$100,0))))))))))))</f>
        <v>30</v>
      </c>
      <c r="BI45" s="37">
        <f>IF(AND(BI$5&gt;=Inputs!$C$89,BI$5&lt;Inputs!$D$89),Inputs!$F$89,IF(AND(BI$5&gt;=Inputs!$C$90,BI$5&lt;Inputs!$D$90),Inputs!$F$90,IF(AND(BI$5&gt;=Inputs!$C$91,BI$5&lt;Inputs!$D$91),Inputs!$F$91,IF(AND(BI$5&gt;=Inputs!$C$92,BI$5&lt;Inputs!$D$92),Inputs!$F$92,IF(AND(BI$5&gt;=Inputs!$C$93,BI$5&lt;Inputs!$D$93),Inputs!$F$93,IF(AND(BI$5&gt;=Inputs!$C$94,BI$5&lt;Inputs!$D$94),Inputs!$F$94,IF(AND(BI$5&gt;=Inputs!$C$95,BI$5&lt;Inputs!$D$95),Inputs!$F$95,IF(AND(BI$5&gt;=Inputs!$C$96,BI$5&lt;Inputs!$D$96),Inputs!$F$96,IF(AND(BI$5&gt;=Inputs!$C$97,BI$5&lt;Inputs!$D$97),Inputs!$F$97,IF(AND(BI$5&gt;=Inputs!$C$98,BI$5&lt;Inputs!$D$98),Inputs!$F$98,IF(AND(BI$5&gt;=Inputs!$C$99,BI$5&lt;Inputs!$D$99),Inputs!$F$99,IF(AND(BI$5&gt;=Inputs!$C$100,BI$5&lt;Inputs!$D$100),Inputs!$F$100,0))))))))))))</f>
        <v>30</v>
      </c>
      <c r="BJ45" s="37">
        <f>IF(AND(BJ$5&gt;=Inputs!$C$89,BJ$5&lt;Inputs!$D$89),Inputs!$F$89,IF(AND(BJ$5&gt;=Inputs!$C$90,BJ$5&lt;Inputs!$D$90),Inputs!$F$90,IF(AND(BJ$5&gt;=Inputs!$C$91,BJ$5&lt;Inputs!$D$91),Inputs!$F$91,IF(AND(BJ$5&gt;=Inputs!$C$92,BJ$5&lt;Inputs!$D$92),Inputs!$F$92,IF(AND(BJ$5&gt;=Inputs!$C$93,BJ$5&lt;Inputs!$D$93),Inputs!$F$93,IF(AND(BJ$5&gt;=Inputs!$C$94,BJ$5&lt;Inputs!$D$94),Inputs!$F$94,IF(AND(BJ$5&gt;=Inputs!$C$95,BJ$5&lt;Inputs!$D$95),Inputs!$F$95,IF(AND(BJ$5&gt;=Inputs!$C$96,BJ$5&lt;Inputs!$D$96),Inputs!$F$96,IF(AND(BJ$5&gt;=Inputs!$C$97,BJ$5&lt;Inputs!$D$97),Inputs!$F$97,IF(AND(BJ$5&gt;=Inputs!$C$98,BJ$5&lt;Inputs!$D$98),Inputs!$F$98,IF(AND(BJ$5&gt;=Inputs!$C$99,BJ$5&lt;Inputs!$D$99),Inputs!$F$99,IF(AND(BJ$5&gt;=Inputs!$C$100,BJ$5&lt;Inputs!$D$100),Inputs!$F$100,0))))))))))))</f>
        <v>30</v>
      </c>
      <c r="BK45" s="37">
        <f>IF(AND(BK$5&gt;=Inputs!$C$89,BK$5&lt;Inputs!$D$89),Inputs!$F$89,IF(AND(BK$5&gt;=Inputs!$C$90,BK$5&lt;Inputs!$D$90),Inputs!$F$90,IF(AND(BK$5&gt;=Inputs!$C$91,BK$5&lt;Inputs!$D$91),Inputs!$F$91,IF(AND(BK$5&gt;=Inputs!$C$92,BK$5&lt;Inputs!$D$92),Inputs!$F$92,IF(AND(BK$5&gt;=Inputs!$C$93,BK$5&lt;Inputs!$D$93),Inputs!$F$93,IF(AND(BK$5&gt;=Inputs!$C$94,BK$5&lt;Inputs!$D$94),Inputs!$F$94,IF(AND(BK$5&gt;=Inputs!$C$95,BK$5&lt;Inputs!$D$95),Inputs!$F$95,IF(AND(BK$5&gt;=Inputs!$C$96,BK$5&lt;Inputs!$D$96),Inputs!$F$96,IF(AND(BK$5&gt;=Inputs!$C$97,BK$5&lt;Inputs!$D$97),Inputs!$F$97,IF(AND(BK$5&gt;=Inputs!$C$98,BK$5&lt;Inputs!$D$98),Inputs!$F$98,IF(AND(BK$5&gt;=Inputs!$C$99,BK$5&lt;Inputs!$D$99),Inputs!$F$99,IF(AND(BK$5&gt;=Inputs!$C$100,BK$5&lt;Inputs!$D$100),Inputs!$F$100,0))))))))))))</f>
        <v>30</v>
      </c>
      <c r="BL45" s="37">
        <f>IF(AND(BL$5&gt;=Inputs!$C$89,BL$5&lt;Inputs!$D$89),Inputs!$F$89,IF(AND(BL$5&gt;=Inputs!$C$90,BL$5&lt;Inputs!$D$90),Inputs!$F$90,IF(AND(BL$5&gt;=Inputs!$C$91,BL$5&lt;Inputs!$D$91),Inputs!$F$91,IF(AND(BL$5&gt;=Inputs!$C$92,BL$5&lt;Inputs!$D$92),Inputs!$F$92,IF(AND(BL$5&gt;=Inputs!$C$93,BL$5&lt;Inputs!$D$93),Inputs!$F$93,IF(AND(BL$5&gt;=Inputs!$C$94,BL$5&lt;Inputs!$D$94),Inputs!$F$94,IF(AND(BL$5&gt;=Inputs!$C$95,BL$5&lt;Inputs!$D$95),Inputs!$F$95,IF(AND(BL$5&gt;=Inputs!$C$96,BL$5&lt;Inputs!$D$96),Inputs!$F$96,IF(AND(BL$5&gt;=Inputs!$C$97,BL$5&lt;Inputs!$D$97),Inputs!$F$97,IF(AND(BL$5&gt;=Inputs!$C$98,BL$5&lt;Inputs!$D$98),Inputs!$F$98,IF(AND(BL$5&gt;=Inputs!$C$99,BL$5&lt;Inputs!$D$99),Inputs!$F$99,IF(AND(BL$5&gt;=Inputs!$C$100,BL$5&lt;Inputs!$D$100),Inputs!$F$100,0))))))))))))</f>
        <v>30</v>
      </c>
      <c r="BM45" s="37">
        <f>IF(AND(BM$5&gt;=Inputs!$C$89,BM$5&lt;Inputs!$D$89),Inputs!$F$89,IF(AND(BM$5&gt;=Inputs!$C$90,BM$5&lt;Inputs!$D$90),Inputs!$F$90,IF(AND(BM$5&gt;=Inputs!$C$91,BM$5&lt;Inputs!$D$91),Inputs!$F$91,IF(AND(BM$5&gt;=Inputs!$C$92,BM$5&lt;Inputs!$D$92),Inputs!$F$92,IF(AND(BM$5&gt;=Inputs!$C$93,BM$5&lt;Inputs!$D$93),Inputs!$F$93,IF(AND(BM$5&gt;=Inputs!$C$94,BM$5&lt;Inputs!$D$94),Inputs!$F$94,IF(AND(BM$5&gt;=Inputs!$C$95,BM$5&lt;Inputs!$D$95),Inputs!$F$95,IF(AND(BM$5&gt;=Inputs!$C$96,BM$5&lt;Inputs!$D$96),Inputs!$F$96,IF(AND(BM$5&gt;=Inputs!$C$97,BM$5&lt;Inputs!$D$97),Inputs!$F$97,IF(AND(BM$5&gt;=Inputs!$C$98,BM$5&lt;Inputs!$D$98),Inputs!$F$98,IF(AND(BM$5&gt;=Inputs!$C$99,BM$5&lt;Inputs!$D$99),Inputs!$F$99,IF(AND(BM$5&gt;=Inputs!$C$100,BM$5&lt;Inputs!$D$100),Inputs!$F$100,0))))))))))))</f>
        <v>30</v>
      </c>
      <c r="BN45" s="37">
        <f>IF(AND(BN$5&gt;=Inputs!$C$89,BN$5&lt;Inputs!$D$89),Inputs!$F$89,IF(AND(BN$5&gt;=Inputs!$C$90,BN$5&lt;Inputs!$D$90),Inputs!$F$90,IF(AND(BN$5&gt;=Inputs!$C$91,BN$5&lt;Inputs!$D$91),Inputs!$F$91,IF(AND(BN$5&gt;=Inputs!$C$92,BN$5&lt;Inputs!$D$92),Inputs!$F$92,IF(AND(BN$5&gt;=Inputs!$C$93,BN$5&lt;Inputs!$D$93),Inputs!$F$93,IF(AND(BN$5&gt;=Inputs!$C$94,BN$5&lt;Inputs!$D$94),Inputs!$F$94,IF(AND(BN$5&gt;=Inputs!$C$95,BN$5&lt;Inputs!$D$95),Inputs!$F$95,IF(AND(BN$5&gt;=Inputs!$C$96,BN$5&lt;Inputs!$D$96),Inputs!$F$96,IF(AND(BN$5&gt;=Inputs!$C$97,BN$5&lt;Inputs!$D$97),Inputs!$F$97,IF(AND(BN$5&gt;=Inputs!$C$98,BN$5&lt;Inputs!$D$98),Inputs!$F$98,IF(AND(BN$5&gt;=Inputs!$C$99,BN$5&lt;Inputs!$D$99),Inputs!$F$99,IF(AND(BN$5&gt;=Inputs!$C$100,BN$5&lt;Inputs!$D$100),Inputs!$F$100,0))))))))))))</f>
        <v>30</v>
      </c>
      <c r="BO45" s="37">
        <f>IF(AND(BO$5&gt;=Inputs!$C$89,BO$5&lt;Inputs!$D$89),Inputs!$F$89,IF(AND(BO$5&gt;=Inputs!$C$90,BO$5&lt;Inputs!$D$90),Inputs!$F$90,IF(AND(BO$5&gt;=Inputs!$C$91,BO$5&lt;Inputs!$D$91),Inputs!$F$91,IF(AND(BO$5&gt;=Inputs!$C$92,BO$5&lt;Inputs!$D$92),Inputs!$F$92,IF(AND(BO$5&gt;=Inputs!$C$93,BO$5&lt;Inputs!$D$93),Inputs!$F$93,IF(AND(BO$5&gt;=Inputs!$C$94,BO$5&lt;Inputs!$D$94),Inputs!$F$94,IF(AND(BO$5&gt;=Inputs!$C$95,BO$5&lt;Inputs!$D$95),Inputs!$F$95,IF(AND(BO$5&gt;=Inputs!$C$96,BO$5&lt;Inputs!$D$96),Inputs!$F$96,IF(AND(BO$5&gt;=Inputs!$C$97,BO$5&lt;Inputs!$D$97),Inputs!$F$97,IF(AND(BO$5&gt;=Inputs!$C$98,BO$5&lt;Inputs!$D$98),Inputs!$F$98,IF(AND(BO$5&gt;=Inputs!$C$99,BO$5&lt;Inputs!$D$99),Inputs!$F$99,IF(AND(BO$5&gt;=Inputs!$C$100,BO$5&lt;Inputs!$D$100),Inputs!$F$100,0))))))))))))</f>
        <v>30</v>
      </c>
      <c r="BP45" s="37">
        <f>IF(AND(BP$5&gt;=Inputs!$C$89,BP$5&lt;Inputs!$D$89),Inputs!$F$89,IF(AND(BP$5&gt;=Inputs!$C$90,BP$5&lt;Inputs!$D$90),Inputs!$F$90,IF(AND(BP$5&gt;=Inputs!$C$91,BP$5&lt;Inputs!$D$91),Inputs!$F$91,IF(AND(BP$5&gt;=Inputs!$C$92,BP$5&lt;Inputs!$D$92),Inputs!$F$92,IF(AND(BP$5&gt;=Inputs!$C$93,BP$5&lt;Inputs!$D$93),Inputs!$F$93,IF(AND(BP$5&gt;=Inputs!$C$94,BP$5&lt;Inputs!$D$94),Inputs!$F$94,IF(AND(BP$5&gt;=Inputs!$C$95,BP$5&lt;Inputs!$D$95),Inputs!$F$95,IF(AND(BP$5&gt;=Inputs!$C$96,BP$5&lt;Inputs!$D$96),Inputs!$F$96,IF(AND(BP$5&gt;=Inputs!$C$97,BP$5&lt;Inputs!$D$97),Inputs!$F$97,IF(AND(BP$5&gt;=Inputs!$C$98,BP$5&lt;Inputs!$D$98),Inputs!$F$98,IF(AND(BP$5&gt;=Inputs!$C$99,BP$5&lt;Inputs!$D$99),Inputs!$F$99,IF(AND(BP$5&gt;=Inputs!$C$100,BP$5&lt;Inputs!$D$100),Inputs!$F$100,0))))))))))))</f>
        <v>30</v>
      </c>
      <c r="BQ45" s="37">
        <f>IF(AND(BQ$5&gt;=Inputs!$C$89,BQ$5&lt;Inputs!$D$89),Inputs!$F$89,IF(AND(BQ$5&gt;=Inputs!$C$90,BQ$5&lt;Inputs!$D$90),Inputs!$F$90,IF(AND(BQ$5&gt;=Inputs!$C$91,BQ$5&lt;Inputs!$D$91),Inputs!$F$91,IF(AND(BQ$5&gt;=Inputs!$C$92,BQ$5&lt;Inputs!$D$92),Inputs!$F$92,IF(AND(BQ$5&gt;=Inputs!$C$93,BQ$5&lt;Inputs!$D$93),Inputs!$F$93,IF(AND(BQ$5&gt;=Inputs!$C$94,BQ$5&lt;Inputs!$D$94),Inputs!$F$94,IF(AND(BQ$5&gt;=Inputs!$C$95,BQ$5&lt;Inputs!$D$95),Inputs!$F$95,IF(AND(BQ$5&gt;=Inputs!$C$96,BQ$5&lt;Inputs!$D$96),Inputs!$F$96,IF(AND(BQ$5&gt;=Inputs!$C$97,BQ$5&lt;Inputs!$D$97),Inputs!$F$97,IF(AND(BQ$5&gt;=Inputs!$C$98,BQ$5&lt;Inputs!$D$98),Inputs!$F$98,IF(AND(BQ$5&gt;=Inputs!$C$99,BQ$5&lt;Inputs!$D$99),Inputs!$F$99,IF(AND(BQ$5&gt;=Inputs!$C$100,BQ$5&lt;Inputs!$D$100),Inputs!$F$100,0))))))))))))</f>
        <v>30</v>
      </c>
      <c r="BR45" s="37">
        <f>IF(AND(BR$5&gt;=Inputs!$C$89,BR$5&lt;Inputs!$D$89),Inputs!$F$89,IF(AND(BR$5&gt;=Inputs!$C$90,BR$5&lt;Inputs!$D$90),Inputs!$F$90,IF(AND(BR$5&gt;=Inputs!$C$91,BR$5&lt;Inputs!$D$91),Inputs!$F$91,IF(AND(BR$5&gt;=Inputs!$C$92,BR$5&lt;Inputs!$D$92),Inputs!$F$92,IF(AND(BR$5&gt;=Inputs!$C$93,BR$5&lt;Inputs!$D$93),Inputs!$F$93,IF(AND(BR$5&gt;=Inputs!$C$94,BR$5&lt;Inputs!$D$94),Inputs!$F$94,IF(AND(BR$5&gt;=Inputs!$C$95,BR$5&lt;Inputs!$D$95),Inputs!$F$95,IF(AND(BR$5&gt;=Inputs!$C$96,BR$5&lt;Inputs!$D$96),Inputs!$F$96,IF(AND(BR$5&gt;=Inputs!$C$97,BR$5&lt;Inputs!$D$97),Inputs!$F$97,IF(AND(BR$5&gt;=Inputs!$C$98,BR$5&lt;Inputs!$D$98),Inputs!$F$98,IF(AND(BR$5&gt;=Inputs!$C$99,BR$5&lt;Inputs!$D$99),Inputs!$F$99,IF(AND(BR$5&gt;=Inputs!$C$100,BR$5&lt;Inputs!$D$100),Inputs!$F$100,0))))))))))))</f>
        <v>30</v>
      </c>
      <c r="BS45" s="37">
        <f>IF(AND(BS$5&gt;=Inputs!$C$89,BS$5&lt;Inputs!$D$89),Inputs!$F$89,IF(AND(BS$5&gt;=Inputs!$C$90,BS$5&lt;Inputs!$D$90),Inputs!$F$90,IF(AND(BS$5&gt;=Inputs!$C$91,BS$5&lt;Inputs!$D$91),Inputs!$F$91,IF(AND(BS$5&gt;=Inputs!$C$92,BS$5&lt;Inputs!$D$92),Inputs!$F$92,IF(AND(BS$5&gt;=Inputs!$C$93,BS$5&lt;Inputs!$D$93),Inputs!$F$93,IF(AND(BS$5&gt;=Inputs!$C$94,BS$5&lt;Inputs!$D$94),Inputs!$F$94,IF(AND(BS$5&gt;=Inputs!$C$95,BS$5&lt;Inputs!$D$95),Inputs!$F$95,IF(AND(BS$5&gt;=Inputs!$C$96,BS$5&lt;Inputs!$D$96),Inputs!$F$96,IF(AND(BS$5&gt;=Inputs!$C$97,BS$5&lt;Inputs!$D$97),Inputs!$F$97,IF(AND(BS$5&gt;=Inputs!$C$98,BS$5&lt;Inputs!$D$98),Inputs!$F$98,IF(AND(BS$5&gt;=Inputs!$C$99,BS$5&lt;Inputs!$D$99),Inputs!$F$99,IF(AND(BS$5&gt;=Inputs!$C$100,BS$5&lt;Inputs!$D$100),Inputs!$F$100,0))))))))))))</f>
        <v>30</v>
      </c>
      <c r="BT45" s="37">
        <f>IF(AND(BT$5&gt;=Inputs!$C$89,BT$5&lt;Inputs!$D$89),Inputs!$F$89,IF(AND(BT$5&gt;=Inputs!$C$90,BT$5&lt;Inputs!$D$90),Inputs!$F$90,IF(AND(BT$5&gt;=Inputs!$C$91,BT$5&lt;Inputs!$D$91),Inputs!$F$91,IF(AND(BT$5&gt;=Inputs!$C$92,BT$5&lt;Inputs!$D$92),Inputs!$F$92,IF(AND(BT$5&gt;=Inputs!$C$93,BT$5&lt;Inputs!$D$93),Inputs!$F$93,IF(AND(BT$5&gt;=Inputs!$C$94,BT$5&lt;Inputs!$D$94),Inputs!$F$94,IF(AND(BT$5&gt;=Inputs!$C$95,BT$5&lt;Inputs!$D$95),Inputs!$F$95,IF(AND(BT$5&gt;=Inputs!$C$96,BT$5&lt;Inputs!$D$96),Inputs!$F$96,IF(AND(BT$5&gt;=Inputs!$C$97,BT$5&lt;Inputs!$D$97),Inputs!$F$97,IF(AND(BT$5&gt;=Inputs!$C$98,BT$5&lt;Inputs!$D$98),Inputs!$F$98,IF(AND(BT$5&gt;=Inputs!$C$99,BT$5&lt;Inputs!$D$99),Inputs!$F$99,IF(AND(BT$5&gt;=Inputs!$C$100,BT$5&lt;Inputs!$D$100),Inputs!$F$100,0))))))))))))</f>
        <v>30</v>
      </c>
      <c r="BU45" s="37">
        <f>IF(AND(BU$5&gt;=Inputs!$C$89,BU$5&lt;Inputs!$D$89),Inputs!$F$89,IF(AND(BU$5&gt;=Inputs!$C$90,BU$5&lt;Inputs!$D$90),Inputs!$F$90,IF(AND(BU$5&gt;=Inputs!$C$91,BU$5&lt;Inputs!$D$91),Inputs!$F$91,IF(AND(BU$5&gt;=Inputs!$C$92,BU$5&lt;Inputs!$D$92),Inputs!$F$92,IF(AND(BU$5&gt;=Inputs!$C$93,BU$5&lt;Inputs!$D$93),Inputs!$F$93,IF(AND(BU$5&gt;=Inputs!$C$94,BU$5&lt;Inputs!$D$94),Inputs!$F$94,IF(AND(BU$5&gt;=Inputs!$C$95,BU$5&lt;Inputs!$D$95),Inputs!$F$95,IF(AND(BU$5&gt;=Inputs!$C$96,BU$5&lt;Inputs!$D$96),Inputs!$F$96,IF(AND(BU$5&gt;=Inputs!$C$97,BU$5&lt;Inputs!$D$97),Inputs!$F$97,IF(AND(BU$5&gt;=Inputs!$C$98,BU$5&lt;Inputs!$D$98),Inputs!$F$98,IF(AND(BU$5&gt;=Inputs!$C$99,BU$5&lt;Inputs!$D$99),Inputs!$F$99,IF(AND(BU$5&gt;=Inputs!$C$100,BU$5&lt;Inputs!$D$100),Inputs!$F$100,0))))))))))))</f>
        <v>30</v>
      </c>
      <c r="BV45" s="37">
        <f>IF(AND(BV$5&gt;=Inputs!$C$89,BV$5&lt;Inputs!$D$89),Inputs!$F$89,IF(AND(BV$5&gt;=Inputs!$C$90,BV$5&lt;Inputs!$D$90),Inputs!$F$90,IF(AND(BV$5&gt;=Inputs!$C$91,BV$5&lt;Inputs!$D$91),Inputs!$F$91,IF(AND(BV$5&gt;=Inputs!$C$92,BV$5&lt;Inputs!$D$92),Inputs!$F$92,IF(AND(BV$5&gt;=Inputs!$C$93,BV$5&lt;Inputs!$D$93),Inputs!$F$93,IF(AND(BV$5&gt;=Inputs!$C$94,BV$5&lt;Inputs!$D$94),Inputs!$F$94,IF(AND(BV$5&gt;=Inputs!$C$95,BV$5&lt;Inputs!$D$95),Inputs!$F$95,IF(AND(BV$5&gt;=Inputs!$C$96,BV$5&lt;Inputs!$D$96),Inputs!$F$96,IF(AND(BV$5&gt;=Inputs!$C$97,BV$5&lt;Inputs!$D$97),Inputs!$F$97,IF(AND(BV$5&gt;=Inputs!$C$98,BV$5&lt;Inputs!$D$98),Inputs!$F$98,IF(AND(BV$5&gt;=Inputs!$C$99,BV$5&lt;Inputs!$D$99),Inputs!$F$99,IF(AND(BV$5&gt;=Inputs!$C$100,BV$5&lt;Inputs!$D$100),Inputs!$F$100,0))))))))))))</f>
        <v>30</v>
      </c>
      <c r="BW45" s="37">
        <f>IF(AND(BW$5&gt;=Inputs!$C$89,BW$5&lt;Inputs!$D$89),Inputs!$F$89,IF(AND(BW$5&gt;=Inputs!$C$90,BW$5&lt;Inputs!$D$90),Inputs!$F$90,IF(AND(BW$5&gt;=Inputs!$C$91,BW$5&lt;Inputs!$D$91),Inputs!$F$91,IF(AND(BW$5&gt;=Inputs!$C$92,BW$5&lt;Inputs!$D$92),Inputs!$F$92,IF(AND(BW$5&gt;=Inputs!$C$93,BW$5&lt;Inputs!$D$93),Inputs!$F$93,IF(AND(BW$5&gt;=Inputs!$C$94,BW$5&lt;Inputs!$D$94),Inputs!$F$94,IF(AND(BW$5&gt;=Inputs!$C$95,BW$5&lt;Inputs!$D$95),Inputs!$F$95,IF(AND(BW$5&gt;=Inputs!$C$96,BW$5&lt;Inputs!$D$96),Inputs!$F$96,IF(AND(BW$5&gt;=Inputs!$C$97,BW$5&lt;Inputs!$D$97),Inputs!$F$97,IF(AND(BW$5&gt;=Inputs!$C$98,BW$5&lt;Inputs!$D$98),Inputs!$F$98,IF(AND(BW$5&gt;=Inputs!$C$99,BW$5&lt;Inputs!$D$99),Inputs!$F$99,IF(AND(BW$5&gt;=Inputs!$C$100,BW$5&lt;Inputs!$D$100),Inputs!$F$100,0))))))))))))</f>
        <v>30</v>
      </c>
      <c r="BX45" s="37">
        <f>IF(AND(BX$5&gt;=Inputs!$C$89,BX$5&lt;Inputs!$D$89),Inputs!$F$89,IF(AND(BX$5&gt;=Inputs!$C$90,BX$5&lt;Inputs!$D$90),Inputs!$F$90,IF(AND(BX$5&gt;=Inputs!$C$91,BX$5&lt;Inputs!$D$91),Inputs!$F$91,IF(AND(BX$5&gt;=Inputs!$C$92,BX$5&lt;Inputs!$D$92),Inputs!$F$92,IF(AND(BX$5&gt;=Inputs!$C$93,BX$5&lt;Inputs!$D$93),Inputs!$F$93,IF(AND(BX$5&gt;=Inputs!$C$94,BX$5&lt;Inputs!$D$94),Inputs!$F$94,IF(AND(BX$5&gt;=Inputs!$C$95,BX$5&lt;Inputs!$D$95),Inputs!$F$95,IF(AND(BX$5&gt;=Inputs!$C$96,BX$5&lt;Inputs!$D$96),Inputs!$F$96,IF(AND(BX$5&gt;=Inputs!$C$97,BX$5&lt;Inputs!$D$97),Inputs!$F$97,IF(AND(BX$5&gt;=Inputs!$C$98,BX$5&lt;Inputs!$D$98),Inputs!$F$98,IF(AND(BX$5&gt;=Inputs!$C$99,BX$5&lt;Inputs!$D$99),Inputs!$F$99,IF(AND(BX$5&gt;=Inputs!$C$100,BX$5&lt;Inputs!$D$100),Inputs!$F$100,0))))))))))))</f>
        <v>30</v>
      </c>
      <c r="BY45" s="37">
        <f>IF(AND(BY$5&gt;=Inputs!$C$89,BY$5&lt;Inputs!$D$89),Inputs!$F$89,IF(AND(BY$5&gt;=Inputs!$C$90,BY$5&lt;Inputs!$D$90),Inputs!$F$90,IF(AND(BY$5&gt;=Inputs!$C$91,BY$5&lt;Inputs!$D$91),Inputs!$F$91,IF(AND(BY$5&gt;=Inputs!$C$92,BY$5&lt;Inputs!$D$92),Inputs!$F$92,IF(AND(BY$5&gt;=Inputs!$C$93,BY$5&lt;Inputs!$D$93),Inputs!$F$93,IF(AND(BY$5&gt;=Inputs!$C$94,BY$5&lt;Inputs!$D$94),Inputs!$F$94,IF(AND(BY$5&gt;=Inputs!$C$95,BY$5&lt;Inputs!$D$95),Inputs!$F$95,IF(AND(BY$5&gt;=Inputs!$C$96,BY$5&lt;Inputs!$D$96),Inputs!$F$96,IF(AND(BY$5&gt;=Inputs!$C$97,BY$5&lt;Inputs!$D$97),Inputs!$F$97,IF(AND(BY$5&gt;=Inputs!$C$98,BY$5&lt;Inputs!$D$98),Inputs!$F$98,IF(AND(BY$5&gt;=Inputs!$C$99,BY$5&lt;Inputs!$D$99),Inputs!$F$99,IF(AND(BY$5&gt;=Inputs!$C$100,BY$5&lt;Inputs!$D$100),Inputs!$F$100,0))))))))))))</f>
        <v>30</v>
      </c>
      <c r="BZ45" s="37">
        <f>IF(AND(BZ$5&gt;=Inputs!$C$89,BZ$5&lt;Inputs!$D$89),Inputs!$F$89,IF(AND(BZ$5&gt;=Inputs!$C$90,BZ$5&lt;Inputs!$D$90),Inputs!$F$90,IF(AND(BZ$5&gt;=Inputs!$C$91,BZ$5&lt;Inputs!$D$91),Inputs!$F$91,IF(AND(BZ$5&gt;=Inputs!$C$92,BZ$5&lt;Inputs!$D$92),Inputs!$F$92,IF(AND(BZ$5&gt;=Inputs!$C$93,BZ$5&lt;Inputs!$D$93),Inputs!$F$93,IF(AND(BZ$5&gt;=Inputs!$C$94,BZ$5&lt;Inputs!$D$94),Inputs!$F$94,IF(AND(BZ$5&gt;=Inputs!$C$95,BZ$5&lt;Inputs!$D$95),Inputs!$F$95,IF(AND(BZ$5&gt;=Inputs!$C$96,BZ$5&lt;Inputs!$D$96),Inputs!$F$96,IF(AND(BZ$5&gt;=Inputs!$C$97,BZ$5&lt;Inputs!$D$97),Inputs!$F$97,IF(AND(BZ$5&gt;=Inputs!$C$98,BZ$5&lt;Inputs!$D$98),Inputs!$F$98,IF(AND(BZ$5&gt;=Inputs!$C$99,BZ$5&lt;Inputs!$D$99),Inputs!$F$99,IF(AND(BZ$5&gt;=Inputs!$C$100,BZ$5&lt;Inputs!$D$100),Inputs!$F$100,0))))))))))))</f>
        <v>30</v>
      </c>
      <c r="CA45" s="37">
        <f>IF(AND(CA$5&gt;=Inputs!$C$89,CA$5&lt;Inputs!$D$89),Inputs!$F$89,IF(AND(CA$5&gt;=Inputs!$C$90,CA$5&lt;Inputs!$D$90),Inputs!$F$90,IF(AND(CA$5&gt;=Inputs!$C$91,CA$5&lt;Inputs!$D$91),Inputs!$F$91,IF(AND(CA$5&gt;=Inputs!$C$92,CA$5&lt;Inputs!$D$92),Inputs!$F$92,IF(AND(CA$5&gt;=Inputs!$C$93,CA$5&lt;Inputs!$D$93),Inputs!$F$93,IF(AND(CA$5&gt;=Inputs!$C$94,CA$5&lt;Inputs!$D$94),Inputs!$F$94,IF(AND(CA$5&gt;=Inputs!$C$95,CA$5&lt;Inputs!$D$95),Inputs!$F$95,IF(AND(CA$5&gt;=Inputs!$C$96,CA$5&lt;Inputs!$D$96),Inputs!$F$96,IF(AND(CA$5&gt;=Inputs!$C$97,CA$5&lt;Inputs!$D$97),Inputs!$F$97,IF(AND(CA$5&gt;=Inputs!$C$98,CA$5&lt;Inputs!$D$98),Inputs!$F$98,IF(AND(CA$5&gt;=Inputs!$C$99,CA$5&lt;Inputs!$D$99),Inputs!$F$99,IF(AND(CA$5&gt;=Inputs!$C$100,CA$5&lt;Inputs!$D$100),Inputs!$F$100,0))))))))))))</f>
        <v>30</v>
      </c>
      <c r="CB45" s="37">
        <f>IF(AND(CB$5&gt;=Inputs!$C$89,CB$5&lt;Inputs!$D$89),Inputs!$F$89,IF(AND(CB$5&gt;=Inputs!$C$90,CB$5&lt;Inputs!$D$90),Inputs!$F$90,IF(AND(CB$5&gt;=Inputs!$C$91,CB$5&lt;Inputs!$D$91),Inputs!$F$91,IF(AND(CB$5&gt;=Inputs!$C$92,CB$5&lt;Inputs!$D$92),Inputs!$F$92,IF(AND(CB$5&gt;=Inputs!$C$93,CB$5&lt;Inputs!$D$93),Inputs!$F$93,IF(AND(CB$5&gt;=Inputs!$C$94,CB$5&lt;Inputs!$D$94),Inputs!$F$94,IF(AND(CB$5&gt;=Inputs!$C$95,CB$5&lt;Inputs!$D$95),Inputs!$F$95,IF(AND(CB$5&gt;=Inputs!$C$96,CB$5&lt;Inputs!$D$96),Inputs!$F$96,IF(AND(CB$5&gt;=Inputs!$C$97,CB$5&lt;Inputs!$D$97),Inputs!$F$97,IF(AND(CB$5&gt;=Inputs!$C$98,CB$5&lt;Inputs!$D$98),Inputs!$F$98,IF(AND(CB$5&gt;=Inputs!$C$99,CB$5&lt;Inputs!$D$99),Inputs!$F$99,IF(AND(CB$5&gt;=Inputs!$C$100,CB$5&lt;Inputs!$D$100),Inputs!$F$100,0))))))))))))</f>
        <v>30</v>
      </c>
      <c r="CC45" s="37">
        <f>IF(AND(CC$5&gt;=Inputs!$C$89,CC$5&lt;Inputs!$D$89),Inputs!$F$89,IF(AND(CC$5&gt;=Inputs!$C$90,CC$5&lt;Inputs!$D$90),Inputs!$F$90,IF(AND(CC$5&gt;=Inputs!$C$91,CC$5&lt;Inputs!$D$91),Inputs!$F$91,IF(AND(CC$5&gt;=Inputs!$C$92,CC$5&lt;Inputs!$D$92),Inputs!$F$92,IF(AND(CC$5&gt;=Inputs!$C$93,CC$5&lt;Inputs!$D$93),Inputs!$F$93,IF(AND(CC$5&gt;=Inputs!$C$94,CC$5&lt;Inputs!$D$94),Inputs!$F$94,IF(AND(CC$5&gt;=Inputs!$C$95,CC$5&lt;Inputs!$D$95),Inputs!$F$95,IF(AND(CC$5&gt;=Inputs!$C$96,CC$5&lt;Inputs!$D$96),Inputs!$F$96,IF(AND(CC$5&gt;=Inputs!$C$97,CC$5&lt;Inputs!$D$97),Inputs!$F$97,IF(AND(CC$5&gt;=Inputs!$C$98,CC$5&lt;Inputs!$D$98),Inputs!$F$98,IF(AND(CC$5&gt;=Inputs!$C$99,CC$5&lt;Inputs!$D$99),Inputs!$F$99,IF(AND(CC$5&gt;=Inputs!$C$100,CC$5&lt;Inputs!$D$100),Inputs!$F$100,0))))))))))))</f>
        <v>30</v>
      </c>
      <c r="CD45" s="37">
        <f>IF(AND(CD$5&gt;=Inputs!$C$89,CD$5&lt;Inputs!$D$89),Inputs!$F$89,IF(AND(CD$5&gt;=Inputs!$C$90,CD$5&lt;Inputs!$D$90),Inputs!$F$90,IF(AND(CD$5&gt;=Inputs!$C$91,CD$5&lt;Inputs!$D$91),Inputs!$F$91,IF(AND(CD$5&gt;=Inputs!$C$92,CD$5&lt;Inputs!$D$92),Inputs!$F$92,IF(AND(CD$5&gt;=Inputs!$C$93,CD$5&lt;Inputs!$D$93),Inputs!$F$93,IF(AND(CD$5&gt;=Inputs!$C$94,CD$5&lt;Inputs!$D$94),Inputs!$F$94,IF(AND(CD$5&gt;=Inputs!$C$95,CD$5&lt;Inputs!$D$95),Inputs!$F$95,IF(AND(CD$5&gt;=Inputs!$C$96,CD$5&lt;Inputs!$D$96),Inputs!$F$96,IF(AND(CD$5&gt;=Inputs!$C$97,CD$5&lt;Inputs!$D$97),Inputs!$F$97,IF(AND(CD$5&gt;=Inputs!$C$98,CD$5&lt;Inputs!$D$98),Inputs!$F$98,IF(AND(CD$5&gt;=Inputs!$C$99,CD$5&lt;Inputs!$D$99),Inputs!$F$99,IF(AND(CD$5&gt;=Inputs!$C$100,CD$5&lt;Inputs!$D$100),Inputs!$F$100,0))))))))))))</f>
        <v>30</v>
      </c>
      <c r="CE45" s="37">
        <f>IF(AND(CE$5&gt;=Inputs!$C$89,CE$5&lt;Inputs!$D$89),Inputs!$F$89,IF(AND(CE$5&gt;=Inputs!$C$90,CE$5&lt;Inputs!$D$90),Inputs!$F$90,IF(AND(CE$5&gt;=Inputs!$C$91,CE$5&lt;Inputs!$D$91),Inputs!$F$91,IF(AND(CE$5&gt;=Inputs!$C$92,CE$5&lt;Inputs!$D$92),Inputs!$F$92,IF(AND(CE$5&gt;=Inputs!$C$93,CE$5&lt;Inputs!$D$93),Inputs!$F$93,IF(AND(CE$5&gt;=Inputs!$C$94,CE$5&lt;Inputs!$D$94),Inputs!$F$94,IF(AND(CE$5&gt;=Inputs!$C$95,CE$5&lt;Inputs!$D$95),Inputs!$F$95,IF(AND(CE$5&gt;=Inputs!$C$96,CE$5&lt;Inputs!$D$96),Inputs!$F$96,IF(AND(CE$5&gt;=Inputs!$C$97,CE$5&lt;Inputs!$D$97),Inputs!$F$97,IF(AND(CE$5&gt;=Inputs!$C$98,CE$5&lt;Inputs!$D$98),Inputs!$F$98,IF(AND(CE$5&gt;=Inputs!$C$99,CE$5&lt;Inputs!$D$99),Inputs!$F$99,IF(AND(CE$5&gt;=Inputs!$C$100,CE$5&lt;Inputs!$D$100),Inputs!$F$100,0))))))))))))</f>
        <v>30</v>
      </c>
      <c r="CF45" s="37">
        <f>IF(AND(CF$5&gt;=Inputs!$C$89,CF$5&lt;Inputs!$D$89),Inputs!$F$89,IF(AND(CF$5&gt;=Inputs!$C$90,CF$5&lt;Inputs!$D$90),Inputs!$F$90,IF(AND(CF$5&gt;=Inputs!$C$91,CF$5&lt;Inputs!$D$91),Inputs!$F$91,IF(AND(CF$5&gt;=Inputs!$C$92,CF$5&lt;Inputs!$D$92),Inputs!$F$92,IF(AND(CF$5&gt;=Inputs!$C$93,CF$5&lt;Inputs!$D$93),Inputs!$F$93,IF(AND(CF$5&gt;=Inputs!$C$94,CF$5&lt;Inputs!$D$94),Inputs!$F$94,IF(AND(CF$5&gt;=Inputs!$C$95,CF$5&lt;Inputs!$D$95),Inputs!$F$95,IF(AND(CF$5&gt;=Inputs!$C$96,CF$5&lt;Inputs!$D$96),Inputs!$F$96,IF(AND(CF$5&gt;=Inputs!$C$97,CF$5&lt;Inputs!$D$97),Inputs!$F$97,IF(AND(CF$5&gt;=Inputs!$C$98,CF$5&lt;Inputs!$D$98),Inputs!$F$98,IF(AND(CF$5&gt;=Inputs!$C$99,CF$5&lt;Inputs!$D$99),Inputs!$F$99,IF(AND(CF$5&gt;=Inputs!$C$100,CF$5&lt;Inputs!$D$100),Inputs!$F$100,0))))))))))))</f>
        <v>30</v>
      </c>
      <c r="CG45" s="37">
        <f>IF(AND(CG$5&gt;=Inputs!$C$89,CG$5&lt;Inputs!$D$89),Inputs!$F$89,IF(AND(CG$5&gt;=Inputs!$C$90,CG$5&lt;Inputs!$D$90),Inputs!$F$90,IF(AND(CG$5&gt;=Inputs!$C$91,CG$5&lt;Inputs!$D$91),Inputs!$F$91,IF(AND(CG$5&gt;=Inputs!$C$92,CG$5&lt;Inputs!$D$92),Inputs!$F$92,IF(AND(CG$5&gt;=Inputs!$C$93,CG$5&lt;Inputs!$D$93),Inputs!$F$93,IF(AND(CG$5&gt;=Inputs!$C$94,CG$5&lt;Inputs!$D$94),Inputs!$F$94,IF(AND(CG$5&gt;=Inputs!$C$95,CG$5&lt;Inputs!$D$95),Inputs!$F$95,IF(AND(CG$5&gt;=Inputs!$C$96,CG$5&lt;Inputs!$D$96),Inputs!$F$96,IF(AND(CG$5&gt;=Inputs!$C$97,CG$5&lt;Inputs!$D$97),Inputs!$F$97,IF(AND(CG$5&gt;=Inputs!$C$98,CG$5&lt;Inputs!$D$98),Inputs!$F$98,IF(AND(CG$5&gt;=Inputs!$C$99,CG$5&lt;Inputs!$D$99),Inputs!$F$99,IF(AND(CG$5&gt;=Inputs!$C$100,CG$5&lt;Inputs!$D$100),Inputs!$F$100,0))))))))))))</f>
        <v>30</v>
      </c>
      <c r="CH45" s="37">
        <f>IF(AND(CH$5&gt;=Inputs!$C$89,CH$5&lt;Inputs!$D$89),Inputs!$F$89,IF(AND(CH$5&gt;=Inputs!$C$90,CH$5&lt;Inputs!$D$90),Inputs!$F$90,IF(AND(CH$5&gt;=Inputs!$C$91,CH$5&lt;Inputs!$D$91),Inputs!$F$91,IF(AND(CH$5&gt;=Inputs!$C$92,CH$5&lt;Inputs!$D$92),Inputs!$F$92,IF(AND(CH$5&gt;=Inputs!$C$93,CH$5&lt;Inputs!$D$93),Inputs!$F$93,IF(AND(CH$5&gt;=Inputs!$C$94,CH$5&lt;Inputs!$D$94),Inputs!$F$94,IF(AND(CH$5&gt;=Inputs!$C$95,CH$5&lt;Inputs!$D$95),Inputs!$F$95,IF(AND(CH$5&gt;=Inputs!$C$96,CH$5&lt;Inputs!$D$96),Inputs!$F$96,IF(AND(CH$5&gt;=Inputs!$C$97,CH$5&lt;Inputs!$D$97),Inputs!$F$97,IF(AND(CH$5&gt;=Inputs!$C$98,CH$5&lt;Inputs!$D$98),Inputs!$F$98,IF(AND(CH$5&gt;=Inputs!$C$99,CH$5&lt;Inputs!$D$99),Inputs!$F$99,IF(AND(CH$5&gt;=Inputs!$C$100,CH$5&lt;Inputs!$D$100),Inputs!$F$100,0))))))))))))</f>
        <v>30</v>
      </c>
      <c r="CI45" s="37">
        <f>IF(AND(CI$5&gt;=Inputs!$C$89,CI$5&lt;Inputs!$D$89),Inputs!$F$89,IF(AND(CI$5&gt;=Inputs!$C$90,CI$5&lt;Inputs!$D$90),Inputs!$F$90,IF(AND(CI$5&gt;=Inputs!$C$91,CI$5&lt;Inputs!$D$91),Inputs!$F$91,IF(AND(CI$5&gt;=Inputs!$C$92,CI$5&lt;Inputs!$D$92),Inputs!$F$92,IF(AND(CI$5&gt;=Inputs!$C$93,CI$5&lt;Inputs!$D$93),Inputs!$F$93,IF(AND(CI$5&gt;=Inputs!$C$94,CI$5&lt;Inputs!$D$94),Inputs!$F$94,IF(AND(CI$5&gt;=Inputs!$C$95,CI$5&lt;Inputs!$D$95),Inputs!$F$95,IF(AND(CI$5&gt;=Inputs!$C$96,CI$5&lt;Inputs!$D$96),Inputs!$F$96,IF(AND(CI$5&gt;=Inputs!$C$97,CI$5&lt;Inputs!$D$97),Inputs!$F$97,IF(AND(CI$5&gt;=Inputs!$C$98,CI$5&lt;Inputs!$D$98),Inputs!$F$98,IF(AND(CI$5&gt;=Inputs!$C$99,CI$5&lt;Inputs!$D$99),Inputs!$F$99,IF(AND(CI$5&gt;=Inputs!$C$100,CI$5&lt;Inputs!$D$100),Inputs!$F$100,0))))))))))))</f>
        <v>30</v>
      </c>
      <c r="CJ45" s="37">
        <f>IF(AND(CJ$5&gt;=Inputs!$C$89,CJ$5&lt;Inputs!$D$89),Inputs!$F$89,IF(AND(CJ$5&gt;=Inputs!$C$90,CJ$5&lt;Inputs!$D$90),Inputs!$F$90,IF(AND(CJ$5&gt;=Inputs!$C$91,CJ$5&lt;Inputs!$D$91),Inputs!$F$91,IF(AND(CJ$5&gt;=Inputs!$C$92,CJ$5&lt;Inputs!$D$92),Inputs!$F$92,IF(AND(CJ$5&gt;=Inputs!$C$93,CJ$5&lt;Inputs!$D$93),Inputs!$F$93,IF(AND(CJ$5&gt;=Inputs!$C$94,CJ$5&lt;Inputs!$D$94),Inputs!$F$94,IF(AND(CJ$5&gt;=Inputs!$C$95,CJ$5&lt;Inputs!$D$95),Inputs!$F$95,IF(AND(CJ$5&gt;=Inputs!$C$96,CJ$5&lt;Inputs!$D$96),Inputs!$F$96,IF(AND(CJ$5&gt;=Inputs!$C$97,CJ$5&lt;Inputs!$D$97),Inputs!$F$97,IF(AND(CJ$5&gt;=Inputs!$C$98,CJ$5&lt;Inputs!$D$98),Inputs!$F$98,IF(AND(CJ$5&gt;=Inputs!$C$99,CJ$5&lt;Inputs!$D$99),Inputs!$F$99,IF(AND(CJ$5&gt;=Inputs!$C$100,CJ$5&lt;Inputs!$D$100),Inputs!$F$100,0))))))))))))</f>
        <v>30</v>
      </c>
      <c r="CK45" s="37">
        <f>IF(AND(CK$5&gt;=Inputs!$C$89,CK$5&lt;Inputs!$D$89),Inputs!$F$89,IF(AND(CK$5&gt;=Inputs!$C$90,CK$5&lt;Inputs!$D$90),Inputs!$F$90,IF(AND(CK$5&gt;=Inputs!$C$91,CK$5&lt;Inputs!$D$91),Inputs!$F$91,IF(AND(CK$5&gt;=Inputs!$C$92,CK$5&lt;Inputs!$D$92),Inputs!$F$92,IF(AND(CK$5&gt;=Inputs!$C$93,CK$5&lt;Inputs!$D$93),Inputs!$F$93,IF(AND(CK$5&gt;=Inputs!$C$94,CK$5&lt;Inputs!$D$94),Inputs!$F$94,IF(AND(CK$5&gt;=Inputs!$C$95,CK$5&lt;Inputs!$D$95),Inputs!$F$95,IF(AND(CK$5&gt;=Inputs!$C$96,CK$5&lt;Inputs!$D$96),Inputs!$F$96,IF(AND(CK$5&gt;=Inputs!$C$97,CK$5&lt;Inputs!$D$97),Inputs!$F$97,IF(AND(CK$5&gt;=Inputs!$C$98,CK$5&lt;Inputs!$D$98),Inputs!$F$98,IF(AND(CK$5&gt;=Inputs!$C$99,CK$5&lt;Inputs!$D$99),Inputs!$F$99,IF(AND(CK$5&gt;=Inputs!$C$100,CK$5&lt;Inputs!$D$100),Inputs!$F$100,0))))))))))))</f>
        <v>30</v>
      </c>
      <c r="CL45" s="37">
        <f>IF(AND(CL$5&gt;=Inputs!$C$89,CL$5&lt;Inputs!$D$89),Inputs!$F$89,IF(AND(CL$5&gt;=Inputs!$C$90,CL$5&lt;Inputs!$D$90),Inputs!$F$90,IF(AND(CL$5&gt;=Inputs!$C$91,CL$5&lt;Inputs!$D$91),Inputs!$F$91,IF(AND(CL$5&gt;=Inputs!$C$92,CL$5&lt;Inputs!$D$92),Inputs!$F$92,IF(AND(CL$5&gt;=Inputs!$C$93,CL$5&lt;Inputs!$D$93),Inputs!$F$93,IF(AND(CL$5&gt;=Inputs!$C$94,CL$5&lt;Inputs!$D$94),Inputs!$F$94,IF(AND(CL$5&gt;=Inputs!$C$95,CL$5&lt;Inputs!$D$95),Inputs!$F$95,IF(AND(CL$5&gt;=Inputs!$C$96,CL$5&lt;Inputs!$D$96),Inputs!$F$96,IF(AND(CL$5&gt;=Inputs!$C$97,CL$5&lt;Inputs!$D$97),Inputs!$F$97,IF(AND(CL$5&gt;=Inputs!$C$98,CL$5&lt;Inputs!$D$98),Inputs!$F$98,IF(AND(CL$5&gt;=Inputs!$C$99,CL$5&lt;Inputs!$D$99),Inputs!$F$99,IF(AND(CL$5&gt;=Inputs!$C$100,CL$5&lt;Inputs!$D$100),Inputs!$F$100,0))))))))))))</f>
        <v>30</v>
      </c>
      <c r="CM45" s="37">
        <f>IF(AND(CM$5&gt;=Inputs!$C$89,CM$5&lt;Inputs!$D$89),Inputs!$F$89,IF(AND(CM$5&gt;=Inputs!$C$90,CM$5&lt;Inputs!$D$90),Inputs!$F$90,IF(AND(CM$5&gt;=Inputs!$C$91,CM$5&lt;Inputs!$D$91),Inputs!$F$91,IF(AND(CM$5&gt;=Inputs!$C$92,CM$5&lt;Inputs!$D$92),Inputs!$F$92,IF(AND(CM$5&gt;=Inputs!$C$93,CM$5&lt;Inputs!$D$93),Inputs!$F$93,IF(AND(CM$5&gt;=Inputs!$C$94,CM$5&lt;Inputs!$D$94),Inputs!$F$94,IF(AND(CM$5&gt;=Inputs!$C$95,CM$5&lt;Inputs!$D$95),Inputs!$F$95,IF(AND(CM$5&gt;=Inputs!$C$96,CM$5&lt;Inputs!$D$96),Inputs!$F$96,IF(AND(CM$5&gt;=Inputs!$C$97,CM$5&lt;Inputs!$D$97),Inputs!$F$97,IF(AND(CM$5&gt;=Inputs!$C$98,CM$5&lt;Inputs!$D$98),Inputs!$F$98,IF(AND(CM$5&gt;=Inputs!$C$99,CM$5&lt;Inputs!$D$99),Inputs!$F$99,IF(AND(CM$5&gt;=Inputs!$C$100,CM$5&lt;Inputs!$D$100),Inputs!$F$100,0))))))))))))</f>
        <v>30</v>
      </c>
      <c r="CN45" s="37">
        <f>IF(AND(CN$5&gt;=Inputs!$C$89,CN$5&lt;Inputs!$D$89),Inputs!$F$89,IF(AND(CN$5&gt;=Inputs!$C$90,CN$5&lt;Inputs!$D$90),Inputs!$F$90,IF(AND(CN$5&gt;=Inputs!$C$91,CN$5&lt;Inputs!$D$91),Inputs!$F$91,IF(AND(CN$5&gt;=Inputs!$C$92,CN$5&lt;Inputs!$D$92),Inputs!$F$92,IF(AND(CN$5&gt;=Inputs!$C$93,CN$5&lt;Inputs!$D$93),Inputs!$F$93,IF(AND(CN$5&gt;=Inputs!$C$94,CN$5&lt;Inputs!$D$94),Inputs!$F$94,IF(AND(CN$5&gt;=Inputs!$C$95,CN$5&lt;Inputs!$D$95),Inputs!$F$95,IF(AND(CN$5&gt;=Inputs!$C$96,CN$5&lt;Inputs!$D$96),Inputs!$F$96,IF(AND(CN$5&gt;=Inputs!$C$97,CN$5&lt;Inputs!$D$97),Inputs!$F$97,IF(AND(CN$5&gt;=Inputs!$C$98,CN$5&lt;Inputs!$D$98),Inputs!$F$98,IF(AND(CN$5&gt;=Inputs!$C$99,CN$5&lt;Inputs!$D$99),Inputs!$F$99,IF(AND(CN$5&gt;=Inputs!$C$100,CN$5&lt;Inputs!$D$100),Inputs!$F$100,0))))))))))))</f>
        <v>30</v>
      </c>
      <c r="CO45" s="37">
        <f>IF(AND(CO$5&gt;=Inputs!$C$89,CO$5&lt;Inputs!$D$89),Inputs!$F$89,IF(AND(CO$5&gt;=Inputs!$C$90,CO$5&lt;Inputs!$D$90),Inputs!$F$90,IF(AND(CO$5&gt;=Inputs!$C$91,CO$5&lt;Inputs!$D$91),Inputs!$F$91,IF(AND(CO$5&gt;=Inputs!$C$92,CO$5&lt;Inputs!$D$92),Inputs!$F$92,IF(AND(CO$5&gt;=Inputs!$C$93,CO$5&lt;Inputs!$D$93),Inputs!$F$93,IF(AND(CO$5&gt;=Inputs!$C$94,CO$5&lt;Inputs!$D$94),Inputs!$F$94,IF(AND(CO$5&gt;=Inputs!$C$95,CO$5&lt;Inputs!$D$95),Inputs!$F$95,IF(AND(CO$5&gt;=Inputs!$C$96,CO$5&lt;Inputs!$D$96),Inputs!$F$96,IF(AND(CO$5&gt;=Inputs!$C$97,CO$5&lt;Inputs!$D$97),Inputs!$F$97,IF(AND(CO$5&gt;=Inputs!$C$98,CO$5&lt;Inputs!$D$98),Inputs!$F$98,IF(AND(CO$5&gt;=Inputs!$C$99,CO$5&lt;Inputs!$D$99),Inputs!$F$99,IF(AND(CO$5&gt;=Inputs!$C$100,CO$5&lt;Inputs!$D$100),Inputs!$F$100,0))))))))))))</f>
        <v>30</v>
      </c>
      <c r="CP45" s="37">
        <f>IF(AND(CP$5&gt;=Inputs!$C$89,CP$5&lt;Inputs!$D$89),Inputs!$F$89,IF(AND(CP$5&gt;=Inputs!$C$90,CP$5&lt;Inputs!$D$90),Inputs!$F$90,IF(AND(CP$5&gt;=Inputs!$C$91,CP$5&lt;Inputs!$D$91),Inputs!$F$91,IF(AND(CP$5&gt;=Inputs!$C$92,CP$5&lt;Inputs!$D$92),Inputs!$F$92,IF(AND(CP$5&gt;=Inputs!$C$93,CP$5&lt;Inputs!$D$93),Inputs!$F$93,IF(AND(CP$5&gt;=Inputs!$C$94,CP$5&lt;Inputs!$D$94),Inputs!$F$94,IF(AND(CP$5&gt;=Inputs!$C$95,CP$5&lt;Inputs!$D$95),Inputs!$F$95,IF(AND(CP$5&gt;=Inputs!$C$96,CP$5&lt;Inputs!$D$96),Inputs!$F$96,IF(AND(CP$5&gt;=Inputs!$C$97,CP$5&lt;Inputs!$D$97),Inputs!$F$97,IF(AND(CP$5&gt;=Inputs!$C$98,CP$5&lt;Inputs!$D$98),Inputs!$F$98,IF(AND(CP$5&gt;=Inputs!$C$99,CP$5&lt;Inputs!$D$99),Inputs!$F$99,IF(AND(CP$5&gt;=Inputs!$C$100,CP$5&lt;Inputs!$D$100),Inputs!$F$100,0))))))))))))</f>
        <v>30</v>
      </c>
      <c r="CQ45" s="37">
        <f>IF(AND(CQ$5&gt;=Inputs!$C$89,CQ$5&lt;Inputs!$D$89),Inputs!$F$89,IF(AND(CQ$5&gt;=Inputs!$C$90,CQ$5&lt;Inputs!$D$90),Inputs!$F$90,IF(AND(CQ$5&gt;=Inputs!$C$91,CQ$5&lt;Inputs!$D$91),Inputs!$F$91,IF(AND(CQ$5&gt;=Inputs!$C$92,CQ$5&lt;Inputs!$D$92),Inputs!$F$92,IF(AND(CQ$5&gt;=Inputs!$C$93,CQ$5&lt;Inputs!$D$93),Inputs!$F$93,IF(AND(CQ$5&gt;=Inputs!$C$94,CQ$5&lt;Inputs!$D$94),Inputs!$F$94,IF(AND(CQ$5&gt;=Inputs!$C$95,CQ$5&lt;Inputs!$D$95),Inputs!$F$95,IF(AND(CQ$5&gt;=Inputs!$C$96,CQ$5&lt;Inputs!$D$96),Inputs!$F$96,IF(AND(CQ$5&gt;=Inputs!$C$97,CQ$5&lt;Inputs!$D$97),Inputs!$F$97,IF(AND(CQ$5&gt;=Inputs!$C$98,CQ$5&lt;Inputs!$D$98),Inputs!$F$98,IF(AND(CQ$5&gt;=Inputs!$C$99,CQ$5&lt;Inputs!$D$99),Inputs!$F$99,IF(AND(CQ$5&gt;=Inputs!$C$100,CQ$5&lt;Inputs!$D$100),Inputs!$F$100,0))))))))))))</f>
        <v>30</v>
      </c>
      <c r="CR45" s="37">
        <f>IF(AND(CR$5&gt;=Inputs!$C$89,CR$5&lt;Inputs!$D$89),Inputs!$F$89,IF(AND(CR$5&gt;=Inputs!$C$90,CR$5&lt;Inputs!$D$90),Inputs!$F$90,IF(AND(CR$5&gt;=Inputs!$C$91,CR$5&lt;Inputs!$D$91),Inputs!$F$91,IF(AND(CR$5&gt;=Inputs!$C$92,CR$5&lt;Inputs!$D$92),Inputs!$F$92,IF(AND(CR$5&gt;=Inputs!$C$93,CR$5&lt;Inputs!$D$93),Inputs!$F$93,IF(AND(CR$5&gt;=Inputs!$C$94,CR$5&lt;Inputs!$D$94),Inputs!$F$94,IF(AND(CR$5&gt;=Inputs!$C$95,CR$5&lt;Inputs!$D$95),Inputs!$F$95,IF(AND(CR$5&gt;=Inputs!$C$96,CR$5&lt;Inputs!$D$96),Inputs!$F$96,IF(AND(CR$5&gt;=Inputs!$C$97,CR$5&lt;Inputs!$D$97),Inputs!$F$97,IF(AND(CR$5&gt;=Inputs!$C$98,CR$5&lt;Inputs!$D$98),Inputs!$F$98,IF(AND(CR$5&gt;=Inputs!$C$99,CR$5&lt;Inputs!$D$99),Inputs!$F$99,IF(AND(CR$5&gt;=Inputs!$C$100,CR$5&lt;Inputs!$D$100),Inputs!$F$100,0))))))))))))</f>
        <v>30</v>
      </c>
      <c r="CS45" s="37">
        <f>IF(AND(CS$5&gt;=Inputs!$C$89,CS$5&lt;Inputs!$D$89),Inputs!$F$89,IF(AND(CS$5&gt;=Inputs!$C$90,CS$5&lt;Inputs!$D$90),Inputs!$F$90,IF(AND(CS$5&gt;=Inputs!$C$91,CS$5&lt;Inputs!$D$91),Inputs!$F$91,IF(AND(CS$5&gt;=Inputs!$C$92,CS$5&lt;Inputs!$D$92),Inputs!$F$92,IF(AND(CS$5&gt;=Inputs!$C$93,CS$5&lt;Inputs!$D$93),Inputs!$F$93,IF(AND(CS$5&gt;=Inputs!$C$94,CS$5&lt;Inputs!$D$94),Inputs!$F$94,IF(AND(CS$5&gt;=Inputs!$C$95,CS$5&lt;Inputs!$D$95),Inputs!$F$95,IF(AND(CS$5&gt;=Inputs!$C$96,CS$5&lt;Inputs!$D$96),Inputs!$F$96,IF(AND(CS$5&gt;=Inputs!$C$97,CS$5&lt;Inputs!$D$97),Inputs!$F$97,IF(AND(CS$5&gt;=Inputs!$C$98,CS$5&lt;Inputs!$D$98),Inputs!$F$98,IF(AND(CS$5&gt;=Inputs!$C$99,CS$5&lt;Inputs!$D$99),Inputs!$F$99,IF(AND(CS$5&gt;=Inputs!$C$100,CS$5&lt;Inputs!$D$100),Inputs!$F$100,0))))))))))))</f>
        <v>30</v>
      </c>
      <c r="CT45" s="37">
        <f>IF(AND(CT$5&gt;=Inputs!$C$89,CT$5&lt;Inputs!$D$89),Inputs!$F$89,IF(AND(CT$5&gt;=Inputs!$C$90,CT$5&lt;Inputs!$D$90),Inputs!$F$90,IF(AND(CT$5&gt;=Inputs!$C$91,CT$5&lt;Inputs!$D$91),Inputs!$F$91,IF(AND(CT$5&gt;=Inputs!$C$92,CT$5&lt;Inputs!$D$92),Inputs!$F$92,IF(AND(CT$5&gt;=Inputs!$C$93,CT$5&lt;Inputs!$D$93),Inputs!$F$93,IF(AND(CT$5&gt;=Inputs!$C$94,CT$5&lt;Inputs!$D$94),Inputs!$F$94,IF(AND(CT$5&gt;=Inputs!$C$95,CT$5&lt;Inputs!$D$95),Inputs!$F$95,IF(AND(CT$5&gt;=Inputs!$C$96,CT$5&lt;Inputs!$D$96),Inputs!$F$96,IF(AND(CT$5&gt;=Inputs!$C$97,CT$5&lt;Inputs!$D$97),Inputs!$F$97,IF(AND(CT$5&gt;=Inputs!$C$98,CT$5&lt;Inputs!$D$98),Inputs!$F$98,IF(AND(CT$5&gt;=Inputs!$C$99,CT$5&lt;Inputs!$D$99),Inputs!$F$99,IF(AND(CT$5&gt;=Inputs!$C$100,CT$5&lt;Inputs!$D$100),Inputs!$F$100,0))))))))))))</f>
        <v>30</v>
      </c>
      <c r="CU45" s="37">
        <f>IF(AND(CU$5&gt;=Inputs!$C$89,CU$5&lt;Inputs!$D$89),Inputs!$F$89,IF(AND(CU$5&gt;=Inputs!$C$90,CU$5&lt;Inputs!$D$90),Inputs!$F$90,IF(AND(CU$5&gt;=Inputs!$C$91,CU$5&lt;Inputs!$D$91),Inputs!$F$91,IF(AND(CU$5&gt;=Inputs!$C$92,CU$5&lt;Inputs!$D$92),Inputs!$F$92,IF(AND(CU$5&gt;=Inputs!$C$93,CU$5&lt;Inputs!$D$93),Inputs!$F$93,IF(AND(CU$5&gt;=Inputs!$C$94,CU$5&lt;Inputs!$D$94),Inputs!$F$94,IF(AND(CU$5&gt;=Inputs!$C$95,CU$5&lt;Inputs!$D$95),Inputs!$F$95,IF(AND(CU$5&gt;=Inputs!$C$96,CU$5&lt;Inputs!$D$96),Inputs!$F$96,IF(AND(CU$5&gt;=Inputs!$C$97,CU$5&lt;Inputs!$D$97),Inputs!$F$97,IF(AND(CU$5&gt;=Inputs!$C$98,CU$5&lt;Inputs!$D$98),Inputs!$F$98,IF(AND(CU$5&gt;=Inputs!$C$99,CU$5&lt;Inputs!$D$99),Inputs!$F$99,IF(AND(CU$5&gt;=Inputs!$C$100,CU$5&lt;Inputs!$D$100),Inputs!$F$100,0))))))))))))</f>
        <v>30</v>
      </c>
      <c r="CV45" s="37">
        <f>IF(AND(CV$5&gt;=Inputs!$C$89,CV$5&lt;Inputs!$D$89),Inputs!$F$89,IF(AND(CV$5&gt;=Inputs!$C$90,CV$5&lt;Inputs!$D$90),Inputs!$F$90,IF(AND(CV$5&gt;=Inputs!$C$91,CV$5&lt;Inputs!$D$91),Inputs!$F$91,IF(AND(CV$5&gt;=Inputs!$C$92,CV$5&lt;Inputs!$D$92),Inputs!$F$92,IF(AND(CV$5&gt;=Inputs!$C$93,CV$5&lt;Inputs!$D$93),Inputs!$F$93,IF(AND(CV$5&gt;=Inputs!$C$94,CV$5&lt;Inputs!$D$94),Inputs!$F$94,IF(AND(CV$5&gt;=Inputs!$C$95,CV$5&lt;Inputs!$D$95),Inputs!$F$95,IF(AND(CV$5&gt;=Inputs!$C$96,CV$5&lt;Inputs!$D$96),Inputs!$F$96,IF(AND(CV$5&gt;=Inputs!$C$97,CV$5&lt;Inputs!$D$97),Inputs!$F$97,IF(AND(CV$5&gt;=Inputs!$C$98,CV$5&lt;Inputs!$D$98),Inputs!$F$98,IF(AND(CV$5&gt;=Inputs!$C$99,CV$5&lt;Inputs!$D$99),Inputs!$F$99,IF(AND(CV$5&gt;=Inputs!$C$100,CV$5&lt;Inputs!$D$100),Inputs!$F$100,0))))))))))))</f>
        <v>30</v>
      </c>
      <c r="CW45" s="37">
        <f>IF(AND(CW$5&gt;=Inputs!$C$89,CW$5&lt;Inputs!$D$89),Inputs!$F$89,IF(AND(CW$5&gt;=Inputs!$C$90,CW$5&lt;Inputs!$D$90),Inputs!$F$90,IF(AND(CW$5&gt;=Inputs!$C$91,CW$5&lt;Inputs!$D$91),Inputs!$F$91,IF(AND(CW$5&gt;=Inputs!$C$92,CW$5&lt;Inputs!$D$92),Inputs!$F$92,IF(AND(CW$5&gt;=Inputs!$C$93,CW$5&lt;Inputs!$D$93),Inputs!$F$93,IF(AND(CW$5&gt;=Inputs!$C$94,CW$5&lt;Inputs!$D$94),Inputs!$F$94,IF(AND(CW$5&gt;=Inputs!$C$95,CW$5&lt;Inputs!$D$95),Inputs!$F$95,IF(AND(CW$5&gt;=Inputs!$C$96,CW$5&lt;Inputs!$D$96),Inputs!$F$96,IF(AND(CW$5&gt;=Inputs!$C$97,CW$5&lt;Inputs!$D$97),Inputs!$F$97,IF(AND(CW$5&gt;=Inputs!$C$98,CW$5&lt;Inputs!$D$98),Inputs!$F$98,IF(AND(CW$5&gt;=Inputs!$C$99,CW$5&lt;Inputs!$D$99),Inputs!$F$99,IF(AND(CW$5&gt;=Inputs!$C$100,CW$5&lt;Inputs!$D$100),Inputs!$F$100,0))))))))))))</f>
        <v>30</v>
      </c>
      <c r="CX45" s="37">
        <f>IF(AND(CX$5&gt;=Inputs!$C$89,CX$5&lt;Inputs!$D$89),Inputs!$F$89,IF(AND(CX$5&gt;=Inputs!$C$90,CX$5&lt;Inputs!$D$90),Inputs!$F$90,IF(AND(CX$5&gt;=Inputs!$C$91,CX$5&lt;Inputs!$D$91),Inputs!$F$91,IF(AND(CX$5&gt;=Inputs!$C$92,CX$5&lt;Inputs!$D$92),Inputs!$F$92,IF(AND(CX$5&gt;=Inputs!$C$93,CX$5&lt;Inputs!$D$93),Inputs!$F$93,IF(AND(CX$5&gt;=Inputs!$C$94,CX$5&lt;Inputs!$D$94),Inputs!$F$94,IF(AND(CX$5&gt;=Inputs!$C$95,CX$5&lt;Inputs!$D$95),Inputs!$F$95,IF(AND(CX$5&gt;=Inputs!$C$96,CX$5&lt;Inputs!$D$96),Inputs!$F$96,IF(AND(CX$5&gt;=Inputs!$C$97,CX$5&lt;Inputs!$D$97),Inputs!$F$97,IF(AND(CX$5&gt;=Inputs!$C$98,CX$5&lt;Inputs!$D$98),Inputs!$F$98,IF(AND(CX$5&gt;=Inputs!$C$99,CX$5&lt;Inputs!$D$99),Inputs!$F$99,IF(AND(CX$5&gt;=Inputs!$C$100,CX$5&lt;Inputs!$D$100),Inputs!$F$100,0))))))))))))</f>
        <v>30</v>
      </c>
      <c r="CY45" s="37">
        <f>IF(AND(CY$5&gt;=Inputs!$C$89,CY$5&lt;Inputs!$D$89),Inputs!$F$89,IF(AND(CY$5&gt;=Inputs!$C$90,CY$5&lt;Inputs!$D$90),Inputs!$F$90,IF(AND(CY$5&gt;=Inputs!$C$91,CY$5&lt;Inputs!$D$91),Inputs!$F$91,IF(AND(CY$5&gt;=Inputs!$C$92,CY$5&lt;Inputs!$D$92),Inputs!$F$92,IF(AND(CY$5&gt;=Inputs!$C$93,CY$5&lt;Inputs!$D$93),Inputs!$F$93,IF(AND(CY$5&gt;=Inputs!$C$94,CY$5&lt;Inputs!$D$94),Inputs!$F$94,IF(AND(CY$5&gt;=Inputs!$C$95,CY$5&lt;Inputs!$D$95),Inputs!$F$95,IF(AND(CY$5&gt;=Inputs!$C$96,CY$5&lt;Inputs!$D$96),Inputs!$F$96,IF(AND(CY$5&gt;=Inputs!$C$97,CY$5&lt;Inputs!$D$97),Inputs!$F$97,IF(AND(CY$5&gt;=Inputs!$C$98,CY$5&lt;Inputs!$D$98),Inputs!$F$98,IF(AND(CY$5&gt;=Inputs!$C$99,CY$5&lt;Inputs!$D$99),Inputs!$F$99,IF(AND(CY$5&gt;=Inputs!$C$100,CY$5&lt;Inputs!$D$100),Inputs!$F$100,0))))))))))))</f>
        <v>30</v>
      </c>
      <c r="CZ45" s="37">
        <f>IF(AND(CZ$5&gt;=Inputs!$C$89,CZ$5&lt;Inputs!$D$89),Inputs!$F$89,IF(AND(CZ$5&gt;=Inputs!$C$90,CZ$5&lt;Inputs!$D$90),Inputs!$F$90,IF(AND(CZ$5&gt;=Inputs!$C$91,CZ$5&lt;Inputs!$D$91),Inputs!$F$91,IF(AND(CZ$5&gt;=Inputs!$C$92,CZ$5&lt;Inputs!$D$92),Inputs!$F$92,IF(AND(CZ$5&gt;=Inputs!$C$93,CZ$5&lt;Inputs!$D$93),Inputs!$F$93,IF(AND(CZ$5&gt;=Inputs!$C$94,CZ$5&lt;Inputs!$D$94),Inputs!$F$94,IF(AND(CZ$5&gt;=Inputs!$C$95,CZ$5&lt;Inputs!$D$95),Inputs!$F$95,IF(AND(CZ$5&gt;=Inputs!$C$96,CZ$5&lt;Inputs!$D$96),Inputs!$F$96,IF(AND(CZ$5&gt;=Inputs!$C$97,CZ$5&lt;Inputs!$D$97),Inputs!$F$97,IF(AND(CZ$5&gt;=Inputs!$C$98,CZ$5&lt;Inputs!$D$98),Inputs!$F$98,IF(AND(CZ$5&gt;=Inputs!$C$99,CZ$5&lt;Inputs!$D$99),Inputs!$F$99,IF(AND(CZ$5&gt;=Inputs!$C$100,CZ$5&lt;Inputs!$D$100),Inputs!$F$100,0))))))))))))</f>
        <v>30</v>
      </c>
      <c r="DA45" s="37">
        <f>IF(AND(DA$5&gt;=Inputs!$C$89,DA$5&lt;Inputs!$D$89),Inputs!$F$89,IF(AND(DA$5&gt;=Inputs!$C$90,DA$5&lt;Inputs!$D$90),Inputs!$F$90,IF(AND(DA$5&gt;=Inputs!$C$91,DA$5&lt;Inputs!$D$91),Inputs!$F$91,IF(AND(DA$5&gt;=Inputs!$C$92,DA$5&lt;Inputs!$D$92),Inputs!$F$92,IF(AND(DA$5&gt;=Inputs!$C$93,DA$5&lt;Inputs!$D$93),Inputs!$F$93,IF(AND(DA$5&gt;=Inputs!$C$94,DA$5&lt;Inputs!$D$94),Inputs!$F$94,IF(AND(DA$5&gt;=Inputs!$C$95,DA$5&lt;Inputs!$D$95),Inputs!$F$95,IF(AND(DA$5&gt;=Inputs!$C$96,DA$5&lt;Inputs!$D$96),Inputs!$F$96,IF(AND(DA$5&gt;=Inputs!$C$97,DA$5&lt;Inputs!$D$97),Inputs!$F$97,IF(AND(DA$5&gt;=Inputs!$C$98,DA$5&lt;Inputs!$D$98),Inputs!$F$98,IF(AND(DA$5&gt;=Inputs!$C$99,DA$5&lt;Inputs!$D$99),Inputs!$F$99,IF(AND(DA$5&gt;=Inputs!$C$100,DA$5&lt;Inputs!$D$100),Inputs!$F$100,0))))))))))))</f>
        <v>30</v>
      </c>
      <c r="DB45" s="37">
        <f>IF(AND(DB$5&gt;=Inputs!$C$89,DB$5&lt;Inputs!$D$89),Inputs!$F$89,IF(AND(DB$5&gt;=Inputs!$C$90,DB$5&lt;Inputs!$D$90),Inputs!$F$90,IF(AND(DB$5&gt;=Inputs!$C$91,DB$5&lt;Inputs!$D$91),Inputs!$F$91,IF(AND(DB$5&gt;=Inputs!$C$92,DB$5&lt;Inputs!$D$92),Inputs!$F$92,IF(AND(DB$5&gt;=Inputs!$C$93,DB$5&lt;Inputs!$D$93),Inputs!$F$93,IF(AND(DB$5&gt;=Inputs!$C$94,DB$5&lt;Inputs!$D$94),Inputs!$F$94,IF(AND(DB$5&gt;=Inputs!$C$95,DB$5&lt;Inputs!$D$95),Inputs!$F$95,IF(AND(DB$5&gt;=Inputs!$C$96,DB$5&lt;Inputs!$D$96),Inputs!$F$96,IF(AND(DB$5&gt;=Inputs!$C$97,DB$5&lt;Inputs!$D$97),Inputs!$F$97,IF(AND(DB$5&gt;=Inputs!$C$98,DB$5&lt;Inputs!$D$98),Inputs!$F$98,IF(AND(DB$5&gt;=Inputs!$C$99,DB$5&lt;Inputs!$D$99),Inputs!$F$99,IF(AND(DB$5&gt;=Inputs!$C$100,DB$5&lt;Inputs!$D$100),Inputs!$F$100,0))))))))))))</f>
        <v>30</v>
      </c>
      <c r="DC45" s="37">
        <f>IF(AND(DC$5&gt;=Inputs!$C$89,DC$5&lt;Inputs!$D$89),Inputs!$F$89,IF(AND(DC$5&gt;=Inputs!$C$90,DC$5&lt;Inputs!$D$90),Inputs!$F$90,IF(AND(DC$5&gt;=Inputs!$C$91,DC$5&lt;Inputs!$D$91),Inputs!$F$91,IF(AND(DC$5&gt;=Inputs!$C$92,DC$5&lt;Inputs!$D$92),Inputs!$F$92,IF(AND(DC$5&gt;=Inputs!$C$93,DC$5&lt;Inputs!$D$93),Inputs!$F$93,IF(AND(DC$5&gt;=Inputs!$C$94,DC$5&lt;Inputs!$D$94),Inputs!$F$94,IF(AND(DC$5&gt;=Inputs!$C$95,DC$5&lt;Inputs!$D$95),Inputs!$F$95,IF(AND(DC$5&gt;=Inputs!$C$96,DC$5&lt;Inputs!$D$96),Inputs!$F$96,IF(AND(DC$5&gt;=Inputs!$C$97,DC$5&lt;Inputs!$D$97),Inputs!$F$97,IF(AND(DC$5&gt;=Inputs!$C$98,DC$5&lt;Inputs!$D$98),Inputs!$F$98,IF(AND(DC$5&gt;=Inputs!$C$99,DC$5&lt;Inputs!$D$99),Inputs!$F$99,IF(AND(DC$5&gt;=Inputs!$C$100,DC$5&lt;Inputs!$D$100),Inputs!$F$100,0))))))))))))</f>
        <v>30</v>
      </c>
      <c r="DD45" s="37">
        <f>IF(AND(DD$5&gt;=Inputs!$C$89,DD$5&lt;Inputs!$D$89),Inputs!$F$89,IF(AND(DD$5&gt;=Inputs!$C$90,DD$5&lt;Inputs!$D$90),Inputs!$F$90,IF(AND(DD$5&gt;=Inputs!$C$91,DD$5&lt;Inputs!$D$91),Inputs!$F$91,IF(AND(DD$5&gt;=Inputs!$C$92,DD$5&lt;Inputs!$D$92),Inputs!$F$92,IF(AND(DD$5&gt;=Inputs!$C$93,DD$5&lt;Inputs!$D$93),Inputs!$F$93,IF(AND(DD$5&gt;=Inputs!$C$94,DD$5&lt;Inputs!$D$94),Inputs!$F$94,IF(AND(DD$5&gt;=Inputs!$C$95,DD$5&lt;Inputs!$D$95),Inputs!$F$95,IF(AND(DD$5&gt;=Inputs!$C$96,DD$5&lt;Inputs!$D$96),Inputs!$F$96,IF(AND(DD$5&gt;=Inputs!$C$97,DD$5&lt;Inputs!$D$97),Inputs!$F$97,IF(AND(DD$5&gt;=Inputs!$C$98,DD$5&lt;Inputs!$D$98),Inputs!$F$98,IF(AND(DD$5&gt;=Inputs!$C$99,DD$5&lt;Inputs!$D$99),Inputs!$F$99,IF(AND(DD$5&gt;=Inputs!$C$100,DD$5&lt;Inputs!$D$100),Inputs!$F$100,0))))))))))))</f>
        <v>30</v>
      </c>
      <c r="DE45" s="37">
        <f>IF(AND(DE$5&gt;=Inputs!$C$89,DE$5&lt;Inputs!$D$89),Inputs!$F$89,IF(AND(DE$5&gt;=Inputs!$C$90,DE$5&lt;Inputs!$D$90),Inputs!$F$90,IF(AND(DE$5&gt;=Inputs!$C$91,DE$5&lt;Inputs!$D$91),Inputs!$F$91,IF(AND(DE$5&gt;=Inputs!$C$92,DE$5&lt;Inputs!$D$92),Inputs!$F$92,IF(AND(DE$5&gt;=Inputs!$C$93,DE$5&lt;Inputs!$D$93),Inputs!$F$93,IF(AND(DE$5&gt;=Inputs!$C$94,DE$5&lt;Inputs!$D$94),Inputs!$F$94,IF(AND(DE$5&gt;=Inputs!$C$95,DE$5&lt;Inputs!$D$95),Inputs!$F$95,IF(AND(DE$5&gt;=Inputs!$C$96,DE$5&lt;Inputs!$D$96),Inputs!$F$96,IF(AND(DE$5&gt;=Inputs!$C$97,DE$5&lt;Inputs!$D$97),Inputs!$F$97,IF(AND(DE$5&gt;=Inputs!$C$98,DE$5&lt;Inputs!$D$98),Inputs!$F$98,IF(AND(DE$5&gt;=Inputs!$C$99,DE$5&lt;Inputs!$D$99),Inputs!$F$99,IF(AND(DE$5&gt;=Inputs!$C$100,DE$5&lt;Inputs!$D$100),Inputs!$F$100,0))))))))))))</f>
        <v>30</v>
      </c>
      <c r="DF45" s="37">
        <f>IF(AND(DF$5&gt;=Inputs!$C$89,DF$5&lt;Inputs!$D$89),Inputs!$F$89,IF(AND(DF$5&gt;=Inputs!$C$90,DF$5&lt;Inputs!$D$90),Inputs!$F$90,IF(AND(DF$5&gt;=Inputs!$C$91,DF$5&lt;Inputs!$D$91),Inputs!$F$91,IF(AND(DF$5&gt;=Inputs!$C$92,DF$5&lt;Inputs!$D$92),Inputs!$F$92,IF(AND(DF$5&gt;=Inputs!$C$93,DF$5&lt;Inputs!$D$93),Inputs!$F$93,IF(AND(DF$5&gt;=Inputs!$C$94,DF$5&lt;Inputs!$D$94),Inputs!$F$94,IF(AND(DF$5&gt;=Inputs!$C$95,DF$5&lt;Inputs!$D$95),Inputs!$F$95,IF(AND(DF$5&gt;=Inputs!$C$96,DF$5&lt;Inputs!$D$96),Inputs!$F$96,IF(AND(DF$5&gt;=Inputs!$C$97,DF$5&lt;Inputs!$D$97),Inputs!$F$97,IF(AND(DF$5&gt;=Inputs!$C$98,DF$5&lt;Inputs!$D$98),Inputs!$F$98,IF(AND(DF$5&gt;=Inputs!$C$99,DF$5&lt;Inputs!$D$99),Inputs!$F$99,IF(AND(DF$5&gt;=Inputs!$C$100,DF$5&lt;Inputs!$D$100),Inputs!$F$100,0))))))))))))</f>
        <v>30</v>
      </c>
      <c r="DG45" s="37">
        <f>IF(AND(DG$5&gt;=Inputs!$C$89,DG$5&lt;Inputs!$D$89),Inputs!$F$89,IF(AND(DG$5&gt;=Inputs!$C$90,DG$5&lt;Inputs!$D$90),Inputs!$F$90,IF(AND(DG$5&gt;=Inputs!$C$91,DG$5&lt;Inputs!$D$91),Inputs!$F$91,IF(AND(DG$5&gt;=Inputs!$C$92,DG$5&lt;Inputs!$D$92),Inputs!$F$92,IF(AND(DG$5&gt;=Inputs!$C$93,DG$5&lt;Inputs!$D$93),Inputs!$F$93,IF(AND(DG$5&gt;=Inputs!$C$94,DG$5&lt;Inputs!$D$94),Inputs!$F$94,IF(AND(DG$5&gt;=Inputs!$C$95,DG$5&lt;Inputs!$D$95),Inputs!$F$95,IF(AND(DG$5&gt;=Inputs!$C$96,DG$5&lt;Inputs!$D$96),Inputs!$F$96,IF(AND(DG$5&gt;=Inputs!$C$97,DG$5&lt;Inputs!$D$97),Inputs!$F$97,IF(AND(DG$5&gt;=Inputs!$C$98,DG$5&lt;Inputs!$D$98),Inputs!$F$98,IF(AND(DG$5&gt;=Inputs!$C$99,DG$5&lt;Inputs!$D$99),Inputs!$F$99,IF(AND(DG$5&gt;=Inputs!$C$100,DG$5&lt;Inputs!$D$100),Inputs!$F$100,0))))))))))))</f>
        <v>30</v>
      </c>
      <c r="DH45" s="37">
        <f>IF(AND(DH$5&gt;=Inputs!$C$89,DH$5&lt;Inputs!$D$89),Inputs!$F$89,IF(AND(DH$5&gt;=Inputs!$C$90,DH$5&lt;Inputs!$D$90),Inputs!$F$90,IF(AND(DH$5&gt;=Inputs!$C$91,DH$5&lt;Inputs!$D$91),Inputs!$F$91,IF(AND(DH$5&gt;=Inputs!$C$92,DH$5&lt;Inputs!$D$92),Inputs!$F$92,IF(AND(DH$5&gt;=Inputs!$C$93,DH$5&lt;Inputs!$D$93),Inputs!$F$93,IF(AND(DH$5&gt;=Inputs!$C$94,DH$5&lt;Inputs!$D$94),Inputs!$F$94,IF(AND(DH$5&gt;=Inputs!$C$95,DH$5&lt;Inputs!$D$95),Inputs!$F$95,IF(AND(DH$5&gt;=Inputs!$C$96,DH$5&lt;Inputs!$D$96),Inputs!$F$96,IF(AND(DH$5&gt;=Inputs!$C$97,DH$5&lt;Inputs!$D$97),Inputs!$F$97,IF(AND(DH$5&gt;=Inputs!$C$98,DH$5&lt;Inputs!$D$98),Inputs!$F$98,IF(AND(DH$5&gt;=Inputs!$C$99,DH$5&lt;Inputs!$D$99),Inputs!$F$99,IF(AND(DH$5&gt;=Inputs!$C$100,DH$5&lt;Inputs!$D$100),Inputs!$F$100,0))))))))))))</f>
        <v>30</v>
      </c>
      <c r="DI45" s="37">
        <f>IF(AND(DI$5&gt;=Inputs!$C$89,DI$5&lt;Inputs!$D$89),Inputs!$F$89,IF(AND(DI$5&gt;=Inputs!$C$90,DI$5&lt;Inputs!$D$90),Inputs!$F$90,IF(AND(DI$5&gt;=Inputs!$C$91,DI$5&lt;Inputs!$D$91),Inputs!$F$91,IF(AND(DI$5&gt;=Inputs!$C$92,DI$5&lt;Inputs!$D$92),Inputs!$F$92,IF(AND(DI$5&gt;=Inputs!$C$93,DI$5&lt;Inputs!$D$93),Inputs!$F$93,IF(AND(DI$5&gt;=Inputs!$C$94,DI$5&lt;Inputs!$D$94),Inputs!$F$94,IF(AND(DI$5&gt;=Inputs!$C$95,DI$5&lt;Inputs!$D$95),Inputs!$F$95,IF(AND(DI$5&gt;=Inputs!$C$96,DI$5&lt;Inputs!$D$96),Inputs!$F$96,IF(AND(DI$5&gt;=Inputs!$C$97,DI$5&lt;Inputs!$D$97),Inputs!$F$97,IF(AND(DI$5&gt;=Inputs!$C$98,DI$5&lt;Inputs!$D$98),Inputs!$F$98,IF(AND(DI$5&gt;=Inputs!$C$99,DI$5&lt;Inputs!$D$99),Inputs!$F$99,IF(AND(DI$5&gt;=Inputs!$C$100,DI$5&lt;Inputs!$D$100),Inputs!$F$100,0))))))))))))</f>
        <v>30</v>
      </c>
      <c r="DJ45" s="37">
        <f>IF(AND(DJ$5&gt;=Inputs!$C$89,DJ$5&lt;Inputs!$D$89),Inputs!$F$89,IF(AND(DJ$5&gt;=Inputs!$C$90,DJ$5&lt;Inputs!$D$90),Inputs!$F$90,IF(AND(DJ$5&gt;=Inputs!$C$91,DJ$5&lt;Inputs!$D$91),Inputs!$F$91,IF(AND(DJ$5&gt;=Inputs!$C$92,DJ$5&lt;Inputs!$D$92),Inputs!$F$92,IF(AND(DJ$5&gt;=Inputs!$C$93,DJ$5&lt;Inputs!$D$93),Inputs!$F$93,IF(AND(DJ$5&gt;=Inputs!$C$94,DJ$5&lt;Inputs!$D$94),Inputs!$F$94,IF(AND(DJ$5&gt;=Inputs!$C$95,DJ$5&lt;Inputs!$D$95),Inputs!$F$95,IF(AND(DJ$5&gt;=Inputs!$C$96,DJ$5&lt;Inputs!$D$96),Inputs!$F$96,IF(AND(DJ$5&gt;=Inputs!$C$97,DJ$5&lt;Inputs!$D$97),Inputs!$F$97,IF(AND(DJ$5&gt;=Inputs!$C$98,DJ$5&lt;Inputs!$D$98),Inputs!$F$98,IF(AND(DJ$5&gt;=Inputs!$C$99,DJ$5&lt;Inputs!$D$99),Inputs!$F$99,IF(AND(DJ$5&gt;=Inputs!$C$100,DJ$5&lt;Inputs!$D$100),Inputs!$F$100,0))))))))))))</f>
        <v>30</v>
      </c>
      <c r="DK45" s="37">
        <f>IF(AND(DK$5&gt;=Inputs!$C$89,DK$5&lt;Inputs!$D$89),Inputs!$F$89,IF(AND(DK$5&gt;=Inputs!$C$90,DK$5&lt;Inputs!$D$90),Inputs!$F$90,IF(AND(DK$5&gt;=Inputs!$C$91,DK$5&lt;Inputs!$D$91),Inputs!$F$91,IF(AND(DK$5&gt;=Inputs!$C$92,DK$5&lt;Inputs!$D$92),Inputs!$F$92,IF(AND(DK$5&gt;=Inputs!$C$93,DK$5&lt;Inputs!$D$93),Inputs!$F$93,IF(AND(DK$5&gt;=Inputs!$C$94,DK$5&lt;Inputs!$D$94),Inputs!$F$94,IF(AND(DK$5&gt;=Inputs!$C$95,DK$5&lt;Inputs!$D$95),Inputs!$F$95,IF(AND(DK$5&gt;=Inputs!$C$96,DK$5&lt;Inputs!$D$96),Inputs!$F$96,IF(AND(DK$5&gt;=Inputs!$C$97,DK$5&lt;Inputs!$D$97),Inputs!$F$97,IF(AND(DK$5&gt;=Inputs!$C$98,DK$5&lt;Inputs!$D$98),Inputs!$F$98,IF(AND(DK$5&gt;=Inputs!$C$99,DK$5&lt;Inputs!$D$99),Inputs!$F$99,IF(AND(DK$5&gt;=Inputs!$C$100,DK$5&lt;Inputs!$D$100),Inputs!$F$100,0))))))))))))</f>
        <v>30</v>
      </c>
      <c r="DL45" s="37">
        <f>IF(AND(DL$5&gt;=Inputs!$C$89,DL$5&lt;Inputs!$D$89),Inputs!$F$89,IF(AND(DL$5&gt;=Inputs!$C$90,DL$5&lt;Inputs!$D$90),Inputs!$F$90,IF(AND(DL$5&gt;=Inputs!$C$91,DL$5&lt;Inputs!$D$91),Inputs!$F$91,IF(AND(DL$5&gt;=Inputs!$C$92,DL$5&lt;Inputs!$D$92),Inputs!$F$92,IF(AND(DL$5&gt;=Inputs!$C$93,DL$5&lt;Inputs!$D$93),Inputs!$F$93,IF(AND(DL$5&gt;=Inputs!$C$94,DL$5&lt;Inputs!$D$94),Inputs!$F$94,IF(AND(DL$5&gt;=Inputs!$C$95,DL$5&lt;Inputs!$D$95),Inputs!$F$95,IF(AND(DL$5&gt;=Inputs!$C$96,DL$5&lt;Inputs!$D$96),Inputs!$F$96,IF(AND(DL$5&gt;=Inputs!$C$97,DL$5&lt;Inputs!$D$97),Inputs!$F$97,IF(AND(DL$5&gt;=Inputs!$C$98,DL$5&lt;Inputs!$D$98),Inputs!$F$98,IF(AND(DL$5&gt;=Inputs!$C$99,DL$5&lt;Inputs!$D$99),Inputs!$F$99,IF(AND(DL$5&gt;=Inputs!$C$100,DL$5&lt;Inputs!$D$100),Inputs!$F$100,0))))))))))))</f>
        <v>30</v>
      </c>
      <c r="DM45" s="37">
        <f>IF(AND(DM$5&gt;=Inputs!$C$89,DM$5&lt;Inputs!$D$89),Inputs!$F$89,IF(AND(DM$5&gt;=Inputs!$C$90,DM$5&lt;Inputs!$D$90),Inputs!$F$90,IF(AND(DM$5&gt;=Inputs!$C$91,DM$5&lt;Inputs!$D$91),Inputs!$F$91,IF(AND(DM$5&gt;=Inputs!$C$92,DM$5&lt;Inputs!$D$92),Inputs!$F$92,IF(AND(DM$5&gt;=Inputs!$C$93,DM$5&lt;Inputs!$D$93),Inputs!$F$93,IF(AND(DM$5&gt;=Inputs!$C$94,DM$5&lt;Inputs!$D$94),Inputs!$F$94,IF(AND(DM$5&gt;=Inputs!$C$95,DM$5&lt;Inputs!$D$95),Inputs!$F$95,IF(AND(DM$5&gt;=Inputs!$C$96,DM$5&lt;Inputs!$D$96),Inputs!$F$96,IF(AND(DM$5&gt;=Inputs!$C$97,DM$5&lt;Inputs!$D$97),Inputs!$F$97,IF(AND(DM$5&gt;=Inputs!$C$98,DM$5&lt;Inputs!$D$98),Inputs!$F$98,IF(AND(DM$5&gt;=Inputs!$C$99,DM$5&lt;Inputs!$D$99),Inputs!$F$99,IF(AND(DM$5&gt;=Inputs!$C$100,DM$5&lt;Inputs!$D$100),Inputs!$F$100,0))))))))))))</f>
        <v>30</v>
      </c>
      <c r="DN45" s="37">
        <f>IF(AND(DN$5&gt;=Inputs!$C$89,DN$5&lt;Inputs!$D$89),Inputs!$F$89,IF(AND(DN$5&gt;=Inputs!$C$90,DN$5&lt;Inputs!$D$90),Inputs!$F$90,IF(AND(DN$5&gt;=Inputs!$C$91,DN$5&lt;Inputs!$D$91),Inputs!$F$91,IF(AND(DN$5&gt;=Inputs!$C$92,DN$5&lt;Inputs!$D$92),Inputs!$F$92,IF(AND(DN$5&gt;=Inputs!$C$93,DN$5&lt;Inputs!$D$93),Inputs!$F$93,IF(AND(DN$5&gt;=Inputs!$C$94,DN$5&lt;Inputs!$D$94),Inputs!$F$94,IF(AND(DN$5&gt;=Inputs!$C$95,DN$5&lt;Inputs!$D$95),Inputs!$F$95,IF(AND(DN$5&gt;=Inputs!$C$96,DN$5&lt;Inputs!$D$96),Inputs!$F$96,IF(AND(DN$5&gt;=Inputs!$C$97,DN$5&lt;Inputs!$D$97),Inputs!$F$97,IF(AND(DN$5&gt;=Inputs!$C$98,DN$5&lt;Inputs!$D$98),Inputs!$F$98,IF(AND(DN$5&gt;=Inputs!$C$99,DN$5&lt;Inputs!$D$99),Inputs!$F$99,IF(AND(DN$5&gt;=Inputs!$C$100,DN$5&lt;Inputs!$D$100),Inputs!$F$100,0))))))))))))</f>
        <v>30</v>
      </c>
      <c r="DO45" s="37">
        <f>IF(AND(DO$5&gt;=Inputs!$C$89,DO$5&lt;Inputs!$D$89),Inputs!$F$89,IF(AND(DO$5&gt;=Inputs!$C$90,DO$5&lt;Inputs!$D$90),Inputs!$F$90,IF(AND(DO$5&gt;=Inputs!$C$91,DO$5&lt;Inputs!$D$91),Inputs!$F$91,IF(AND(DO$5&gt;=Inputs!$C$92,DO$5&lt;Inputs!$D$92),Inputs!$F$92,IF(AND(DO$5&gt;=Inputs!$C$93,DO$5&lt;Inputs!$D$93),Inputs!$F$93,IF(AND(DO$5&gt;=Inputs!$C$94,DO$5&lt;Inputs!$D$94),Inputs!$F$94,IF(AND(DO$5&gt;=Inputs!$C$95,DO$5&lt;Inputs!$D$95),Inputs!$F$95,IF(AND(DO$5&gt;=Inputs!$C$96,DO$5&lt;Inputs!$D$96),Inputs!$F$96,IF(AND(DO$5&gt;=Inputs!$C$97,DO$5&lt;Inputs!$D$97),Inputs!$F$97,IF(AND(DO$5&gt;=Inputs!$C$98,DO$5&lt;Inputs!$D$98),Inputs!$F$98,IF(AND(DO$5&gt;=Inputs!$C$99,DO$5&lt;Inputs!$D$99),Inputs!$F$99,IF(AND(DO$5&gt;=Inputs!$C$100,DO$5&lt;Inputs!$D$100),Inputs!$F$100,0))))))))))))</f>
        <v>30</v>
      </c>
      <c r="DP45" s="37">
        <f>IF(AND(DP$5&gt;=Inputs!$C$89,DP$5&lt;Inputs!$D$89),Inputs!$F$89,IF(AND(DP$5&gt;=Inputs!$C$90,DP$5&lt;Inputs!$D$90),Inputs!$F$90,IF(AND(DP$5&gt;=Inputs!$C$91,DP$5&lt;Inputs!$D$91),Inputs!$F$91,IF(AND(DP$5&gt;=Inputs!$C$92,DP$5&lt;Inputs!$D$92),Inputs!$F$92,IF(AND(DP$5&gt;=Inputs!$C$93,DP$5&lt;Inputs!$D$93),Inputs!$F$93,IF(AND(DP$5&gt;=Inputs!$C$94,DP$5&lt;Inputs!$D$94),Inputs!$F$94,IF(AND(DP$5&gt;=Inputs!$C$95,DP$5&lt;Inputs!$D$95),Inputs!$F$95,IF(AND(DP$5&gt;=Inputs!$C$96,DP$5&lt;Inputs!$D$96),Inputs!$F$96,IF(AND(DP$5&gt;=Inputs!$C$97,DP$5&lt;Inputs!$D$97),Inputs!$F$97,IF(AND(DP$5&gt;=Inputs!$C$98,DP$5&lt;Inputs!$D$98),Inputs!$F$98,IF(AND(DP$5&gt;=Inputs!$C$99,DP$5&lt;Inputs!$D$99),Inputs!$F$99,IF(AND(DP$5&gt;=Inputs!$C$100,DP$5&lt;Inputs!$D$100),Inputs!$F$100,0))))))))))))</f>
        <v>30</v>
      </c>
      <c r="DQ45" s="37">
        <f>IF(AND(DQ$5&gt;=Inputs!$C$89,DQ$5&lt;Inputs!$D$89),Inputs!$F$89,IF(AND(DQ$5&gt;=Inputs!$C$90,DQ$5&lt;Inputs!$D$90),Inputs!$F$90,IF(AND(DQ$5&gt;=Inputs!$C$91,DQ$5&lt;Inputs!$D$91),Inputs!$F$91,IF(AND(DQ$5&gt;=Inputs!$C$92,DQ$5&lt;Inputs!$D$92),Inputs!$F$92,IF(AND(DQ$5&gt;=Inputs!$C$93,DQ$5&lt;Inputs!$D$93),Inputs!$F$93,IF(AND(DQ$5&gt;=Inputs!$C$94,DQ$5&lt;Inputs!$D$94),Inputs!$F$94,IF(AND(DQ$5&gt;=Inputs!$C$95,DQ$5&lt;Inputs!$D$95),Inputs!$F$95,IF(AND(DQ$5&gt;=Inputs!$C$96,DQ$5&lt;Inputs!$D$96),Inputs!$F$96,IF(AND(DQ$5&gt;=Inputs!$C$97,DQ$5&lt;Inputs!$D$97),Inputs!$F$97,IF(AND(DQ$5&gt;=Inputs!$C$98,DQ$5&lt;Inputs!$D$98),Inputs!$F$98,IF(AND(DQ$5&gt;=Inputs!$C$99,DQ$5&lt;Inputs!$D$99),Inputs!$F$99,IF(AND(DQ$5&gt;=Inputs!$C$100,DQ$5&lt;Inputs!$D$100),Inputs!$F$100,0))))))))))))</f>
        <v>30</v>
      </c>
      <c r="DR45" s="37">
        <f>IF(AND(DR$5&gt;=Inputs!$C$89,DR$5&lt;Inputs!$D$89),Inputs!$F$89,IF(AND(DR$5&gt;=Inputs!$C$90,DR$5&lt;Inputs!$D$90),Inputs!$F$90,IF(AND(DR$5&gt;=Inputs!$C$91,DR$5&lt;Inputs!$D$91),Inputs!$F$91,IF(AND(DR$5&gt;=Inputs!$C$92,DR$5&lt;Inputs!$D$92),Inputs!$F$92,IF(AND(DR$5&gt;=Inputs!$C$93,DR$5&lt;Inputs!$D$93),Inputs!$F$93,IF(AND(DR$5&gt;=Inputs!$C$94,DR$5&lt;Inputs!$D$94),Inputs!$F$94,IF(AND(DR$5&gt;=Inputs!$C$95,DR$5&lt;Inputs!$D$95),Inputs!$F$95,IF(AND(DR$5&gt;=Inputs!$C$96,DR$5&lt;Inputs!$D$96),Inputs!$F$96,IF(AND(DR$5&gt;=Inputs!$C$97,DR$5&lt;Inputs!$D$97),Inputs!$F$97,IF(AND(DR$5&gt;=Inputs!$C$98,DR$5&lt;Inputs!$D$98),Inputs!$F$98,IF(AND(DR$5&gt;=Inputs!$C$99,DR$5&lt;Inputs!$D$99),Inputs!$F$99,IF(AND(DR$5&gt;=Inputs!$C$100,DR$5&lt;Inputs!$D$100),Inputs!$F$100,0))))))))))))</f>
        <v>30</v>
      </c>
    </row>
    <row r="46" ht="14.25" customHeight="1" outlineLevel="2">
      <c r="B46" s="268" t="s">
        <v>206</v>
      </c>
      <c r="C46" s="37">
        <f>IF(AND(C$5&gt;=Inputs!$C$89,C$5&lt;Inputs!$D$89),Inputs!$G$89,IF(AND(C$5&gt;=Inputs!$C$90,C$5&lt;Inputs!$D$90),Inputs!$G$90,IF(AND(C$5&gt;=Inputs!$C$91,C$5&lt;Inputs!$D$91),Inputs!$G$91,IF(AND(C$5&gt;=Inputs!$C$92,C$5&lt;Inputs!$D$92),Inputs!$G$92,IF(AND(C$5&gt;=Inputs!$C$93,C$5&lt;Inputs!$D$93),Inputs!$G$93,IF(AND(C$5&gt;=Inputs!$C$94,C$5&lt;Inputs!$D$94),Inputs!$G$94,IF(AND(C$5&gt;=Inputs!$C$95,C$5&lt;Inputs!$D$95),Inputs!$G$95,IF(AND(C$5&gt;=Inputs!$C$96,C$5&lt;Inputs!$D$96),Inputs!$G$96,IF(AND(C$5&gt;=Inputs!$C$97,C$5&lt;Inputs!$D$97),Inputs!$G$97,IF(AND(C$5&gt;=Inputs!$C$98,C$5&lt;Inputs!$D$98),Inputs!$G$98,IF(AND(C$5&gt;=Inputs!$C$99,C$5&lt;Inputs!$D$99),Inputs!$G$99,IF(AND(C$5&gt;=Inputs!$C$100,C$5&lt;Inputs!$D$100),Inputs!$G$100,0))))))))))))</f>
        <v>40</v>
      </c>
      <c r="D46" s="37">
        <f>IF(AND(D$5&gt;=Inputs!$C$89,D$5&lt;Inputs!$D$89),Inputs!$G$89,IF(AND(D$5&gt;=Inputs!$C$90,D$5&lt;Inputs!$D$90),Inputs!$G$90,IF(AND(D$5&gt;=Inputs!$C$91,D$5&lt;Inputs!$D$91),Inputs!$G$91,IF(AND(D$5&gt;=Inputs!$C$92,D$5&lt;Inputs!$D$92),Inputs!$G$92,IF(AND(D$5&gt;=Inputs!$C$93,D$5&lt;Inputs!$D$93),Inputs!$G$93,IF(AND(D$5&gt;=Inputs!$C$94,D$5&lt;Inputs!$D$94),Inputs!$G$94,IF(AND(D$5&gt;=Inputs!$C$95,D$5&lt;Inputs!$D$95),Inputs!$G$95,IF(AND(D$5&gt;=Inputs!$C$96,D$5&lt;Inputs!$D$96),Inputs!$G$96,IF(AND(D$5&gt;=Inputs!$C$97,D$5&lt;Inputs!$D$97),Inputs!$G$97,IF(AND(D$5&gt;=Inputs!$C$98,D$5&lt;Inputs!$D$98),Inputs!$G$98,IF(AND(D$5&gt;=Inputs!$C$99,D$5&lt;Inputs!$D$99),Inputs!$G$99,IF(AND(D$5&gt;=Inputs!$C$100,D$5&lt;Inputs!$D$100),Inputs!$G$100,0))))))))))))</f>
        <v>40</v>
      </c>
      <c r="E46" s="37">
        <f>IF(AND(E$5&gt;=Inputs!$C$89,E$5&lt;Inputs!$D$89),Inputs!$G$89,IF(AND(E$5&gt;=Inputs!$C$90,E$5&lt;Inputs!$D$90),Inputs!$G$90,IF(AND(E$5&gt;=Inputs!$C$91,E$5&lt;Inputs!$D$91),Inputs!$G$91,IF(AND(E$5&gt;=Inputs!$C$92,E$5&lt;Inputs!$D$92),Inputs!$G$92,IF(AND(E$5&gt;=Inputs!$C$93,E$5&lt;Inputs!$D$93),Inputs!$G$93,IF(AND(E$5&gt;=Inputs!$C$94,E$5&lt;Inputs!$D$94),Inputs!$G$94,IF(AND(E$5&gt;=Inputs!$C$95,E$5&lt;Inputs!$D$95),Inputs!$G$95,IF(AND(E$5&gt;=Inputs!$C$96,E$5&lt;Inputs!$D$96),Inputs!$G$96,IF(AND(E$5&gt;=Inputs!$C$97,E$5&lt;Inputs!$D$97),Inputs!$G$97,IF(AND(E$5&gt;=Inputs!$C$98,E$5&lt;Inputs!$D$98),Inputs!$G$98,IF(AND(E$5&gt;=Inputs!$C$99,E$5&lt;Inputs!$D$99),Inputs!$G$99,IF(AND(E$5&gt;=Inputs!$C$100,E$5&lt;Inputs!$D$100),Inputs!$G$100,0))))))))))))</f>
        <v>40</v>
      </c>
      <c r="F46" s="37">
        <f>IF(AND(F$5&gt;=Inputs!$C$89,F$5&lt;Inputs!$D$89),Inputs!$G$89,IF(AND(F$5&gt;=Inputs!$C$90,F$5&lt;Inputs!$D$90),Inputs!$G$90,IF(AND(F$5&gt;=Inputs!$C$91,F$5&lt;Inputs!$D$91),Inputs!$G$91,IF(AND(F$5&gt;=Inputs!$C$92,F$5&lt;Inputs!$D$92),Inputs!$G$92,IF(AND(F$5&gt;=Inputs!$C$93,F$5&lt;Inputs!$D$93),Inputs!$G$93,IF(AND(F$5&gt;=Inputs!$C$94,F$5&lt;Inputs!$D$94),Inputs!$G$94,IF(AND(F$5&gt;=Inputs!$C$95,F$5&lt;Inputs!$D$95),Inputs!$G$95,IF(AND(F$5&gt;=Inputs!$C$96,F$5&lt;Inputs!$D$96),Inputs!$G$96,IF(AND(F$5&gt;=Inputs!$C$97,F$5&lt;Inputs!$D$97),Inputs!$G$97,IF(AND(F$5&gt;=Inputs!$C$98,F$5&lt;Inputs!$D$98),Inputs!$G$98,IF(AND(F$5&gt;=Inputs!$C$99,F$5&lt;Inputs!$D$99),Inputs!$G$99,IF(AND(F$5&gt;=Inputs!$C$100,F$5&lt;Inputs!$D$100),Inputs!$G$100,0))))))))))))</f>
        <v>40</v>
      </c>
      <c r="G46" s="37">
        <f>IF(AND(G$5&gt;=Inputs!$C$89,G$5&lt;Inputs!$D$89),Inputs!$G$89,IF(AND(G$5&gt;=Inputs!$C$90,G$5&lt;Inputs!$D$90),Inputs!$G$90,IF(AND(G$5&gt;=Inputs!$C$91,G$5&lt;Inputs!$D$91),Inputs!$G$91,IF(AND(G$5&gt;=Inputs!$C$92,G$5&lt;Inputs!$D$92),Inputs!$G$92,IF(AND(G$5&gt;=Inputs!$C$93,G$5&lt;Inputs!$D$93),Inputs!$G$93,IF(AND(G$5&gt;=Inputs!$C$94,G$5&lt;Inputs!$D$94),Inputs!$G$94,IF(AND(G$5&gt;=Inputs!$C$95,G$5&lt;Inputs!$D$95),Inputs!$G$95,IF(AND(G$5&gt;=Inputs!$C$96,G$5&lt;Inputs!$D$96),Inputs!$G$96,IF(AND(G$5&gt;=Inputs!$C$97,G$5&lt;Inputs!$D$97),Inputs!$G$97,IF(AND(G$5&gt;=Inputs!$C$98,G$5&lt;Inputs!$D$98),Inputs!$G$98,IF(AND(G$5&gt;=Inputs!$C$99,G$5&lt;Inputs!$D$99),Inputs!$G$99,IF(AND(G$5&gt;=Inputs!$C$100,G$5&lt;Inputs!$D$100),Inputs!$G$100,0))))))))))))</f>
        <v>40</v>
      </c>
      <c r="H46" s="37">
        <f>IF(AND(H$5&gt;=Inputs!$C$89,H$5&lt;Inputs!$D$89),Inputs!$G$89,IF(AND(H$5&gt;=Inputs!$C$90,H$5&lt;Inputs!$D$90),Inputs!$G$90,IF(AND(H$5&gt;=Inputs!$C$91,H$5&lt;Inputs!$D$91),Inputs!$G$91,IF(AND(H$5&gt;=Inputs!$C$92,H$5&lt;Inputs!$D$92),Inputs!$G$92,IF(AND(H$5&gt;=Inputs!$C$93,H$5&lt;Inputs!$D$93),Inputs!$G$93,IF(AND(H$5&gt;=Inputs!$C$94,H$5&lt;Inputs!$D$94),Inputs!$G$94,IF(AND(H$5&gt;=Inputs!$C$95,H$5&lt;Inputs!$D$95),Inputs!$G$95,IF(AND(H$5&gt;=Inputs!$C$96,H$5&lt;Inputs!$D$96),Inputs!$G$96,IF(AND(H$5&gt;=Inputs!$C$97,H$5&lt;Inputs!$D$97),Inputs!$G$97,IF(AND(H$5&gt;=Inputs!$C$98,H$5&lt;Inputs!$D$98),Inputs!$G$98,IF(AND(H$5&gt;=Inputs!$C$99,H$5&lt;Inputs!$D$99),Inputs!$G$99,IF(AND(H$5&gt;=Inputs!$C$100,H$5&lt;Inputs!$D$100),Inputs!$G$100,0))))))))))))</f>
        <v>40</v>
      </c>
      <c r="I46" s="37">
        <f>IF(AND(I$5&gt;=Inputs!$C$89,I$5&lt;Inputs!$D$89),Inputs!$G$89,IF(AND(I$5&gt;=Inputs!$C$90,I$5&lt;Inputs!$D$90),Inputs!$G$90,IF(AND(I$5&gt;=Inputs!$C$91,I$5&lt;Inputs!$D$91),Inputs!$G$91,IF(AND(I$5&gt;=Inputs!$C$92,I$5&lt;Inputs!$D$92),Inputs!$G$92,IF(AND(I$5&gt;=Inputs!$C$93,I$5&lt;Inputs!$D$93),Inputs!$G$93,IF(AND(I$5&gt;=Inputs!$C$94,I$5&lt;Inputs!$D$94),Inputs!$G$94,IF(AND(I$5&gt;=Inputs!$C$95,I$5&lt;Inputs!$D$95),Inputs!$G$95,IF(AND(I$5&gt;=Inputs!$C$96,I$5&lt;Inputs!$D$96),Inputs!$G$96,IF(AND(I$5&gt;=Inputs!$C$97,I$5&lt;Inputs!$D$97),Inputs!$G$97,IF(AND(I$5&gt;=Inputs!$C$98,I$5&lt;Inputs!$D$98),Inputs!$G$98,IF(AND(I$5&gt;=Inputs!$C$99,I$5&lt;Inputs!$D$99),Inputs!$G$99,IF(AND(I$5&gt;=Inputs!$C$100,I$5&lt;Inputs!$D$100),Inputs!$G$100,0))))))))))))</f>
        <v>40</v>
      </c>
      <c r="J46" s="37">
        <f>IF(AND(J$5&gt;=Inputs!$C$89,J$5&lt;Inputs!$D$89),Inputs!$G$89,IF(AND(J$5&gt;=Inputs!$C$90,J$5&lt;Inputs!$D$90),Inputs!$G$90,IF(AND(J$5&gt;=Inputs!$C$91,J$5&lt;Inputs!$D$91),Inputs!$G$91,IF(AND(J$5&gt;=Inputs!$C$92,J$5&lt;Inputs!$D$92),Inputs!$G$92,IF(AND(J$5&gt;=Inputs!$C$93,J$5&lt;Inputs!$D$93),Inputs!$G$93,IF(AND(J$5&gt;=Inputs!$C$94,J$5&lt;Inputs!$D$94),Inputs!$G$94,IF(AND(J$5&gt;=Inputs!$C$95,J$5&lt;Inputs!$D$95),Inputs!$G$95,IF(AND(J$5&gt;=Inputs!$C$96,J$5&lt;Inputs!$D$96),Inputs!$G$96,IF(AND(J$5&gt;=Inputs!$C$97,J$5&lt;Inputs!$D$97),Inputs!$G$97,IF(AND(J$5&gt;=Inputs!$C$98,J$5&lt;Inputs!$D$98),Inputs!$G$98,IF(AND(J$5&gt;=Inputs!$C$99,J$5&lt;Inputs!$D$99),Inputs!$G$99,IF(AND(J$5&gt;=Inputs!$C$100,J$5&lt;Inputs!$D$100),Inputs!$G$100,0))))))))))))</f>
        <v>40</v>
      </c>
      <c r="K46" s="37">
        <f>IF(AND(K$5&gt;=Inputs!$C$89,K$5&lt;Inputs!$D$89),Inputs!$G$89,IF(AND(K$5&gt;=Inputs!$C$90,K$5&lt;Inputs!$D$90),Inputs!$G$90,IF(AND(K$5&gt;=Inputs!$C$91,K$5&lt;Inputs!$D$91),Inputs!$G$91,IF(AND(K$5&gt;=Inputs!$C$92,K$5&lt;Inputs!$D$92),Inputs!$G$92,IF(AND(K$5&gt;=Inputs!$C$93,K$5&lt;Inputs!$D$93),Inputs!$G$93,IF(AND(K$5&gt;=Inputs!$C$94,K$5&lt;Inputs!$D$94),Inputs!$G$94,IF(AND(K$5&gt;=Inputs!$C$95,K$5&lt;Inputs!$D$95),Inputs!$G$95,IF(AND(K$5&gt;=Inputs!$C$96,K$5&lt;Inputs!$D$96),Inputs!$G$96,IF(AND(K$5&gt;=Inputs!$C$97,K$5&lt;Inputs!$D$97),Inputs!$G$97,IF(AND(K$5&gt;=Inputs!$C$98,K$5&lt;Inputs!$D$98),Inputs!$G$98,IF(AND(K$5&gt;=Inputs!$C$99,K$5&lt;Inputs!$D$99),Inputs!$G$99,IF(AND(K$5&gt;=Inputs!$C$100,K$5&lt;Inputs!$D$100),Inputs!$G$100,0))))))))))))</f>
        <v>40</v>
      </c>
      <c r="L46" s="37">
        <f>IF(AND(L$5&gt;=Inputs!$C$89,L$5&lt;Inputs!$D$89),Inputs!$G$89,IF(AND(L$5&gt;=Inputs!$C$90,L$5&lt;Inputs!$D$90),Inputs!$G$90,IF(AND(L$5&gt;=Inputs!$C$91,L$5&lt;Inputs!$D$91),Inputs!$G$91,IF(AND(L$5&gt;=Inputs!$C$92,L$5&lt;Inputs!$D$92),Inputs!$G$92,IF(AND(L$5&gt;=Inputs!$C$93,L$5&lt;Inputs!$D$93),Inputs!$G$93,IF(AND(L$5&gt;=Inputs!$C$94,L$5&lt;Inputs!$D$94),Inputs!$G$94,IF(AND(L$5&gt;=Inputs!$C$95,L$5&lt;Inputs!$D$95),Inputs!$G$95,IF(AND(L$5&gt;=Inputs!$C$96,L$5&lt;Inputs!$D$96),Inputs!$G$96,IF(AND(L$5&gt;=Inputs!$C$97,L$5&lt;Inputs!$D$97),Inputs!$G$97,IF(AND(L$5&gt;=Inputs!$C$98,L$5&lt;Inputs!$D$98),Inputs!$G$98,IF(AND(L$5&gt;=Inputs!$C$99,L$5&lt;Inputs!$D$99),Inputs!$G$99,IF(AND(L$5&gt;=Inputs!$C$100,L$5&lt;Inputs!$D$100),Inputs!$G$100,0))))))))))))</f>
        <v>40</v>
      </c>
      <c r="M46" s="37">
        <f>IF(AND(M$5&gt;=Inputs!$C$89,M$5&lt;Inputs!$D$89),Inputs!$G$89,IF(AND(M$5&gt;=Inputs!$C$90,M$5&lt;Inputs!$D$90),Inputs!$G$90,IF(AND(M$5&gt;=Inputs!$C$91,M$5&lt;Inputs!$D$91),Inputs!$G$91,IF(AND(M$5&gt;=Inputs!$C$92,M$5&lt;Inputs!$D$92),Inputs!$G$92,IF(AND(M$5&gt;=Inputs!$C$93,M$5&lt;Inputs!$D$93),Inputs!$G$93,IF(AND(M$5&gt;=Inputs!$C$94,M$5&lt;Inputs!$D$94),Inputs!$G$94,IF(AND(M$5&gt;=Inputs!$C$95,M$5&lt;Inputs!$D$95),Inputs!$G$95,IF(AND(M$5&gt;=Inputs!$C$96,M$5&lt;Inputs!$D$96),Inputs!$G$96,IF(AND(M$5&gt;=Inputs!$C$97,M$5&lt;Inputs!$D$97),Inputs!$G$97,IF(AND(M$5&gt;=Inputs!$C$98,M$5&lt;Inputs!$D$98),Inputs!$G$98,IF(AND(M$5&gt;=Inputs!$C$99,M$5&lt;Inputs!$D$99),Inputs!$G$99,IF(AND(M$5&gt;=Inputs!$C$100,M$5&lt;Inputs!$D$100),Inputs!$G$100,0))))))))))))</f>
        <v>40</v>
      </c>
      <c r="N46" s="37">
        <f>IF(AND(N$5&gt;=Inputs!$C$89,N$5&lt;Inputs!$D$89),Inputs!$G$89,IF(AND(N$5&gt;=Inputs!$C$90,N$5&lt;Inputs!$D$90),Inputs!$G$90,IF(AND(N$5&gt;=Inputs!$C$91,N$5&lt;Inputs!$D$91),Inputs!$G$91,IF(AND(N$5&gt;=Inputs!$C$92,N$5&lt;Inputs!$D$92),Inputs!$G$92,IF(AND(N$5&gt;=Inputs!$C$93,N$5&lt;Inputs!$D$93),Inputs!$G$93,IF(AND(N$5&gt;=Inputs!$C$94,N$5&lt;Inputs!$D$94),Inputs!$G$94,IF(AND(N$5&gt;=Inputs!$C$95,N$5&lt;Inputs!$D$95),Inputs!$G$95,IF(AND(N$5&gt;=Inputs!$C$96,N$5&lt;Inputs!$D$96),Inputs!$G$96,IF(AND(N$5&gt;=Inputs!$C$97,N$5&lt;Inputs!$D$97),Inputs!$G$97,IF(AND(N$5&gt;=Inputs!$C$98,N$5&lt;Inputs!$D$98),Inputs!$G$98,IF(AND(N$5&gt;=Inputs!$C$99,N$5&lt;Inputs!$D$99),Inputs!$G$99,IF(AND(N$5&gt;=Inputs!$C$100,N$5&lt;Inputs!$D$100),Inputs!$G$100,0))))))))))))</f>
        <v>40</v>
      </c>
      <c r="O46" s="37">
        <f>IF(AND(O$5&gt;=Inputs!$C$89,O$5&lt;Inputs!$D$89),Inputs!$G$89,IF(AND(O$5&gt;=Inputs!$C$90,O$5&lt;Inputs!$D$90),Inputs!$G$90,IF(AND(O$5&gt;=Inputs!$C$91,O$5&lt;Inputs!$D$91),Inputs!$G$91,IF(AND(O$5&gt;=Inputs!$C$92,O$5&lt;Inputs!$D$92),Inputs!$G$92,IF(AND(O$5&gt;=Inputs!$C$93,O$5&lt;Inputs!$D$93),Inputs!$G$93,IF(AND(O$5&gt;=Inputs!$C$94,O$5&lt;Inputs!$D$94),Inputs!$G$94,IF(AND(O$5&gt;=Inputs!$C$95,O$5&lt;Inputs!$D$95),Inputs!$G$95,IF(AND(O$5&gt;=Inputs!$C$96,O$5&lt;Inputs!$D$96),Inputs!$G$96,IF(AND(O$5&gt;=Inputs!$C$97,O$5&lt;Inputs!$D$97),Inputs!$G$97,IF(AND(O$5&gt;=Inputs!$C$98,O$5&lt;Inputs!$D$98),Inputs!$G$98,IF(AND(O$5&gt;=Inputs!$C$99,O$5&lt;Inputs!$D$99),Inputs!$G$99,IF(AND(O$5&gt;=Inputs!$C$100,O$5&lt;Inputs!$D$100),Inputs!$G$100,0))))))))))))</f>
        <v>40</v>
      </c>
      <c r="P46" s="37">
        <f>IF(AND(P$5&gt;=Inputs!$C$89,P$5&lt;Inputs!$D$89),Inputs!$G$89,IF(AND(P$5&gt;=Inputs!$C$90,P$5&lt;Inputs!$D$90),Inputs!$G$90,IF(AND(P$5&gt;=Inputs!$C$91,P$5&lt;Inputs!$D$91),Inputs!$G$91,IF(AND(P$5&gt;=Inputs!$C$92,P$5&lt;Inputs!$D$92),Inputs!$G$92,IF(AND(P$5&gt;=Inputs!$C$93,P$5&lt;Inputs!$D$93),Inputs!$G$93,IF(AND(P$5&gt;=Inputs!$C$94,P$5&lt;Inputs!$D$94),Inputs!$G$94,IF(AND(P$5&gt;=Inputs!$C$95,P$5&lt;Inputs!$D$95),Inputs!$G$95,IF(AND(P$5&gt;=Inputs!$C$96,P$5&lt;Inputs!$D$96),Inputs!$G$96,IF(AND(P$5&gt;=Inputs!$C$97,P$5&lt;Inputs!$D$97),Inputs!$G$97,IF(AND(P$5&gt;=Inputs!$C$98,P$5&lt;Inputs!$D$98),Inputs!$G$98,IF(AND(P$5&gt;=Inputs!$C$99,P$5&lt;Inputs!$D$99),Inputs!$G$99,IF(AND(P$5&gt;=Inputs!$C$100,P$5&lt;Inputs!$D$100),Inputs!$G$100,0))))))))))))</f>
        <v>40</v>
      </c>
      <c r="Q46" s="37">
        <f>IF(AND(Q$5&gt;=Inputs!$C$89,Q$5&lt;Inputs!$D$89),Inputs!$G$89,IF(AND(Q$5&gt;=Inputs!$C$90,Q$5&lt;Inputs!$D$90),Inputs!$G$90,IF(AND(Q$5&gt;=Inputs!$C$91,Q$5&lt;Inputs!$D$91),Inputs!$G$91,IF(AND(Q$5&gt;=Inputs!$C$92,Q$5&lt;Inputs!$D$92),Inputs!$G$92,IF(AND(Q$5&gt;=Inputs!$C$93,Q$5&lt;Inputs!$D$93),Inputs!$G$93,IF(AND(Q$5&gt;=Inputs!$C$94,Q$5&lt;Inputs!$D$94),Inputs!$G$94,IF(AND(Q$5&gt;=Inputs!$C$95,Q$5&lt;Inputs!$D$95),Inputs!$G$95,IF(AND(Q$5&gt;=Inputs!$C$96,Q$5&lt;Inputs!$D$96),Inputs!$G$96,IF(AND(Q$5&gt;=Inputs!$C$97,Q$5&lt;Inputs!$D$97),Inputs!$G$97,IF(AND(Q$5&gt;=Inputs!$C$98,Q$5&lt;Inputs!$D$98),Inputs!$G$98,IF(AND(Q$5&gt;=Inputs!$C$99,Q$5&lt;Inputs!$D$99),Inputs!$G$99,IF(AND(Q$5&gt;=Inputs!$C$100,Q$5&lt;Inputs!$D$100),Inputs!$G$100,0))))))))))))</f>
        <v>40</v>
      </c>
      <c r="R46" s="37">
        <f>IF(AND(R$5&gt;=Inputs!$C$89,R$5&lt;Inputs!$D$89),Inputs!$G$89,IF(AND(R$5&gt;=Inputs!$C$90,R$5&lt;Inputs!$D$90),Inputs!$G$90,IF(AND(R$5&gt;=Inputs!$C$91,R$5&lt;Inputs!$D$91),Inputs!$G$91,IF(AND(R$5&gt;=Inputs!$C$92,R$5&lt;Inputs!$D$92),Inputs!$G$92,IF(AND(R$5&gt;=Inputs!$C$93,R$5&lt;Inputs!$D$93),Inputs!$G$93,IF(AND(R$5&gt;=Inputs!$C$94,R$5&lt;Inputs!$D$94),Inputs!$G$94,IF(AND(R$5&gt;=Inputs!$C$95,R$5&lt;Inputs!$D$95),Inputs!$G$95,IF(AND(R$5&gt;=Inputs!$C$96,R$5&lt;Inputs!$D$96),Inputs!$G$96,IF(AND(R$5&gt;=Inputs!$C$97,R$5&lt;Inputs!$D$97),Inputs!$G$97,IF(AND(R$5&gt;=Inputs!$C$98,R$5&lt;Inputs!$D$98),Inputs!$G$98,IF(AND(R$5&gt;=Inputs!$C$99,R$5&lt;Inputs!$D$99),Inputs!$G$99,IF(AND(R$5&gt;=Inputs!$C$100,R$5&lt;Inputs!$D$100),Inputs!$G$100,0))))))))))))</f>
        <v>40</v>
      </c>
      <c r="S46" s="37">
        <f>IF(AND(S$5&gt;=Inputs!$C$89,S$5&lt;Inputs!$D$89),Inputs!$G$89,IF(AND(S$5&gt;=Inputs!$C$90,S$5&lt;Inputs!$D$90),Inputs!$G$90,IF(AND(S$5&gt;=Inputs!$C$91,S$5&lt;Inputs!$D$91),Inputs!$G$91,IF(AND(S$5&gt;=Inputs!$C$92,S$5&lt;Inputs!$D$92),Inputs!$G$92,IF(AND(S$5&gt;=Inputs!$C$93,S$5&lt;Inputs!$D$93),Inputs!$G$93,IF(AND(S$5&gt;=Inputs!$C$94,S$5&lt;Inputs!$D$94),Inputs!$G$94,IF(AND(S$5&gt;=Inputs!$C$95,S$5&lt;Inputs!$D$95),Inputs!$G$95,IF(AND(S$5&gt;=Inputs!$C$96,S$5&lt;Inputs!$D$96),Inputs!$G$96,IF(AND(S$5&gt;=Inputs!$C$97,S$5&lt;Inputs!$D$97),Inputs!$G$97,IF(AND(S$5&gt;=Inputs!$C$98,S$5&lt;Inputs!$D$98),Inputs!$G$98,IF(AND(S$5&gt;=Inputs!$C$99,S$5&lt;Inputs!$D$99),Inputs!$G$99,IF(AND(S$5&gt;=Inputs!$C$100,S$5&lt;Inputs!$D$100),Inputs!$G$100,0))))))))))))</f>
        <v>40</v>
      </c>
      <c r="T46" s="37">
        <f>IF(AND(T$5&gt;=Inputs!$C$89,T$5&lt;Inputs!$D$89),Inputs!$G$89,IF(AND(T$5&gt;=Inputs!$C$90,T$5&lt;Inputs!$D$90),Inputs!$G$90,IF(AND(T$5&gt;=Inputs!$C$91,T$5&lt;Inputs!$D$91),Inputs!$G$91,IF(AND(T$5&gt;=Inputs!$C$92,T$5&lt;Inputs!$D$92),Inputs!$G$92,IF(AND(T$5&gt;=Inputs!$C$93,T$5&lt;Inputs!$D$93),Inputs!$G$93,IF(AND(T$5&gt;=Inputs!$C$94,T$5&lt;Inputs!$D$94),Inputs!$G$94,IF(AND(T$5&gt;=Inputs!$C$95,T$5&lt;Inputs!$D$95),Inputs!$G$95,IF(AND(T$5&gt;=Inputs!$C$96,T$5&lt;Inputs!$D$96),Inputs!$G$96,IF(AND(T$5&gt;=Inputs!$C$97,T$5&lt;Inputs!$D$97),Inputs!$G$97,IF(AND(T$5&gt;=Inputs!$C$98,T$5&lt;Inputs!$D$98),Inputs!$G$98,IF(AND(T$5&gt;=Inputs!$C$99,T$5&lt;Inputs!$D$99),Inputs!$G$99,IF(AND(T$5&gt;=Inputs!$C$100,T$5&lt;Inputs!$D$100),Inputs!$G$100,0))))))))))))</f>
        <v>40</v>
      </c>
      <c r="U46" s="37">
        <f>IF(AND(U$5&gt;=Inputs!$C$89,U$5&lt;Inputs!$D$89),Inputs!$G$89,IF(AND(U$5&gt;=Inputs!$C$90,U$5&lt;Inputs!$D$90),Inputs!$G$90,IF(AND(U$5&gt;=Inputs!$C$91,U$5&lt;Inputs!$D$91),Inputs!$G$91,IF(AND(U$5&gt;=Inputs!$C$92,U$5&lt;Inputs!$D$92),Inputs!$G$92,IF(AND(U$5&gt;=Inputs!$C$93,U$5&lt;Inputs!$D$93),Inputs!$G$93,IF(AND(U$5&gt;=Inputs!$C$94,U$5&lt;Inputs!$D$94),Inputs!$G$94,IF(AND(U$5&gt;=Inputs!$C$95,U$5&lt;Inputs!$D$95),Inputs!$G$95,IF(AND(U$5&gt;=Inputs!$C$96,U$5&lt;Inputs!$D$96),Inputs!$G$96,IF(AND(U$5&gt;=Inputs!$C$97,U$5&lt;Inputs!$D$97),Inputs!$G$97,IF(AND(U$5&gt;=Inputs!$C$98,U$5&lt;Inputs!$D$98),Inputs!$G$98,IF(AND(U$5&gt;=Inputs!$C$99,U$5&lt;Inputs!$D$99),Inputs!$G$99,IF(AND(U$5&gt;=Inputs!$C$100,U$5&lt;Inputs!$D$100),Inputs!$G$100,0))))))))))))</f>
        <v>40</v>
      </c>
      <c r="V46" s="37">
        <f>IF(AND(V$5&gt;=Inputs!$C$89,V$5&lt;Inputs!$D$89),Inputs!$G$89,IF(AND(V$5&gt;=Inputs!$C$90,V$5&lt;Inputs!$D$90),Inputs!$G$90,IF(AND(V$5&gt;=Inputs!$C$91,V$5&lt;Inputs!$D$91),Inputs!$G$91,IF(AND(V$5&gt;=Inputs!$C$92,V$5&lt;Inputs!$D$92),Inputs!$G$92,IF(AND(V$5&gt;=Inputs!$C$93,V$5&lt;Inputs!$D$93),Inputs!$G$93,IF(AND(V$5&gt;=Inputs!$C$94,V$5&lt;Inputs!$D$94),Inputs!$G$94,IF(AND(V$5&gt;=Inputs!$C$95,V$5&lt;Inputs!$D$95),Inputs!$G$95,IF(AND(V$5&gt;=Inputs!$C$96,V$5&lt;Inputs!$D$96),Inputs!$G$96,IF(AND(V$5&gt;=Inputs!$C$97,V$5&lt;Inputs!$D$97),Inputs!$G$97,IF(AND(V$5&gt;=Inputs!$C$98,V$5&lt;Inputs!$D$98),Inputs!$G$98,IF(AND(V$5&gt;=Inputs!$C$99,V$5&lt;Inputs!$D$99),Inputs!$G$99,IF(AND(V$5&gt;=Inputs!$C$100,V$5&lt;Inputs!$D$100),Inputs!$G$100,0))))))))))))</f>
        <v>40</v>
      </c>
      <c r="W46" s="37">
        <f>IF(AND(W$5&gt;=Inputs!$C$89,W$5&lt;Inputs!$D$89),Inputs!$G$89,IF(AND(W$5&gt;=Inputs!$C$90,W$5&lt;Inputs!$D$90),Inputs!$G$90,IF(AND(W$5&gt;=Inputs!$C$91,W$5&lt;Inputs!$D$91),Inputs!$G$91,IF(AND(W$5&gt;=Inputs!$C$92,W$5&lt;Inputs!$D$92),Inputs!$G$92,IF(AND(W$5&gt;=Inputs!$C$93,W$5&lt;Inputs!$D$93),Inputs!$G$93,IF(AND(W$5&gt;=Inputs!$C$94,W$5&lt;Inputs!$D$94),Inputs!$G$94,IF(AND(W$5&gt;=Inputs!$C$95,W$5&lt;Inputs!$D$95),Inputs!$G$95,IF(AND(W$5&gt;=Inputs!$C$96,W$5&lt;Inputs!$D$96),Inputs!$G$96,IF(AND(W$5&gt;=Inputs!$C$97,W$5&lt;Inputs!$D$97),Inputs!$G$97,IF(AND(W$5&gt;=Inputs!$C$98,W$5&lt;Inputs!$D$98),Inputs!$G$98,IF(AND(W$5&gt;=Inputs!$C$99,W$5&lt;Inputs!$D$99),Inputs!$G$99,IF(AND(W$5&gt;=Inputs!$C$100,W$5&lt;Inputs!$D$100),Inputs!$G$100,0))))))))))))</f>
        <v>40</v>
      </c>
      <c r="X46" s="37">
        <f>IF(AND(X$5&gt;=Inputs!$C$89,X$5&lt;Inputs!$D$89),Inputs!$G$89,IF(AND(X$5&gt;=Inputs!$C$90,X$5&lt;Inputs!$D$90),Inputs!$G$90,IF(AND(X$5&gt;=Inputs!$C$91,X$5&lt;Inputs!$D$91),Inputs!$G$91,IF(AND(X$5&gt;=Inputs!$C$92,X$5&lt;Inputs!$D$92),Inputs!$G$92,IF(AND(X$5&gt;=Inputs!$C$93,X$5&lt;Inputs!$D$93),Inputs!$G$93,IF(AND(X$5&gt;=Inputs!$C$94,X$5&lt;Inputs!$D$94),Inputs!$G$94,IF(AND(X$5&gt;=Inputs!$C$95,X$5&lt;Inputs!$D$95),Inputs!$G$95,IF(AND(X$5&gt;=Inputs!$C$96,X$5&lt;Inputs!$D$96),Inputs!$G$96,IF(AND(X$5&gt;=Inputs!$C$97,X$5&lt;Inputs!$D$97),Inputs!$G$97,IF(AND(X$5&gt;=Inputs!$C$98,X$5&lt;Inputs!$D$98),Inputs!$G$98,IF(AND(X$5&gt;=Inputs!$C$99,X$5&lt;Inputs!$D$99),Inputs!$G$99,IF(AND(X$5&gt;=Inputs!$C$100,X$5&lt;Inputs!$D$100),Inputs!$G$100,0))))))))))))</f>
        <v>40</v>
      </c>
      <c r="Y46" s="37">
        <f>IF(AND(Y$5&gt;=Inputs!$C$89,Y$5&lt;Inputs!$D$89),Inputs!$G$89,IF(AND(Y$5&gt;=Inputs!$C$90,Y$5&lt;Inputs!$D$90),Inputs!$G$90,IF(AND(Y$5&gt;=Inputs!$C$91,Y$5&lt;Inputs!$D$91),Inputs!$G$91,IF(AND(Y$5&gt;=Inputs!$C$92,Y$5&lt;Inputs!$D$92),Inputs!$G$92,IF(AND(Y$5&gt;=Inputs!$C$93,Y$5&lt;Inputs!$D$93),Inputs!$G$93,IF(AND(Y$5&gt;=Inputs!$C$94,Y$5&lt;Inputs!$D$94),Inputs!$G$94,IF(AND(Y$5&gt;=Inputs!$C$95,Y$5&lt;Inputs!$D$95),Inputs!$G$95,IF(AND(Y$5&gt;=Inputs!$C$96,Y$5&lt;Inputs!$D$96),Inputs!$G$96,IF(AND(Y$5&gt;=Inputs!$C$97,Y$5&lt;Inputs!$D$97),Inputs!$G$97,IF(AND(Y$5&gt;=Inputs!$C$98,Y$5&lt;Inputs!$D$98),Inputs!$G$98,IF(AND(Y$5&gt;=Inputs!$C$99,Y$5&lt;Inputs!$D$99),Inputs!$G$99,IF(AND(Y$5&gt;=Inputs!$C$100,Y$5&lt;Inputs!$D$100),Inputs!$G$100,0))))))))))))</f>
        <v>40</v>
      </c>
      <c r="Z46" s="37">
        <f>IF(AND(Z$5&gt;=Inputs!$C$89,Z$5&lt;Inputs!$D$89),Inputs!$G$89,IF(AND(Z$5&gt;=Inputs!$C$90,Z$5&lt;Inputs!$D$90),Inputs!$G$90,IF(AND(Z$5&gt;=Inputs!$C$91,Z$5&lt;Inputs!$D$91),Inputs!$G$91,IF(AND(Z$5&gt;=Inputs!$C$92,Z$5&lt;Inputs!$D$92),Inputs!$G$92,IF(AND(Z$5&gt;=Inputs!$C$93,Z$5&lt;Inputs!$D$93),Inputs!$G$93,IF(AND(Z$5&gt;=Inputs!$C$94,Z$5&lt;Inputs!$D$94),Inputs!$G$94,IF(AND(Z$5&gt;=Inputs!$C$95,Z$5&lt;Inputs!$D$95),Inputs!$G$95,IF(AND(Z$5&gt;=Inputs!$C$96,Z$5&lt;Inputs!$D$96),Inputs!$G$96,IF(AND(Z$5&gt;=Inputs!$C$97,Z$5&lt;Inputs!$D$97),Inputs!$G$97,IF(AND(Z$5&gt;=Inputs!$C$98,Z$5&lt;Inputs!$D$98),Inputs!$G$98,IF(AND(Z$5&gt;=Inputs!$C$99,Z$5&lt;Inputs!$D$99),Inputs!$G$99,IF(AND(Z$5&gt;=Inputs!$C$100,Z$5&lt;Inputs!$D$100),Inputs!$G$100,0))))))))))))</f>
        <v>40</v>
      </c>
      <c r="AA46" s="37">
        <f>IF(AND(AA$5&gt;=Inputs!$C$89,AA$5&lt;Inputs!$D$89),Inputs!$G$89,IF(AND(AA$5&gt;=Inputs!$C$90,AA$5&lt;Inputs!$D$90),Inputs!$G$90,IF(AND(AA$5&gt;=Inputs!$C$91,AA$5&lt;Inputs!$D$91),Inputs!$G$91,IF(AND(AA$5&gt;=Inputs!$C$92,AA$5&lt;Inputs!$D$92),Inputs!$G$92,IF(AND(AA$5&gt;=Inputs!$C$93,AA$5&lt;Inputs!$D$93),Inputs!$G$93,IF(AND(AA$5&gt;=Inputs!$C$94,AA$5&lt;Inputs!$D$94),Inputs!$G$94,IF(AND(AA$5&gt;=Inputs!$C$95,AA$5&lt;Inputs!$D$95),Inputs!$G$95,IF(AND(AA$5&gt;=Inputs!$C$96,AA$5&lt;Inputs!$D$96),Inputs!$G$96,IF(AND(AA$5&gt;=Inputs!$C$97,AA$5&lt;Inputs!$D$97),Inputs!$G$97,IF(AND(AA$5&gt;=Inputs!$C$98,AA$5&lt;Inputs!$D$98),Inputs!$G$98,IF(AND(AA$5&gt;=Inputs!$C$99,AA$5&lt;Inputs!$D$99),Inputs!$G$99,IF(AND(AA$5&gt;=Inputs!$C$100,AA$5&lt;Inputs!$D$100),Inputs!$G$100,0))))))))))))</f>
        <v>40</v>
      </c>
      <c r="AB46" s="37">
        <f>IF(AND(AB$5&gt;=Inputs!$C$89,AB$5&lt;Inputs!$D$89),Inputs!$G$89,IF(AND(AB$5&gt;=Inputs!$C$90,AB$5&lt;Inputs!$D$90),Inputs!$G$90,IF(AND(AB$5&gt;=Inputs!$C$91,AB$5&lt;Inputs!$D$91),Inputs!$G$91,IF(AND(AB$5&gt;=Inputs!$C$92,AB$5&lt;Inputs!$D$92),Inputs!$G$92,IF(AND(AB$5&gt;=Inputs!$C$93,AB$5&lt;Inputs!$D$93),Inputs!$G$93,IF(AND(AB$5&gt;=Inputs!$C$94,AB$5&lt;Inputs!$D$94),Inputs!$G$94,IF(AND(AB$5&gt;=Inputs!$C$95,AB$5&lt;Inputs!$D$95),Inputs!$G$95,IF(AND(AB$5&gt;=Inputs!$C$96,AB$5&lt;Inputs!$D$96),Inputs!$G$96,IF(AND(AB$5&gt;=Inputs!$C$97,AB$5&lt;Inputs!$D$97),Inputs!$G$97,IF(AND(AB$5&gt;=Inputs!$C$98,AB$5&lt;Inputs!$D$98),Inputs!$G$98,IF(AND(AB$5&gt;=Inputs!$C$99,AB$5&lt;Inputs!$D$99),Inputs!$G$99,IF(AND(AB$5&gt;=Inputs!$C$100,AB$5&lt;Inputs!$D$100),Inputs!$G$100,0))))))))))))</f>
        <v>40</v>
      </c>
      <c r="AC46" s="37">
        <f>IF(AND(AC$5&gt;=Inputs!$C$89,AC$5&lt;Inputs!$D$89),Inputs!$G$89,IF(AND(AC$5&gt;=Inputs!$C$90,AC$5&lt;Inputs!$D$90),Inputs!$G$90,IF(AND(AC$5&gt;=Inputs!$C$91,AC$5&lt;Inputs!$D$91),Inputs!$G$91,IF(AND(AC$5&gt;=Inputs!$C$92,AC$5&lt;Inputs!$D$92),Inputs!$G$92,IF(AND(AC$5&gt;=Inputs!$C$93,AC$5&lt;Inputs!$D$93),Inputs!$G$93,IF(AND(AC$5&gt;=Inputs!$C$94,AC$5&lt;Inputs!$D$94),Inputs!$G$94,IF(AND(AC$5&gt;=Inputs!$C$95,AC$5&lt;Inputs!$D$95),Inputs!$G$95,IF(AND(AC$5&gt;=Inputs!$C$96,AC$5&lt;Inputs!$D$96),Inputs!$G$96,IF(AND(AC$5&gt;=Inputs!$C$97,AC$5&lt;Inputs!$D$97),Inputs!$G$97,IF(AND(AC$5&gt;=Inputs!$C$98,AC$5&lt;Inputs!$D$98),Inputs!$G$98,IF(AND(AC$5&gt;=Inputs!$C$99,AC$5&lt;Inputs!$D$99),Inputs!$G$99,IF(AND(AC$5&gt;=Inputs!$C$100,AC$5&lt;Inputs!$D$100),Inputs!$G$100,0))))))))))))</f>
        <v>40</v>
      </c>
      <c r="AD46" s="37">
        <f>IF(AND(AD$5&gt;=Inputs!$C$89,AD$5&lt;Inputs!$D$89),Inputs!$G$89,IF(AND(AD$5&gt;=Inputs!$C$90,AD$5&lt;Inputs!$D$90),Inputs!$G$90,IF(AND(AD$5&gt;=Inputs!$C$91,AD$5&lt;Inputs!$D$91),Inputs!$G$91,IF(AND(AD$5&gt;=Inputs!$C$92,AD$5&lt;Inputs!$D$92),Inputs!$G$92,IF(AND(AD$5&gt;=Inputs!$C$93,AD$5&lt;Inputs!$D$93),Inputs!$G$93,IF(AND(AD$5&gt;=Inputs!$C$94,AD$5&lt;Inputs!$D$94),Inputs!$G$94,IF(AND(AD$5&gt;=Inputs!$C$95,AD$5&lt;Inputs!$D$95),Inputs!$G$95,IF(AND(AD$5&gt;=Inputs!$C$96,AD$5&lt;Inputs!$D$96),Inputs!$G$96,IF(AND(AD$5&gt;=Inputs!$C$97,AD$5&lt;Inputs!$D$97),Inputs!$G$97,IF(AND(AD$5&gt;=Inputs!$C$98,AD$5&lt;Inputs!$D$98),Inputs!$G$98,IF(AND(AD$5&gt;=Inputs!$C$99,AD$5&lt;Inputs!$D$99),Inputs!$G$99,IF(AND(AD$5&gt;=Inputs!$C$100,AD$5&lt;Inputs!$D$100),Inputs!$G$100,0))))))))))))</f>
        <v>40</v>
      </c>
      <c r="AE46" s="37">
        <f>IF(AND(AE$5&gt;=Inputs!$C$89,AE$5&lt;Inputs!$D$89),Inputs!$G$89,IF(AND(AE$5&gt;=Inputs!$C$90,AE$5&lt;Inputs!$D$90),Inputs!$G$90,IF(AND(AE$5&gt;=Inputs!$C$91,AE$5&lt;Inputs!$D$91),Inputs!$G$91,IF(AND(AE$5&gt;=Inputs!$C$92,AE$5&lt;Inputs!$D$92),Inputs!$G$92,IF(AND(AE$5&gt;=Inputs!$C$93,AE$5&lt;Inputs!$D$93),Inputs!$G$93,IF(AND(AE$5&gt;=Inputs!$C$94,AE$5&lt;Inputs!$D$94),Inputs!$G$94,IF(AND(AE$5&gt;=Inputs!$C$95,AE$5&lt;Inputs!$D$95),Inputs!$G$95,IF(AND(AE$5&gt;=Inputs!$C$96,AE$5&lt;Inputs!$D$96),Inputs!$G$96,IF(AND(AE$5&gt;=Inputs!$C$97,AE$5&lt;Inputs!$D$97),Inputs!$G$97,IF(AND(AE$5&gt;=Inputs!$C$98,AE$5&lt;Inputs!$D$98),Inputs!$G$98,IF(AND(AE$5&gt;=Inputs!$C$99,AE$5&lt;Inputs!$D$99),Inputs!$G$99,IF(AND(AE$5&gt;=Inputs!$C$100,AE$5&lt;Inputs!$D$100),Inputs!$G$100,0))))))))))))</f>
        <v>40</v>
      </c>
      <c r="AF46" s="37">
        <f>IF(AND(AF$5&gt;=Inputs!$C$89,AF$5&lt;Inputs!$D$89),Inputs!$G$89,IF(AND(AF$5&gt;=Inputs!$C$90,AF$5&lt;Inputs!$D$90),Inputs!$G$90,IF(AND(AF$5&gt;=Inputs!$C$91,AF$5&lt;Inputs!$D$91),Inputs!$G$91,IF(AND(AF$5&gt;=Inputs!$C$92,AF$5&lt;Inputs!$D$92),Inputs!$G$92,IF(AND(AF$5&gt;=Inputs!$C$93,AF$5&lt;Inputs!$D$93),Inputs!$G$93,IF(AND(AF$5&gt;=Inputs!$C$94,AF$5&lt;Inputs!$D$94),Inputs!$G$94,IF(AND(AF$5&gt;=Inputs!$C$95,AF$5&lt;Inputs!$D$95),Inputs!$G$95,IF(AND(AF$5&gt;=Inputs!$C$96,AF$5&lt;Inputs!$D$96),Inputs!$G$96,IF(AND(AF$5&gt;=Inputs!$C$97,AF$5&lt;Inputs!$D$97),Inputs!$G$97,IF(AND(AF$5&gt;=Inputs!$C$98,AF$5&lt;Inputs!$D$98),Inputs!$G$98,IF(AND(AF$5&gt;=Inputs!$C$99,AF$5&lt;Inputs!$D$99),Inputs!$G$99,IF(AND(AF$5&gt;=Inputs!$C$100,AF$5&lt;Inputs!$D$100),Inputs!$G$100,0))))))))))))</f>
        <v>40</v>
      </c>
      <c r="AG46" s="37">
        <f>IF(AND(AG$5&gt;=Inputs!$C$89,AG$5&lt;Inputs!$D$89),Inputs!$G$89,IF(AND(AG$5&gt;=Inputs!$C$90,AG$5&lt;Inputs!$D$90),Inputs!$G$90,IF(AND(AG$5&gt;=Inputs!$C$91,AG$5&lt;Inputs!$D$91),Inputs!$G$91,IF(AND(AG$5&gt;=Inputs!$C$92,AG$5&lt;Inputs!$D$92),Inputs!$G$92,IF(AND(AG$5&gt;=Inputs!$C$93,AG$5&lt;Inputs!$D$93),Inputs!$G$93,IF(AND(AG$5&gt;=Inputs!$C$94,AG$5&lt;Inputs!$D$94),Inputs!$G$94,IF(AND(AG$5&gt;=Inputs!$C$95,AG$5&lt;Inputs!$D$95),Inputs!$G$95,IF(AND(AG$5&gt;=Inputs!$C$96,AG$5&lt;Inputs!$D$96),Inputs!$G$96,IF(AND(AG$5&gt;=Inputs!$C$97,AG$5&lt;Inputs!$D$97),Inputs!$G$97,IF(AND(AG$5&gt;=Inputs!$C$98,AG$5&lt;Inputs!$D$98),Inputs!$G$98,IF(AND(AG$5&gt;=Inputs!$C$99,AG$5&lt;Inputs!$D$99),Inputs!$G$99,IF(AND(AG$5&gt;=Inputs!$C$100,AG$5&lt;Inputs!$D$100),Inputs!$G$100,0))))))))))))</f>
        <v>40</v>
      </c>
      <c r="AH46" s="37">
        <f>IF(AND(AH$5&gt;=Inputs!$C$89,AH$5&lt;Inputs!$D$89),Inputs!$G$89,IF(AND(AH$5&gt;=Inputs!$C$90,AH$5&lt;Inputs!$D$90),Inputs!$G$90,IF(AND(AH$5&gt;=Inputs!$C$91,AH$5&lt;Inputs!$D$91),Inputs!$G$91,IF(AND(AH$5&gt;=Inputs!$C$92,AH$5&lt;Inputs!$D$92),Inputs!$G$92,IF(AND(AH$5&gt;=Inputs!$C$93,AH$5&lt;Inputs!$D$93),Inputs!$G$93,IF(AND(AH$5&gt;=Inputs!$C$94,AH$5&lt;Inputs!$D$94),Inputs!$G$94,IF(AND(AH$5&gt;=Inputs!$C$95,AH$5&lt;Inputs!$D$95),Inputs!$G$95,IF(AND(AH$5&gt;=Inputs!$C$96,AH$5&lt;Inputs!$D$96),Inputs!$G$96,IF(AND(AH$5&gt;=Inputs!$C$97,AH$5&lt;Inputs!$D$97),Inputs!$G$97,IF(AND(AH$5&gt;=Inputs!$C$98,AH$5&lt;Inputs!$D$98),Inputs!$G$98,IF(AND(AH$5&gt;=Inputs!$C$99,AH$5&lt;Inputs!$D$99),Inputs!$G$99,IF(AND(AH$5&gt;=Inputs!$C$100,AH$5&lt;Inputs!$D$100),Inputs!$G$100,0))))))))))))</f>
        <v>40</v>
      </c>
      <c r="AI46" s="37">
        <f>IF(AND(AI$5&gt;=Inputs!$C$89,AI$5&lt;Inputs!$D$89),Inputs!$G$89,IF(AND(AI$5&gt;=Inputs!$C$90,AI$5&lt;Inputs!$D$90),Inputs!$G$90,IF(AND(AI$5&gt;=Inputs!$C$91,AI$5&lt;Inputs!$D$91),Inputs!$G$91,IF(AND(AI$5&gt;=Inputs!$C$92,AI$5&lt;Inputs!$D$92),Inputs!$G$92,IF(AND(AI$5&gt;=Inputs!$C$93,AI$5&lt;Inputs!$D$93),Inputs!$G$93,IF(AND(AI$5&gt;=Inputs!$C$94,AI$5&lt;Inputs!$D$94),Inputs!$G$94,IF(AND(AI$5&gt;=Inputs!$C$95,AI$5&lt;Inputs!$D$95),Inputs!$G$95,IF(AND(AI$5&gt;=Inputs!$C$96,AI$5&lt;Inputs!$D$96),Inputs!$G$96,IF(AND(AI$5&gt;=Inputs!$C$97,AI$5&lt;Inputs!$D$97),Inputs!$G$97,IF(AND(AI$5&gt;=Inputs!$C$98,AI$5&lt;Inputs!$D$98),Inputs!$G$98,IF(AND(AI$5&gt;=Inputs!$C$99,AI$5&lt;Inputs!$D$99),Inputs!$G$99,IF(AND(AI$5&gt;=Inputs!$C$100,AI$5&lt;Inputs!$D$100),Inputs!$G$100,0))))))))))))</f>
        <v>40</v>
      </c>
      <c r="AJ46" s="37">
        <f>IF(AND(AJ$5&gt;=Inputs!$C$89,AJ$5&lt;Inputs!$D$89),Inputs!$G$89,IF(AND(AJ$5&gt;=Inputs!$C$90,AJ$5&lt;Inputs!$D$90),Inputs!$G$90,IF(AND(AJ$5&gt;=Inputs!$C$91,AJ$5&lt;Inputs!$D$91),Inputs!$G$91,IF(AND(AJ$5&gt;=Inputs!$C$92,AJ$5&lt;Inputs!$D$92),Inputs!$G$92,IF(AND(AJ$5&gt;=Inputs!$C$93,AJ$5&lt;Inputs!$D$93),Inputs!$G$93,IF(AND(AJ$5&gt;=Inputs!$C$94,AJ$5&lt;Inputs!$D$94),Inputs!$G$94,IF(AND(AJ$5&gt;=Inputs!$C$95,AJ$5&lt;Inputs!$D$95),Inputs!$G$95,IF(AND(AJ$5&gt;=Inputs!$C$96,AJ$5&lt;Inputs!$D$96),Inputs!$G$96,IF(AND(AJ$5&gt;=Inputs!$C$97,AJ$5&lt;Inputs!$D$97),Inputs!$G$97,IF(AND(AJ$5&gt;=Inputs!$C$98,AJ$5&lt;Inputs!$D$98),Inputs!$G$98,IF(AND(AJ$5&gt;=Inputs!$C$99,AJ$5&lt;Inputs!$D$99),Inputs!$G$99,IF(AND(AJ$5&gt;=Inputs!$C$100,AJ$5&lt;Inputs!$D$100),Inputs!$G$100,0))))))))))))</f>
        <v>40</v>
      </c>
      <c r="AK46" s="37">
        <f>IF(AND(AK$5&gt;=Inputs!$C$89,AK$5&lt;Inputs!$D$89),Inputs!$G$89,IF(AND(AK$5&gt;=Inputs!$C$90,AK$5&lt;Inputs!$D$90),Inputs!$G$90,IF(AND(AK$5&gt;=Inputs!$C$91,AK$5&lt;Inputs!$D$91),Inputs!$G$91,IF(AND(AK$5&gt;=Inputs!$C$92,AK$5&lt;Inputs!$D$92),Inputs!$G$92,IF(AND(AK$5&gt;=Inputs!$C$93,AK$5&lt;Inputs!$D$93),Inputs!$G$93,IF(AND(AK$5&gt;=Inputs!$C$94,AK$5&lt;Inputs!$D$94),Inputs!$G$94,IF(AND(AK$5&gt;=Inputs!$C$95,AK$5&lt;Inputs!$D$95),Inputs!$G$95,IF(AND(AK$5&gt;=Inputs!$C$96,AK$5&lt;Inputs!$D$96),Inputs!$G$96,IF(AND(AK$5&gt;=Inputs!$C$97,AK$5&lt;Inputs!$D$97),Inputs!$G$97,IF(AND(AK$5&gt;=Inputs!$C$98,AK$5&lt;Inputs!$D$98),Inputs!$G$98,IF(AND(AK$5&gt;=Inputs!$C$99,AK$5&lt;Inputs!$D$99),Inputs!$G$99,IF(AND(AK$5&gt;=Inputs!$C$100,AK$5&lt;Inputs!$D$100),Inputs!$G$100,0))))))))))))</f>
        <v>40</v>
      </c>
      <c r="AL46" s="37">
        <f>IF(AND(AL$5&gt;=Inputs!$C$89,AL$5&lt;Inputs!$D$89),Inputs!$G$89,IF(AND(AL$5&gt;=Inputs!$C$90,AL$5&lt;Inputs!$D$90),Inputs!$G$90,IF(AND(AL$5&gt;=Inputs!$C$91,AL$5&lt;Inputs!$D$91),Inputs!$G$91,IF(AND(AL$5&gt;=Inputs!$C$92,AL$5&lt;Inputs!$D$92),Inputs!$G$92,IF(AND(AL$5&gt;=Inputs!$C$93,AL$5&lt;Inputs!$D$93),Inputs!$G$93,IF(AND(AL$5&gt;=Inputs!$C$94,AL$5&lt;Inputs!$D$94),Inputs!$G$94,IF(AND(AL$5&gt;=Inputs!$C$95,AL$5&lt;Inputs!$D$95),Inputs!$G$95,IF(AND(AL$5&gt;=Inputs!$C$96,AL$5&lt;Inputs!$D$96),Inputs!$G$96,IF(AND(AL$5&gt;=Inputs!$C$97,AL$5&lt;Inputs!$D$97),Inputs!$G$97,IF(AND(AL$5&gt;=Inputs!$C$98,AL$5&lt;Inputs!$D$98),Inputs!$G$98,IF(AND(AL$5&gt;=Inputs!$C$99,AL$5&lt;Inputs!$D$99),Inputs!$G$99,IF(AND(AL$5&gt;=Inputs!$C$100,AL$5&lt;Inputs!$D$100),Inputs!$G$100,0))))))))))))</f>
        <v>40</v>
      </c>
      <c r="AM46" s="37">
        <f>IF(AND(AM$5&gt;=Inputs!$C$89,AM$5&lt;Inputs!$D$89),Inputs!$G$89,IF(AND(AM$5&gt;=Inputs!$C$90,AM$5&lt;Inputs!$D$90),Inputs!$G$90,IF(AND(AM$5&gt;=Inputs!$C$91,AM$5&lt;Inputs!$D$91),Inputs!$G$91,IF(AND(AM$5&gt;=Inputs!$C$92,AM$5&lt;Inputs!$D$92),Inputs!$G$92,IF(AND(AM$5&gt;=Inputs!$C$93,AM$5&lt;Inputs!$D$93),Inputs!$G$93,IF(AND(AM$5&gt;=Inputs!$C$94,AM$5&lt;Inputs!$D$94),Inputs!$G$94,IF(AND(AM$5&gt;=Inputs!$C$95,AM$5&lt;Inputs!$D$95),Inputs!$G$95,IF(AND(AM$5&gt;=Inputs!$C$96,AM$5&lt;Inputs!$D$96),Inputs!$G$96,IF(AND(AM$5&gt;=Inputs!$C$97,AM$5&lt;Inputs!$D$97),Inputs!$G$97,IF(AND(AM$5&gt;=Inputs!$C$98,AM$5&lt;Inputs!$D$98),Inputs!$G$98,IF(AND(AM$5&gt;=Inputs!$C$99,AM$5&lt;Inputs!$D$99),Inputs!$G$99,IF(AND(AM$5&gt;=Inputs!$C$100,AM$5&lt;Inputs!$D$100),Inputs!$G$100,0))))))))))))</f>
        <v>40</v>
      </c>
      <c r="AN46" s="37">
        <f>IF(AND(AN$5&gt;=Inputs!$C$89,AN$5&lt;Inputs!$D$89),Inputs!$G$89,IF(AND(AN$5&gt;=Inputs!$C$90,AN$5&lt;Inputs!$D$90),Inputs!$G$90,IF(AND(AN$5&gt;=Inputs!$C$91,AN$5&lt;Inputs!$D$91),Inputs!$G$91,IF(AND(AN$5&gt;=Inputs!$C$92,AN$5&lt;Inputs!$D$92),Inputs!$G$92,IF(AND(AN$5&gt;=Inputs!$C$93,AN$5&lt;Inputs!$D$93),Inputs!$G$93,IF(AND(AN$5&gt;=Inputs!$C$94,AN$5&lt;Inputs!$D$94),Inputs!$G$94,IF(AND(AN$5&gt;=Inputs!$C$95,AN$5&lt;Inputs!$D$95),Inputs!$G$95,IF(AND(AN$5&gt;=Inputs!$C$96,AN$5&lt;Inputs!$D$96),Inputs!$G$96,IF(AND(AN$5&gt;=Inputs!$C$97,AN$5&lt;Inputs!$D$97),Inputs!$G$97,IF(AND(AN$5&gt;=Inputs!$C$98,AN$5&lt;Inputs!$D$98),Inputs!$G$98,IF(AND(AN$5&gt;=Inputs!$C$99,AN$5&lt;Inputs!$D$99),Inputs!$G$99,IF(AND(AN$5&gt;=Inputs!$C$100,AN$5&lt;Inputs!$D$100),Inputs!$G$100,0))))))))))))</f>
        <v>40</v>
      </c>
      <c r="AO46" s="37">
        <f>IF(AND(AO$5&gt;=Inputs!$C$89,AO$5&lt;Inputs!$D$89),Inputs!$G$89,IF(AND(AO$5&gt;=Inputs!$C$90,AO$5&lt;Inputs!$D$90),Inputs!$G$90,IF(AND(AO$5&gt;=Inputs!$C$91,AO$5&lt;Inputs!$D$91),Inputs!$G$91,IF(AND(AO$5&gt;=Inputs!$C$92,AO$5&lt;Inputs!$D$92),Inputs!$G$92,IF(AND(AO$5&gt;=Inputs!$C$93,AO$5&lt;Inputs!$D$93),Inputs!$G$93,IF(AND(AO$5&gt;=Inputs!$C$94,AO$5&lt;Inputs!$D$94),Inputs!$G$94,IF(AND(AO$5&gt;=Inputs!$C$95,AO$5&lt;Inputs!$D$95),Inputs!$G$95,IF(AND(AO$5&gt;=Inputs!$C$96,AO$5&lt;Inputs!$D$96),Inputs!$G$96,IF(AND(AO$5&gt;=Inputs!$C$97,AO$5&lt;Inputs!$D$97),Inputs!$G$97,IF(AND(AO$5&gt;=Inputs!$C$98,AO$5&lt;Inputs!$D$98),Inputs!$G$98,IF(AND(AO$5&gt;=Inputs!$C$99,AO$5&lt;Inputs!$D$99),Inputs!$G$99,IF(AND(AO$5&gt;=Inputs!$C$100,AO$5&lt;Inputs!$D$100),Inputs!$G$100,0))))))))))))</f>
        <v>40</v>
      </c>
      <c r="AP46" s="37">
        <f>IF(AND(AP$5&gt;=Inputs!$C$89,AP$5&lt;Inputs!$D$89),Inputs!$G$89,IF(AND(AP$5&gt;=Inputs!$C$90,AP$5&lt;Inputs!$D$90),Inputs!$G$90,IF(AND(AP$5&gt;=Inputs!$C$91,AP$5&lt;Inputs!$D$91),Inputs!$G$91,IF(AND(AP$5&gt;=Inputs!$C$92,AP$5&lt;Inputs!$D$92),Inputs!$G$92,IF(AND(AP$5&gt;=Inputs!$C$93,AP$5&lt;Inputs!$D$93),Inputs!$G$93,IF(AND(AP$5&gt;=Inputs!$C$94,AP$5&lt;Inputs!$D$94),Inputs!$G$94,IF(AND(AP$5&gt;=Inputs!$C$95,AP$5&lt;Inputs!$D$95),Inputs!$G$95,IF(AND(AP$5&gt;=Inputs!$C$96,AP$5&lt;Inputs!$D$96),Inputs!$G$96,IF(AND(AP$5&gt;=Inputs!$C$97,AP$5&lt;Inputs!$D$97),Inputs!$G$97,IF(AND(AP$5&gt;=Inputs!$C$98,AP$5&lt;Inputs!$D$98),Inputs!$G$98,IF(AND(AP$5&gt;=Inputs!$C$99,AP$5&lt;Inputs!$D$99),Inputs!$G$99,IF(AND(AP$5&gt;=Inputs!$C$100,AP$5&lt;Inputs!$D$100),Inputs!$G$100,0))))))))))))</f>
        <v>40</v>
      </c>
      <c r="AQ46" s="37">
        <f>IF(AND(AQ$5&gt;=Inputs!$C$89,AQ$5&lt;Inputs!$D$89),Inputs!$G$89,IF(AND(AQ$5&gt;=Inputs!$C$90,AQ$5&lt;Inputs!$D$90),Inputs!$G$90,IF(AND(AQ$5&gt;=Inputs!$C$91,AQ$5&lt;Inputs!$D$91),Inputs!$G$91,IF(AND(AQ$5&gt;=Inputs!$C$92,AQ$5&lt;Inputs!$D$92),Inputs!$G$92,IF(AND(AQ$5&gt;=Inputs!$C$93,AQ$5&lt;Inputs!$D$93),Inputs!$G$93,IF(AND(AQ$5&gt;=Inputs!$C$94,AQ$5&lt;Inputs!$D$94),Inputs!$G$94,IF(AND(AQ$5&gt;=Inputs!$C$95,AQ$5&lt;Inputs!$D$95),Inputs!$G$95,IF(AND(AQ$5&gt;=Inputs!$C$96,AQ$5&lt;Inputs!$D$96),Inputs!$G$96,IF(AND(AQ$5&gt;=Inputs!$C$97,AQ$5&lt;Inputs!$D$97),Inputs!$G$97,IF(AND(AQ$5&gt;=Inputs!$C$98,AQ$5&lt;Inputs!$D$98),Inputs!$G$98,IF(AND(AQ$5&gt;=Inputs!$C$99,AQ$5&lt;Inputs!$D$99),Inputs!$G$99,IF(AND(AQ$5&gt;=Inputs!$C$100,AQ$5&lt;Inputs!$D$100),Inputs!$G$100,0))))))))))))</f>
        <v>40</v>
      </c>
      <c r="AR46" s="37">
        <f>IF(AND(AR$5&gt;=Inputs!$C$89,AR$5&lt;Inputs!$D$89),Inputs!$G$89,IF(AND(AR$5&gt;=Inputs!$C$90,AR$5&lt;Inputs!$D$90),Inputs!$G$90,IF(AND(AR$5&gt;=Inputs!$C$91,AR$5&lt;Inputs!$D$91),Inputs!$G$91,IF(AND(AR$5&gt;=Inputs!$C$92,AR$5&lt;Inputs!$D$92),Inputs!$G$92,IF(AND(AR$5&gt;=Inputs!$C$93,AR$5&lt;Inputs!$D$93),Inputs!$G$93,IF(AND(AR$5&gt;=Inputs!$C$94,AR$5&lt;Inputs!$D$94),Inputs!$G$94,IF(AND(AR$5&gt;=Inputs!$C$95,AR$5&lt;Inputs!$D$95),Inputs!$G$95,IF(AND(AR$5&gt;=Inputs!$C$96,AR$5&lt;Inputs!$D$96),Inputs!$G$96,IF(AND(AR$5&gt;=Inputs!$C$97,AR$5&lt;Inputs!$D$97),Inputs!$G$97,IF(AND(AR$5&gt;=Inputs!$C$98,AR$5&lt;Inputs!$D$98),Inputs!$G$98,IF(AND(AR$5&gt;=Inputs!$C$99,AR$5&lt;Inputs!$D$99),Inputs!$G$99,IF(AND(AR$5&gt;=Inputs!$C$100,AR$5&lt;Inputs!$D$100),Inputs!$G$100,0))))))))))))</f>
        <v>40</v>
      </c>
      <c r="AS46" s="37">
        <f>IF(AND(AS$5&gt;=Inputs!$C$89,AS$5&lt;Inputs!$D$89),Inputs!$G$89,IF(AND(AS$5&gt;=Inputs!$C$90,AS$5&lt;Inputs!$D$90),Inputs!$G$90,IF(AND(AS$5&gt;=Inputs!$C$91,AS$5&lt;Inputs!$D$91),Inputs!$G$91,IF(AND(AS$5&gt;=Inputs!$C$92,AS$5&lt;Inputs!$D$92),Inputs!$G$92,IF(AND(AS$5&gt;=Inputs!$C$93,AS$5&lt;Inputs!$D$93),Inputs!$G$93,IF(AND(AS$5&gt;=Inputs!$C$94,AS$5&lt;Inputs!$D$94),Inputs!$G$94,IF(AND(AS$5&gt;=Inputs!$C$95,AS$5&lt;Inputs!$D$95),Inputs!$G$95,IF(AND(AS$5&gt;=Inputs!$C$96,AS$5&lt;Inputs!$D$96),Inputs!$G$96,IF(AND(AS$5&gt;=Inputs!$C$97,AS$5&lt;Inputs!$D$97),Inputs!$G$97,IF(AND(AS$5&gt;=Inputs!$C$98,AS$5&lt;Inputs!$D$98),Inputs!$G$98,IF(AND(AS$5&gt;=Inputs!$C$99,AS$5&lt;Inputs!$D$99),Inputs!$G$99,IF(AND(AS$5&gt;=Inputs!$C$100,AS$5&lt;Inputs!$D$100),Inputs!$G$100,0))))))))))))</f>
        <v>40</v>
      </c>
      <c r="AT46" s="37">
        <f>IF(AND(AT$5&gt;=Inputs!$C$89,AT$5&lt;Inputs!$D$89),Inputs!$G$89,IF(AND(AT$5&gt;=Inputs!$C$90,AT$5&lt;Inputs!$D$90),Inputs!$G$90,IF(AND(AT$5&gt;=Inputs!$C$91,AT$5&lt;Inputs!$D$91),Inputs!$G$91,IF(AND(AT$5&gt;=Inputs!$C$92,AT$5&lt;Inputs!$D$92),Inputs!$G$92,IF(AND(AT$5&gt;=Inputs!$C$93,AT$5&lt;Inputs!$D$93),Inputs!$G$93,IF(AND(AT$5&gt;=Inputs!$C$94,AT$5&lt;Inputs!$D$94),Inputs!$G$94,IF(AND(AT$5&gt;=Inputs!$C$95,AT$5&lt;Inputs!$D$95),Inputs!$G$95,IF(AND(AT$5&gt;=Inputs!$C$96,AT$5&lt;Inputs!$D$96),Inputs!$G$96,IF(AND(AT$5&gt;=Inputs!$C$97,AT$5&lt;Inputs!$D$97),Inputs!$G$97,IF(AND(AT$5&gt;=Inputs!$C$98,AT$5&lt;Inputs!$D$98),Inputs!$G$98,IF(AND(AT$5&gt;=Inputs!$C$99,AT$5&lt;Inputs!$D$99),Inputs!$G$99,IF(AND(AT$5&gt;=Inputs!$C$100,AT$5&lt;Inputs!$D$100),Inputs!$G$100,0))))))))))))</f>
        <v>40</v>
      </c>
      <c r="AU46" s="37">
        <f>IF(AND(AU$5&gt;=Inputs!$C$89,AU$5&lt;Inputs!$D$89),Inputs!$G$89,IF(AND(AU$5&gt;=Inputs!$C$90,AU$5&lt;Inputs!$D$90),Inputs!$G$90,IF(AND(AU$5&gt;=Inputs!$C$91,AU$5&lt;Inputs!$D$91),Inputs!$G$91,IF(AND(AU$5&gt;=Inputs!$C$92,AU$5&lt;Inputs!$D$92),Inputs!$G$92,IF(AND(AU$5&gt;=Inputs!$C$93,AU$5&lt;Inputs!$D$93),Inputs!$G$93,IF(AND(AU$5&gt;=Inputs!$C$94,AU$5&lt;Inputs!$D$94),Inputs!$G$94,IF(AND(AU$5&gt;=Inputs!$C$95,AU$5&lt;Inputs!$D$95),Inputs!$G$95,IF(AND(AU$5&gt;=Inputs!$C$96,AU$5&lt;Inputs!$D$96),Inputs!$G$96,IF(AND(AU$5&gt;=Inputs!$C$97,AU$5&lt;Inputs!$D$97),Inputs!$G$97,IF(AND(AU$5&gt;=Inputs!$C$98,AU$5&lt;Inputs!$D$98),Inputs!$G$98,IF(AND(AU$5&gt;=Inputs!$C$99,AU$5&lt;Inputs!$D$99),Inputs!$G$99,IF(AND(AU$5&gt;=Inputs!$C$100,AU$5&lt;Inputs!$D$100),Inputs!$G$100,0))))))))))))</f>
        <v>40</v>
      </c>
      <c r="AV46" s="37">
        <f>IF(AND(AV$5&gt;=Inputs!$C$89,AV$5&lt;Inputs!$D$89),Inputs!$G$89,IF(AND(AV$5&gt;=Inputs!$C$90,AV$5&lt;Inputs!$D$90),Inputs!$G$90,IF(AND(AV$5&gt;=Inputs!$C$91,AV$5&lt;Inputs!$D$91),Inputs!$G$91,IF(AND(AV$5&gt;=Inputs!$C$92,AV$5&lt;Inputs!$D$92),Inputs!$G$92,IF(AND(AV$5&gt;=Inputs!$C$93,AV$5&lt;Inputs!$D$93),Inputs!$G$93,IF(AND(AV$5&gt;=Inputs!$C$94,AV$5&lt;Inputs!$D$94),Inputs!$G$94,IF(AND(AV$5&gt;=Inputs!$C$95,AV$5&lt;Inputs!$D$95),Inputs!$G$95,IF(AND(AV$5&gt;=Inputs!$C$96,AV$5&lt;Inputs!$D$96),Inputs!$G$96,IF(AND(AV$5&gt;=Inputs!$C$97,AV$5&lt;Inputs!$D$97),Inputs!$G$97,IF(AND(AV$5&gt;=Inputs!$C$98,AV$5&lt;Inputs!$D$98),Inputs!$G$98,IF(AND(AV$5&gt;=Inputs!$C$99,AV$5&lt;Inputs!$D$99),Inputs!$G$99,IF(AND(AV$5&gt;=Inputs!$C$100,AV$5&lt;Inputs!$D$100),Inputs!$G$100,0))))))))))))</f>
        <v>40</v>
      </c>
      <c r="AW46" s="37">
        <f>IF(AND(AW$5&gt;=Inputs!$C$89,AW$5&lt;Inputs!$D$89),Inputs!$G$89,IF(AND(AW$5&gt;=Inputs!$C$90,AW$5&lt;Inputs!$D$90),Inputs!$G$90,IF(AND(AW$5&gt;=Inputs!$C$91,AW$5&lt;Inputs!$D$91),Inputs!$G$91,IF(AND(AW$5&gt;=Inputs!$C$92,AW$5&lt;Inputs!$D$92),Inputs!$G$92,IF(AND(AW$5&gt;=Inputs!$C$93,AW$5&lt;Inputs!$D$93),Inputs!$G$93,IF(AND(AW$5&gt;=Inputs!$C$94,AW$5&lt;Inputs!$D$94),Inputs!$G$94,IF(AND(AW$5&gt;=Inputs!$C$95,AW$5&lt;Inputs!$D$95),Inputs!$G$95,IF(AND(AW$5&gt;=Inputs!$C$96,AW$5&lt;Inputs!$D$96),Inputs!$G$96,IF(AND(AW$5&gt;=Inputs!$C$97,AW$5&lt;Inputs!$D$97),Inputs!$G$97,IF(AND(AW$5&gt;=Inputs!$C$98,AW$5&lt;Inputs!$D$98),Inputs!$G$98,IF(AND(AW$5&gt;=Inputs!$C$99,AW$5&lt;Inputs!$D$99),Inputs!$G$99,IF(AND(AW$5&gt;=Inputs!$C$100,AW$5&lt;Inputs!$D$100),Inputs!$G$100,0))))))))))))</f>
        <v>40</v>
      </c>
      <c r="AX46" s="37">
        <f>IF(AND(AX$5&gt;=Inputs!$C$89,AX$5&lt;Inputs!$D$89),Inputs!$G$89,IF(AND(AX$5&gt;=Inputs!$C$90,AX$5&lt;Inputs!$D$90),Inputs!$G$90,IF(AND(AX$5&gt;=Inputs!$C$91,AX$5&lt;Inputs!$D$91),Inputs!$G$91,IF(AND(AX$5&gt;=Inputs!$C$92,AX$5&lt;Inputs!$D$92),Inputs!$G$92,IF(AND(AX$5&gt;=Inputs!$C$93,AX$5&lt;Inputs!$D$93),Inputs!$G$93,IF(AND(AX$5&gt;=Inputs!$C$94,AX$5&lt;Inputs!$D$94),Inputs!$G$94,IF(AND(AX$5&gt;=Inputs!$C$95,AX$5&lt;Inputs!$D$95),Inputs!$G$95,IF(AND(AX$5&gt;=Inputs!$C$96,AX$5&lt;Inputs!$D$96),Inputs!$G$96,IF(AND(AX$5&gt;=Inputs!$C$97,AX$5&lt;Inputs!$D$97),Inputs!$G$97,IF(AND(AX$5&gt;=Inputs!$C$98,AX$5&lt;Inputs!$D$98),Inputs!$G$98,IF(AND(AX$5&gt;=Inputs!$C$99,AX$5&lt;Inputs!$D$99),Inputs!$G$99,IF(AND(AX$5&gt;=Inputs!$C$100,AX$5&lt;Inputs!$D$100),Inputs!$G$100,0))))))))))))</f>
        <v>40</v>
      </c>
      <c r="AY46" s="37">
        <f>IF(AND(AY$5&gt;=Inputs!$C$89,AY$5&lt;Inputs!$D$89),Inputs!$G$89,IF(AND(AY$5&gt;=Inputs!$C$90,AY$5&lt;Inputs!$D$90),Inputs!$G$90,IF(AND(AY$5&gt;=Inputs!$C$91,AY$5&lt;Inputs!$D$91),Inputs!$G$91,IF(AND(AY$5&gt;=Inputs!$C$92,AY$5&lt;Inputs!$D$92),Inputs!$G$92,IF(AND(AY$5&gt;=Inputs!$C$93,AY$5&lt;Inputs!$D$93),Inputs!$G$93,IF(AND(AY$5&gt;=Inputs!$C$94,AY$5&lt;Inputs!$D$94),Inputs!$G$94,IF(AND(AY$5&gt;=Inputs!$C$95,AY$5&lt;Inputs!$D$95),Inputs!$G$95,IF(AND(AY$5&gt;=Inputs!$C$96,AY$5&lt;Inputs!$D$96),Inputs!$G$96,IF(AND(AY$5&gt;=Inputs!$C$97,AY$5&lt;Inputs!$D$97),Inputs!$G$97,IF(AND(AY$5&gt;=Inputs!$C$98,AY$5&lt;Inputs!$D$98),Inputs!$G$98,IF(AND(AY$5&gt;=Inputs!$C$99,AY$5&lt;Inputs!$D$99),Inputs!$G$99,IF(AND(AY$5&gt;=Inputs!$C$100,AY$5&lt;Inputs!$D$100),Inputs!$G$100,0))))))))))))</f>
        <v>40</v>
      </c>
      <c r="AZ46" s="37">
        <f>IF(AND(AZ$5&gt;=Inputs!$C$89,AZ$5&lt;Inputs!$D$89),Inputs!$G$89,IF(AND(AZ$5&gt;=Inputs!$C$90,AZ$5&lt;Inputs!$D$90),Inputs!$G$90,IF(AND(AZ$5&gt;=Inputs!$C$91,AZ$5&lt;Inputs!$D$91),Inputs!$G$91,IF(AND(AZ$5&gt;=Inputs!$C$92,AZ$5&lt;Inputs!$D$92),Inputs!$G$92,IF(AND(AZ$5&gt;=Inputs!$C$93,AZ$5&lt;Inputs!$D$93),Inputs!$G$93,IF(AND(AZ$5&gt;=Inputs!$C$94,AZ$5&lt;Inputs!$D$94),Inputs!$G$94,IF(AND(AZ$5&gt;=Inputs!$C$95,AZ$5&lt;Inputs!$D$95),Inputs!$G$95,IF(AND(AZ$5&gt;=Inputs!$C$96,AZ$5&lt;Inputs!$D$96),Inputs!$G$96,IF(AND(AZ$5&gt;=Inputs!$C$97,AZ$5&lt;Inputs!$D$97),Inputs!$G$97,IF(AND(AZ$5&gt;=Inputs!$C$98,AZ$5&lt;Inputs!$D$98),Inputs!$G$98,IF(AND(AZ$5&gt;=Inputs!$C$99,AZ$5&lt;Inputs!$D$99),Inputs!$G$99,IF(AND(AZ$5&gt;=Inputs!$C$100,AZ$5&lt;Inputs!$D$100),Inputs!$G$100,0))))))))))))</f>
        <v>40</v>
      </c>
      <c r="BA46" s="37">
        <f>IF(AND(BA$5&gt;=Inputs!$C$89,BA$5&lt;Inputs!$D$89),Inputs!$G$89,IF(AND(BA$5&gt;=Inputs!$C$90,BA$5&lt;Inputs!$D$90),Inputs!$G$90,IF(AND(BA$5&gt;=Inputs!$C$91,BA$5&lt;Inputs!$D$91),Inputs!$G$91,IF(AND(BA$5&gt;=Inputs!$C$92,BA$5&lt;Inputs!$D$92),Inputs!$G$92,IF(AND(BA$5&gt;=Inputs!$C$93,BA$5&lt;Inputs!$D$93),Inputs!$G$93,IF(AND(BA$5&gt;=Inputs!$C$94,BA$5&lt;Inputs!$D$94),Inputs!$G$94,IF(AND(BA$5&gt;=Inputs!$C$95,BA$5&lt;Inputs!$D$95),Inputs!$G$95,IF(AND(BA$5&gt;=Inputs!$C$96,BA$5&lt;Inputs!$D$96),Inputs!$G$96,IF(AND(BA$5&gt;=Inputs!$C$97,BA$5&lt;Inputs!$D$97),Inputs!$G$97,IF(AND(BA$5&gt;=Inputs!$C$98,BA$5&lt;Inputs!$D$98),Inputs!$G$98,IF(AND(BA$5&gt;=Inputs!$C$99,BA$5&lt;Inputs!$D$99),Inputs!$G$99,IF(AND(BA$5&gt;=Inputs!$C$100,BA$5&lt;Inputs!$D$100),Inputs!$G$100,0))))))))))))</f>
        <v>40</v>
      </c>
      <c r="BB46" s="37">
        <f>IF(AND(BB$5&gt;=Inputs!$C$89,BB$5&lt;Inputs!$D$89),Inputs!$G$89,IF(AND(BB$5&gt;=Inputs!$C$90,BB$5&lt;Inputs!$D$90),Inputs!$G$90,IF(AND(BB$5&gt;=Inputs!$C$91,BB$5&lt;Inputs!$D$91),Inputs!$G$91,IF(AND(BB$5&gt;=Inputs!$C$92,BB$5&lt;Inputs!$D$92),Inputs!$G$92,IF(AND(BB$5&gt;=Inputs!$C$93,BB$5&lt;Inputs!$D$93),Inputs!$G$93,IF(AND(BB$5&gt;=Inputs!$C$94,BB$5&lt;Inputs!$D$94),Inputs!$G$94,IF(AND(BB$5&gt;=Inputs!$C$95,BB$5&lt;Inputs!$D$95),Inputs!$G$95,IF(AND(BB$5&gt;=Inputs!$C$96,BB$5&lt;Inputs!$D$96),Inputs!$G$96,IF(AND(BB$5&gt;=Inputs!$C$97,BB$5&lt;Inputs!$D$97),Inputs!$G$97,IF(AND(BB$5&gt;=Inputs!$C$98,BB$5&lt;Inputs!$D$98),Inputs!$G$98,IF(AND(BB$5&gt;=Inputs!$C$99,BB$5&lt;Inputs!$D$99),Inputs!$G$99,IF(AND(BB$5&gt;=Inputs!$C$100,BB$5&lt;Inputs!$D$100),Inputs!$G$100,0))))))))))))</f>
        <v>40</v>
      </c>
      <c r="BC46" s="37">
        <f>IF(AND(BC$5&gt;=Inputs!$C$89,BC$5&lt;Inputs!$D$89),Inputs!$G$89,IF(AND(BC$5&gt;=Inputs!$C$90,BC$5&lt;Inputs!$D$90),Inputs!$G$90,IF(AND(BC$5&gt;=Inputs!$C$91,BC$5&lt;Inputs!$D$91),Inputs!$G$91,IF(AND(BC$5&gt;=Inputs!$C$92,BC$5&lt;Inputs!$D$92),Inputs!$G$92,IF(AND(BC$5&gt;=Inputs!$C$93,BC$5&lt;Inputs!$D$93),Inputs!$G$93,IF(AND(BC$5&gt;=Inputs!$C$94,BC$5&lt;Inputs!$D$94),Inputs!$G$94,IF(AND(BC$5&gt;=Inputs!$C$95,BC$5&lt;Inputs!$D$95),Inputs!$G$95,IF(AND(BC$5&gt;=Inputs!$C$96,BC$5&lt;Inputs!$D$96),Inputs!$G$96,IF(AND(BC$5&gt;=Inputs!$C$97,BC$5&lt;Inputs!$D$97),Inputs!$G$97,IF(AND(BC$5&gt;=Inputs!$C$98,BC$5&lt;Inputs!$D$98),Inputs!$G$98,IF(AND(BC$5&gt;=Inputs!$C$99,BC$5&lt;Inputs!$D$99),Inputs!$G$99,IF(AND(BC$5&gt;=Inputs!$C$100,BC$5&lt;Inputs!$D$100),Inputs!$G$100,0))))))))))))</f>
        <v>40</v>
      </c>
      <c r="BD46" s="37">
        <f>IF(AND(BD$5&gt;=Inputs!$C$89,BD$5&lt;Inputs!$D$89),Inputs!$G$89,IF(AND(BD$5&gt;=Inputs!$C$90,BD$5&lt;Inputs!$D$90),Inputs!$G$90,IF(AND(BD$5&gt;=Inputs!$C$91,BD$5&lt;Inputs!$D$91),Inputs!$G$91,IF(AND(BD$5&gt;=Inputs!$C$92,BD$5&lt;Inputs!$D$92),Inputs!$G$92,IF(AND(BD$5&gt;=Inputs!$C$93,BD$5&lt;Inputs!$D$93),Inputs!$G$93,IF(AND(BD$5&gt;=Inputs!$C$94,BD$5&lt;Inputs!$D$94),Inputs!$G$94,IF(AND(BD$5&gt;=Inputs!$C$95,BD$5&lt;Inputs!$D$95),Inputs!$G$95,IF(AND(BD$5&gt;=Inputs!$C$96,BD$5&lt;Inputs!$D$96),Inputs!$G$96,IF(AND(BD$5&gt;=Inputs!$C$97,BD$5&lt;Inputs!$D$97),Inputs!$G$97,IF(AND(BD$5&gt;=Inputs!$C$98,BD$5&lt;Inputs!$D$98),Inputs!$G$98,IF(AND(BD$5&gt;=Inputs!$C$99,BD$5&lt;Inputs!$D$99),Inputs!$G$99,IF(AND(BD$5&gt;=Inputs!$C$100,BD$5&lt;Inputs!$D$100),Inputs!$G$100,0))))))))))))</f>
        <v>40</v>
      </c>
      <c r="BE46" s="37">
        <f>IF(AND(BE$5&gt;=Inputs!$C$89,BE$5&lt;Inputs!$D$89),Inputs!$G$89,IF(AND(BE$5&gt;=Inputs!$C$90,BE$5&lt;Inputs!$D$90),Inputs!$G$90,IF(AND(BE$5&gt;=Inputs!$C$91,BE$5&lt;Inputs!$D$91),Inputs!$G$91,IF(AND(BE$5&gt;=Inputs!$C$92,BE$5&lt;Inputs!$D$92),Inputs!$G$92,IF(AND(BE$5&gt;=Inputs!$C$93,BE$5&lt;Inputs!$D$93),Inputs!$G$93,IF(AND(BE$5&gt;=Inputs!$C$94,BE$5&lt;Inputs!$D$94),Inputs!$G$94,IF(AND(BE$5&gt;=Inputs!$C$95,BE$5&lt;Inputs!$D$95),Inputs!$G$95,IF(AND(BE$5&gt;=Inputs!$C$96,BE$5&lt;Inputs!$D$96),Inputs!$G$96,IF(AND(BE$5&gt;=Inputs!$C$97,BE$5&lt;Inputs!$D$97),Inputs!$G$97,IF(AND(BE$5&gt;=Inputs!$C$98,BE$5&lt;Inputs!$D$98),Inputs!$G$98,IF(AND(BE$5&gt;=Inputs!$C$99,BE$5&lt;Inputs!$D$99),Inputs!$G$99,IF(AND(BE$5&gt;=Inputs!$C$100,BE$5&lt;Inputs!$D$100),Inputs!$G$100,0))))))))))))</f>
        <v>40</v>
      </c>
      <c r="BF46" s="37">
        <f>IF(AND(BF$5&gt;=Inputs!$C$89,BF$5&lt;Inputs!$D$89),Inputs!$G$89,IF(AND(BF$5&gt;=Inputs!$C$90,BF$5&lt;Inputs!$D$90),Inputs!$G$90,IF(AND(BF$5&gt;=Inputs!$C$91,BF$5&lt;Inputs!$D$91),Inputs!$G$91,IF(AND(BF$5&gt;=Inputs!$C$92,BF$5&lt;Inputs!$D$92),Inputs!$G$92,IF(AND(BF$5&gt;=Inputs!$C$93,BF$5&lt;Inputs!$D$93),Inputs!$G$93,IF(AND(BF$5&gt;=Inputs!$C$94,BF$5&lt;Inputs!$D$94),Inputs!$G$94,IF(AND(BF$5&gt;=Inputs!$C$95,BF$5&lt;Inputs!$D$95),Inputs!$G$95,IF(AND(BF$5&gt;=Inputs!$C$96,BF$5&lt;Inputs!$D$96),Inputs!$G$96,IF(AND(BF$5&gt;=Inputs!$C$97,BF$5&lt;Inputs!$D$97),Inputs!$G$97,IF(AND(BF$5&gt;=Inputs!$C$98,BF$5&lt;Inputs!$D$98),Inputs!$G$98,IF(AND(BF$5&gt;=Inputs!$C$99,BF$5&lt;Inputs!$D$99),Inputs!$G$99,IF(AND(BF$5&gt;=Inputs!$C$100,BF$5&lt;Inputs!$D$100),Inputs!$G$100,0))))))))))))</f>
        <v>40</v>
      </c>
      <c r="BG46" s="37">
        <f>IF(AND(BG$5&gt;=Inputs!$C$89,BG$5&lt;Inputs!$D$89),Inputs!$G$89,IF(AND(BG$5&gt;=Inputs!$C$90,BG$5&lt;Inputs!$D$90),Inputs!$G$90,IF(AND(BG$5&gt;=Inputs!$C$91,BG$5&lt;Inputs!$D$91),Inputs!$G$91,IF(AND(BG$5&gt;=Inputs!$C$92,BG$5&lt;Inputs!$D$92),Inputs!$G$92,IF(AND(BG$5&gt;=Inputs!$C$93,BG$5&lt;Inputs!$D$93),Inputs!$G$93,IF(AND(BG$5&gt;=Inputs!$C$94,BG$5&lt;Inputs!$D$94),Inputs!$G$94,IF(AND(BG$5&gt;=Inputs!$C$95,BG$5&lt;Inputs!$D$95),Inputs!$G$95,IF(AND(BG$5&gt;=Inputs!$C$96,BG$5&lt;Inputs!$D$96),Inputs!$G$96,IF(AND(BG$5&gt;=Inputs!$C$97,BG$5&lt;Inputs!$D$97),Inputs!$G$97,IF(AND(BG$5&gt;=Inputs!$C$98,BG$5&lt;Inputs!$D$98),Inputs!$G$98,IF(AND(BG$5&gt;=Inputs!$C$99,BG$5&lt;Inputs!$D$99),Inputs!$G$99,IF(AND(BG$5&gt;=Inputs!$C$100,BG$5&lt;Inputs!$D$100),Inputs!$G$100,0))))))))))))</f>
        <v>40</v>
      </c>
      <c r="BH46" s="37">
        <f>IF(AND(BH$5&gt;=Inputs!$C$89,BH$5&lt;Inputs!$D$89),Inputs!$G$89,IF(AND(BH$5&gt;=Inputs!$C$90,BH$5&lt;Inputs!$D$90),Inputs!$G$90,IF(AND(BH$5&gt;=Inputs!$C$91,BH$5&lt;Inputs!$D$91),Inputs!$G$91,IF(AND(BH$5&gt;=Inputs!$C$92,BH$5&lt;Inputs!$D$92),Inputs!$G$92,IF(AND(BH$5&gt;=Inputs!$C$93,BH$5&lt;Inputs!$D$93),Inputs!$G$93,IF(AND(BH$5&gt;=Inputs!$C$94,BH$5&lt;Inputs!$D$94),Inputs!$G$94,IF(AND(BH$5&gt;=Inputs!$C$95,BH$5&lt;Inputs!$D$95),Inputs!$G$95,IF(AND(BH$5&gt;=Inputs!$C$96,BH$5&lt;Inputs!$D$96),Inputs!$G$96,IF(AND(BH$5&gt;=Inputs!$C$97,BH$5&lt;Inputs!$D$97),Inputs!$G$97,IF(AND(BH$5&gt;=Inputs!$C$98,BH$5&lt;Inputs!$D$98),Inputs!$G$98,IF(AND(BH$5&gt;=Inputs!$C$99,BH$5&lt;Inputs!$D$99),Inputs!$G$99,IF(AND(BH$5&gt;=Inputs!$C$100,BH$5&lt;Inputs!$D$100),Inputs!$G$100,0))))))))))))</f>
        <v>40</v>
      </c>
      <c r="BI46" s="37">
        <f>IF(AND(BI$5&gt;=Inputs!$C$89,BI$5&lt;Inputs!$D$89),Inputs!$G$89,IF(AND(BI$5&gt;=Inputs!$C$90,BI$5&lt;Inputs!$D$90),Inputs!$G$90,IF(AND(BI$5&gt;=Inputs!$C$91,BI$5&lt;Inputs!$D$91),Inputs!$G$91,IF(AND(BI$5&gt;=Inputs!$C$92,BI$5&lt;Inputs!$D$92),Inputs!$G$92,IF(AND(BI$5&gt;=Inputs!$C$93,BI$5&lt;Inputs!$D$93),Inputs!$G$93,IF(AND(BI$5&gt;=Inputs!$C$94,BI$5&lt;Inputs!$D$94),Inputs!$G$94,IF(AND(BI$5&gt;=Inputs!$C$95,BI$5&lt;Inputs!$D$95),Inputs!$G$95,IF(AND(BI$5&gt;=Inputs!$C$96,BI$5&lt;Inputs!$D$96),Inputs!$G$96,IF(AND(BI$5&gt;=Inputs!$C$97,BI$5&lt;Inputs!$D$97),Inputs!$G$97,IF(AND(BI$5&gt;=Inputs!$C$98,BI$5&lt;Inputs!$D$98),Inputs!$G$98,IF(AND(BI$5&gt;=Inputs!$C$99,BI$5&lt;Inputs!$D$99),Inputs!$G$99,IF(AND(BI$5&gt;=Inputs!$C$100,BI$5&lt;Inputs!$D$100),Inputs!$G$100,0))))))))))))</f>
        <v>40</v>
      </c>
      <c r="BJ46" s="37">
        <f>IF(AND(BJ$5&gt;=Inputs!$C$89,BJ$5&lt;Inputs!$D$89),Inputs!$G$89,IF(AND(BJ$5&gt;=Inputs!$C$90,BJ$5&lt;Inputs!$D$90),Inputs!$G$90,IF(AND(BJ$5&gt;=Inputs!$C$91,BJ$5&lt;Inputs!$D$91),Inputs!$G$91,IF(AND(BJ$5&gt;=Inputs!$C$92,BJ$5&lt;Inputs!$D$92),Inputs!$G$92,IF(AND(BJ$5&gt;=Inputs!$C$93,BJ$5&lt;Inputs!$D$93),Inputs!$G$93,IF(AND(BJ$5&gt;=Inputs!$C$94,BJ$5&lt;Inputs!$D$94),Inputs!$G$94,IF(AND(BJ$5&gt;=Inputs!$C$95,BJ$5&lt;Inputs!$D$95),Inputs!$G$95,IF(AND(BJ$5&gt;=Inputs!$C$96,BJ$5&lt;Inputs!$D$96),Inputs!$G$96,IF(AND(BJ$5&gt;=Inputs!$C$97,BJ$5&lt;Inputs!$D$97),Inputs!$G$97,IF(AND(BJ$5&gt;=Inputs!$C$98,BJ$5&lt;Inputs!$D$98),Inputs!$G$98,IF(AND(BJ$5&gt;=Inputs!$C$99,BJ$5&lt;Inputs!$D$99),Inputs!$G$99,IF(AND(BJ$5&gt;=Inputs!$C$100,BJ$5&lt;Inputs!$D$100),Inputs!$G$100,0))))))))))))</f>
        <v>40</v>
      </c>
      <c r="BK46" s="37">
        <f>IF(AND(BK$5&gt;=Inputs!$C$89,BK$5&lt;Inputs!$D$89),Inputs!$G$89,IF(AND(BK$5&gt;=Inputs!$C$90,BK$5&lt;Inputs!$D$90),Inputs!$G$90,IF(AND(BK$5&gt;=Inputs!$C$91,BK$5&lt;Inputs!$D$91),Inputs!$G$91,IF(AND(BK$5&gt;=Inputs!$C$92,BK$5&lt;Inputs!$D$92),Inputs!$G$92,IF(AND(BK$5&gt;=Inputs!$C$93,BK$5&lt;Inputs!$D$93),Inputs!$G$93,IF(AND(BK$5&gt;=Inputs!$C$94,BK$5&lt;Inputs!$D$94),Inputs!$G$94,IF(AND(BK$5&gt;=Inputs!$C$95,BK$5&lt;Inputs!$D$95),Inputs!$G$95,IF(AND(BK$5&gt;=Inputs!$C$96,BK$5&lt;Inputs!$D$96),Inputs!$G$96,IF(AND(BK$5&gt;=Inputs!$C$97,BK$5&lt;Inputs!$D$97),Inputs!$G$97,IF(AND(BK$5&gt;=Inputs!$C$98,BK$5&lt;Inputs!$D$98),Inputs!$G$98,IF(AND(BK$5&gt;=Inputs!$C$99,BK$5&lt;Inputs!$D$99),Inputs!$G$99,IF(AND(BK$5&gt;=Inputs!$C$100,BK$5&lt;Inputs!$D$100),Inputs!$G$100,0))))))))))))</f>
        <v>40</v>
      </c>
      <c r="BL46" s="37">
        <f>IF(AND(BL$5&gt;=Inputs!$C$89,BL$5&lt;Inputs!$D$89),Inputs!$G$89,IF(AND(BL$5&gt;=Inputs!$C$90,BL$5&lt;Inputs!$D$90),Inputs!$G$90,IF(AND(BL$5&gt;=Inputs!$C$91,BL$5&lt;Inputs!$D$91),Inputs!$G$91,IF(AND(BL$5&gt;=Inputs!$C$92,BL$5&lt;Inputs!$D$92),Inputs!$G$92,IF(AND(BL$5&gt;=Inputs!$C$93,BL$5&lt;Inputs!$D$93),Inputs!$G$93,IF(AND(BL$5&gt;=Inputs!$C$94,BL$5&lt;Inputs!$D$94),Inputs!$G$94,IF(AND(BL$5&gt;=Inputs!$C$95,BL$5&lt;Inputs!$D$95),Inputs!$G$95,IF(AND(BL$5&gt;=Inputs!$C$96,BL$5&lt;Inputs!$D$96),Inputs!$G$96,IF(AND(BL$5&gt;=Inputs!$C$97,BL$5&lt;Inputs!$D$97),Inputs!$G$97,IF(AND(BL$5&gt;=Inputs!$C$98,BL$5&lt;Inputs!$D$98),Inputs!$G$98,IF(AND(BL$5&gt;=Inputs!$C$99,BL$5&lt;Inputs!$D$99),Inputs!$G$99,IF(AND(BL$5&gt;=Inputs!$C$100,BL$5&lt;Inputs!$D$100),Inputs!$G$100,0))))))))))))</f>
        <v>40</v>
      </c>
      <c r="BM46" s="37">
        <f>IF(AND(BM$5&gt;=Inputs!$C$89,BM$5&lt;Inputs!$D$89),Inputs!$G$89,IF(AND(BM$5&gt;=Inputs!$C$90,BM$5&lt;Inputs!$D$90),Inputs!$G$90,IF(AND(BM$5&gt;=Inputs!$C$91,BM$5&lt;Inputs!$D$91),Inputs!$G$91,IF(AND(BM$5&gt;=Inputs!$C$92,BM$5&lt;Inputs!$D$92),Inputs!$G$92,IF(AND(BM$5&gt;=Inputs!$C$93,BM$5&lt;Inputs!$D$93),Inputs!$G$93,IF(AND(BM$5&gt;=Inputs!$C$94,BM$5&lt;Inputs!$D$94),Inputs!$G$94,IF(AND(BM$5&gt;=Inputs!$C$95,BM$5&lt;Inputs!$D$95),Inputs!$G$95,IF(AND(BM$5&gt;=Inputs!$C$96,BM$5&lt;Inputs!$D$96),Inputs!$G$96,IF(AND(BM$5&gt;=Inputs!$C$97,BM$5&lt;Inputs!$D$97),Inputs!$G$97,IF(AND(BM$5&gt;=Inputs!$C$98,BM$5&lt;Inputs!$D$98),Inputs!$G$98,IF(AND(BM$5&gt;=Inputs!$C$99,BM$5&lt;Inputs!$D$99),Inputs!$G$99,IF(AND(BM$5&gt;=Inputs!$C$100,BM$5&lt;Inputs!$D$100),Inputs!$G$100,0))))))))))))</f>
        <v>40</v>
      </c>
      <c r="BN46" s="37">
        <f>IF(AND(BN$5&gt;=Inputs!$C$89,BN$5&lt;Inputs!$D$89),Inputs!$G$89,IF(AND(BN$5&gt;=Inputs!$C$90,BN$5&lt;Inputs!$D$90),Inputs!$G$90,IF(AND(BN$5&gt;=Inputs!$C$91,BN$5&lt;Inputs!$D$91),Inputs!$G$91,IF(AND(BN$5&gt;=Inputs!$C$92,BN$5&lt;Inputs!$D$92),Inputs!$G$92,IF(AND(BN$5&gt;=Inputs!$C$93,BN$5&lt;Inputs!$D$93),Inputs!$G$93,IF(AND(BN$5&gt;=Inputs!$C$94,BN$5&lt;Inputs!$D$94),Inputs!$G$94,IF(AND(BN$5&gt;=Inputs!$C$95,BN$5&lt;Inputs!$D$95),Inputs!$G$95,IF(AND(BN$5&gt;=Inputs!$C$96,BN$5&lt;Inputs!$D$96),Inputs!$G$96,IF(AND(BN$5&gt;=Inputs!$C$97,BN$5&lt;Inputs!$D$97),Inputs!$G$97,IF(AND(BN$5&gt;=Inputs!$C$98,BN$5&lt;Inputs!$D$98),Inputs!$G$98,IF(AND(BN$5&gt;=Inputs!$C$99,BN$5&lt;Inputs!$D$99),Inputs!$G$99,IF(AND(BN$5&gt;=Inputs!$C$100,BN$5&lt;Inputs!$D$100),Inputs!$G$100,0))))))))))))</f>
        <v>40</v>
      </c>
      <c r="BO46" s="37">
        <f>IF(AND(BO$5&gt;=Inputs!$C$89,BO$5&lt;Inputs!$D$89),Inputs!$G$89,IF(AND(BO$5&gt;=Inputs!$C$90,BO$5&lt;Inputs!$D$90),Inputs!$G$90,IF(AND(BO$5&gt;=Inputs!$C$91,BO$5&lt;Inputs!$D$91),Inputs!$G$91,IF(AND(BO$5&gt;=Inputs!$C$92,BO$5&lt;Inputs!$D$92),Inputs!$G$92,IF(AND(BO$5&gt;=Inputs!$C$93,BO$5&lt;Inputs!$D$93),Inputs!$G$93,IF(AND(BO$5&gt;=Inputs!$C$94,BO$5&lt;Inputs!$D$94),Inputs!$G$94,IF(AND(BO$5&gt;=Inputs!$C$95,BO$5&lt;Inputs!$D$95),Inputs!$G$95,IF(AND(BO$5&gt;=Inputs!$C$96,BO$5&lt;Inputs!$D$96),Inputs!$G$96,IF(AND(BO$5&gt;=Inputs!$C$97,BO$5&lt;Inputs!$D$97),Inputs!$G$97,IF(AND(BO$5&gt;=Inputs!$C$98,BO$5&lt;Inputs!$D$98),Inputs!$G$98,IF(AND(BO$5&gt;=Inputs!$C$99,BO$5&lt;Inputs!$D$99),Inputs!$G$99,IF(AND(BO$5&gt;=Inputs!$C$100,BO$5&lt;Inputs!$D$100),Inputs!$G$100,0))))))))))))</f>
        <v>40</v>
      </c>
      <c r="BP46" s="37">
        <f>IF(AND(BP$5&gt;=Inputs!$C$89,BP$5&lt;Inputs!$D$89),Inputs!$G$89,IF(AND(BP$5&gt;=Inputs!$C$90,BP$5&lt;Inputs!$D$90),Inputs!$G$90,IF(AND(BP$5&gt;=Inputs!$C$91,BP$5&lt;Inputs!$D$91),Inputs!$G$91,IF(AND(BP$5&gt;=Inputs!$C$92,BP$5&lt;Inputs!$D$92),Inputs!$G$92,IF(AND(BP$5&gt;=Inputs!$C$93,BP$5&lt;Inputs!$D$93),Inputs!$G$93,IF(AND(BP$5&gt;=Inputs!$C$94,BP$5&lt;Inputs!$D$94),Inputs!$G$94,IF(AND(BP$5&gt;=Inputs!$C$95,BP$5&lt;Inputs!$D$95),Inputs!$G$95,IF(AND(BP$5&gt;=Inputs!$C$96,BP$5&lt;Inputs!$D$96),Inputs!$G$96,IF(AND(BP$5&gt;=Inputs!$C$97,BP$5&lt;Inputs!$D$97),Inputs!$G$97,IF(AND(BP$5&gt;=Inputs!$C$98,BP$5&lt;Inputs!$D$98),Inputs!$G$98,IF(AND(BP$5&gt;=Inputs!$C$99,BP$5&lt;Inputs!$D$99),Inputs!$G$99,IF(AND(BP$5&gt;=Inputs!$C$100,BP$5&lt;Inputs!$D$100),Inputs!$G$100,0))))))))))))</f>
        <v>40</v>
      </c>
      <c r="BQ46" s="37">
        <f>IF(AND(BQ$5&gt;=Inputs!$C$89,BQ$5&lt;Inputs!$D$89),Inputs!$G$89,IF(AND(BQ$5&gt;=Inputs!$C$90,BQ$5&lt;Inputs!$D$90),Inputs!$G$90,IF(AND(BQ$5&gt;=Inputs!$C$91,BQ$5&lt;Inputs!$D$91),Inputs!$G$91,IF(AND(BQ$5&gt;=Inputs!$C$92,BQ$5&lt;Inputs!$D$92),Inputs!$G$92,IF(AND(BQ$5&gt;=Inputs!$C$93,BQ$5&lt;Inputs!$D$93),Inputs!$G$93,IF(AND(BQ$5&gt;=Inputs!$C$94,BQ$5&lt;Inputs!$D$94),Inputs!$G$94,IF(AND(BQ$5&gt;=Inputs!$C$95,BQ$5&lt;Inputs!$D$95),Inputs!$G$95,IF(AND(BQ$5&gt;=Inputs!$C$96,BQ$5&lt;Inputs!$D$96),Inputs!$G$96,IF(AND(BQ$5&gt;=Inputs!$C$97,BQ$5&lt;Inputs!$D$97),Inputs!$G$97,IF(AND(BQ$5&gt;=Inputs!$C$98,BQ$5&lt;Inputs!$D$98),Inputs!$G$98,IF(AND(BQ$5&gt;=Inputs!$C$99,BQ$5&lt;Inputs!$D$99),Inputs!$G$99,IF(AND(BQ$5&gt;=Inputs!$C$100,BQ$5&lt;Inputs!$D$100),Inputs!$G$100,0))))))))))))</f>
        <v>40</v>
      </c>
      <c r="BR46" s="37">
        <f>IF(AND(BR$5&gt;=Inputs!$C$89,BR$5&lt;Inputs!$D$89),Inputs!$G$89,IF(AND(BR$5&gt;=Inputs!$C$90,BR$5&lt;Inputs!$D$90),Inputs!$G$90,IF(AND(BR$5&gt;=Inputs!$C$91,BR$5&lt;Inputs!$D$91),Inputs!$G$91,IF(AND(BR$5&gt;=Inputs!$C$92,BR$5&lt;Inputs!$D$92),Inputs!$G$92,IF(AND(BR$5&gt;=Inputs!$C$93,BR$5&lt;Inputs!$D$93),Inputs!$G$93,IF(AND(BR$5&gt;=Inputs!$C$94,BR$5&lt;Inputs!$D$94),Inputs!$G$94,IF(AND(BR$5&gt;=Inputs!$C$95,BR$5&lt;Inputs!$D$95),Inputs!$G$95,IF(AND(BR$5&gt;=Inputs!$C$96,BR$5&lt;Inputs!$D$96),Inputs!$G$96,IF(AND(BR$5&gt;=Inputs!$C$97,BR$5&lt;Inputs!$D$97),Inputs!$G$97,IF(AND(BR$5&gt;=Inputs!$C$98,BR$5&lt;Inputs!$D$98),Inputs!$G$98,IF(AND(BR$5&gt;=Inputs!$C$99,BR$5&lt;Inputs!$D$99),Inputs!$G$99,IF(AND(BR$5&gt;=Inputs!$C$100,BR$5&lt;Inputs!$D$100),Inputs!$G$100,0))))))))))))</f>
        <v>40</v>
      </c>
      <c r="BS46" s="37">
        <f>IF(AND(BS$5&gt;=Inputs!$C$89,BS$5&lt;Inputs!$D$89),Inputs!$G$89,IF(AND(BS$5&gt;=Inputs!$C$90,BS$5&lt;Inputs!$D$90),Inputs!$G$90,IF(AND(BS$5&gt;=Inputs!$C$91,BS$5&lt;Inputs!$D$91),Inputs!$G$91,IF(AND(BS$5&gt;=Inputs!$C$92,BS$5&lt;Inputs!$D$92),Inputs!$G$92,IF(AND(BS$5&gt;=Inputs!$C$93,BS$5&lt;Inputs!$D$93),Inputs!$G$93,IF(AND(BS$5&gt;=Inputs!$C$94,BS$5&lt;Inputs!$D$94),Inputs!$G$94,IF(AND(BS$5&gt;=Inputs!$C$95,BS$5&lt;Inputs!$D$95),Inputs!$G$95,IF(AND(BS$5&gt;=Inputs!$C$96,BS$5&lt;Inputs!$D$96),Inputs!$G$96,IF(AND(BS$5&gt;=Inputs!$C$97,BS$5&lt;Inputs!$D$97),Inputs!$G$97,IF(AND(BS$5&gt;=Inputs!$C$98,BS$5&lt;Inputs!$D$98),Inputs!$G$98,IF(AND(BS$5&gt;=Inputs!$C$99,BS$5&lt;Inputs!$D$99),Inputs!$G$99,IF(AND(BS$5&gt;=Inputs!$C$100,BS$5&lt;Inputs!$D$100),Inputs!$G$100,0))))))))))))</f>
        <v>40</v>
      </c>
      <c r="BT46" s="37">
        <f>IF(AND(BT$5&gt;=Inputs!$C$89,BT$5&lt;Inputs!$D$89),Inputs!$G$89,IF(AND(BT$5&gt;=Inputs!$C$90,BT$5&lt;Inputs!$D$90),Inputs!$G$90,IF(AND(BT$5&gt;=Inputs!$C$91,BT$5&lt;Inputs!$D$91),Inputs!$G$91,IF(AND(BT$5&gt;=Inputs!$C$92,BT$5&lt;Inputs!$D$92),Inputs!$G$92,IF(AND(BT$5&gt;=Inputs!$C$93,BT$5&lt;Inputs!$D$93),Inputs!$G$93,IF(AND(BT$5&gt;=Inputs!$C$94,BT$5&lt;Inputs!$D$94),Inputs!$G$94,IF(AND(BT$5&gt;=Inputs!$C$95,BT$5&lt;Inputs!$D$95),Inputs!$G$95,IF(AND(BT$5&gt;=Inputs!$C$96,BT$5&lt;Inputs!$D$96),Inputs!$G$96,IF(AND(BT$5&gt;=Inputs!$C$97,BT$5&lt;Inputs!$D$97),Inputs!$G$97,IF(AND(BT$5&gt;=Inputs!$C$98,BT$5&lt;Inputs!$D$98),Inputs!$G$98,IF(AND(BT$5&gt;=Inputs!$C$99,BT$5&lt;Inputs!$D$99),Inputs!$G$99,IF(AND(BT$5&gt;=Inputs!$C$100,BT$5&lt;Inputs!$D$100),Inputs!$G$100,0))))))))))))</f>
        <v>40</v>
      </c>
      <c r="BU46" s="37">
        <f>IF(AND(BU$5&gt;=Inputs!$C$89,BU$5&lt;Inputs!$D$89),Inputs!$G$89,IF(AND(BU$5&gt;=Inputs!$C$90,BU$5&lt;Inputs!$D$90),Inputs!$G$90,IF(AND(BU$5&gt;=Inputs!$C$91,BU$5&lt;Inputs!$D$91),Inputs!$G$91,IF(AND(BU$5&gt;=Inputs!$C$92,BU$5&lt;Inputs!$D$92),Inputs!$G$92,IF(AND(BU$5&gt;=Inputs!$C$93,BU$5&lt;Inputs!$D$93),Inputs!$G$93,IF(AND(BU$5&gt;=Inputs!$C$94,BU$5&lt;Inputs!$D$94),Inputs!$G$94,IF(AND(BU$5&gt;=Inputs!$C$95,BU$5&lt;Inputs!$D$95),Inputs!$G$95,IF(AND(BU$5&gt;=Inputs!$C$96,BU$5&lt;Inputs!$D$96),Inputs!$G$96,IF(AND(BU$5&gt;=Inputs!$C$97,BU$5&lt;Inputs!$D$97),Inputs!$G$97,IF(AND(BU$5&gt;=Inputs!$C$98,BU$5&lt;Inputs!$D$98),Inputs!$G$98,IF(AND(BU$5&gt;=Inputs!$C$99,BU$5&lt;Inputs!$D$99),Inputs!$G$99,IF(AND(BU$5&gt;=Inputs!$C$100,BU$5&lt;Inputs!$D$100),Inputs!$G$100,0))))))))))))</f>
        <v>40</v>
      </c>
      <c r="BV46" s="37">
        <f>IF(AND(BV$5&gt;=Inputs!$C$89,BV$5&lt;Inputs!$D$89),Inputs!$G$89,IF(AND(BV$5&gt;=Inputs!$C$90,BV$5&lt;Inputs!$D$90),Inputs!$G$90,IF(AND(BV$5&gt;=Inputs!$C$91,BV$5&lt;Inputs!$D$91),Inputs!$G$91,IF(AND(BV$5&gt;=Inputs!$C$92,BV$5&lt;Inputs!$D$92),Inputs!$G$92,IF(AND(BV$5&gt;=Inputs!$C$93,BV$5&lt;Inputs!$D$93),Inputs!$G$93,IF(AND(BV$5&gt;=Inputs!$C$94,BV$5&lt;Inputs!$D$94),Inputs!$G$94,IF(AND(BV$5&gt;=Inputs!$C$95,BV$5&lt;Inputs!$D$95),Inputs!$G$95,IF(AND(BV$5&gt;=Inputs!$C$96,BV$5&lt;Inputs!$D$96),Inputs!$G$96,IF(AND(BV$5&gt;=Inputs!$C$97,BV$5&lt;Inputs!$D$97),Inputs!$G$97,IF(AND(BV$5&gt;=Inputs!$C$98,BV$5&lt;Inputs!$D$98),Inputs!$G$98,IF(AND(BV$5&gt;=Inputs!$C$99,BV$5&lt;Inputs!$D$99),Inputs!$G$99,IF(AND(BV$5&gt;=Inputs!$C$100,BV$5&lt;Inputs!$D$100),Inputs!$G$100,0))))))))))))</f>
        <v>40</v>
      </c>
      <c r="BW46" s="37">
        <f>IF(AND(BW$5&gt;=Inputs!$C$89,BW$5&lt;Inputs!$D$89),Inputs!$G$89,IF(AND(BW$5&gt;=Inputs!$C$90,BW$5&lt;Inputs!$D$90),Inputs!$G$90,IF(AND(BW$5&gt;=Inputs!$C$91,BW$5&lt;Inputs!$D$91),Inputs!$G$91,IF(AND(BW$5&gt;=Inputs!$C$92,BW$5&lt;Inputs!$D$92),Inputs!$G$92,IF(AND(BW$5&gt;=Inputs!$C$93,BW$5&lt;Inputs!$D$93),Inputs!$G$93,IF(AND(BW$5&gt;=Inputs!$C$94,BW$5&lt;Inputs!$D$94),Inputs!$G$94,IF(AND(BW$5&gt;=Inputs!$C$95,BW$5&lt;Inputs!$D$95),Inputs!$G$95,IF(AND(BW$5&gt;=Inputs!$C$96,BW$5&lt;Inputs!$D$96),Inputs!$G$96,IF(AND(BW$5&gt;=Inputs!$C$97,BW$5&lt;Inputs!$D$97),Inputs!$G$97,IF(AND(BW$5&gt;=Inputs!$C$98,BW$5&lt;Inputs!$D$98),Inputs!$G$98,IF(AND(BW$5&gt;=Inputs!$C$99,BW$5&lt;Inputs!$D$99),Inputs!$G$99,IF(AND(BW$5&gt;=Inputs!$C$100,BW$5&lt;Inputs!$D$100),Inputs!$G$100,0))))))))))))</f>
        <v>40</v>
      </c>
      <c r="BX46" s="37">
        <f>IF(AND(BX$5&gt;=Inputs!$C$89,BX$5&lt;Inputs!$D$89),Inputs!$G$89,IF(AND(BX$5&gt;=Inputs!$C$90,BX$5&lt;Inputs!$D$90),Inputs!$G$90,IF(AND(BX$5&gt;=Inputs!$C$91,BX$5&lt;Inputs!$D$91),Inputs!$G$91,IF(AND(BX$5&gt;=Inputs!$C$92,BX$5&lt;Inputs!$D$92),Inputs!$G$92,IF(AND(BX$5&gt;=Inputs!$C$93,BX$5&lt;Inputs!$D$93),Inputs!$G$93,IF(AND(BX$5&gt;=Inputs!$C$94,BX$5&lt;Inputs!$D$94),Inputs!$G$94,IF(AND(BX$5&gt;=Inputs!$C$95,BX$5&lt;Inputs!$D$95),Inputs!$G$95,IF(AND(BX$5&gt;=Inputs!$C$96,BX$5&lt;Inputs!$D$96),Inputs!$G$96,IF(AND(BX$5&gt;=Inputs!$C$97,BX$5&lt;Inputs!$D$97),Inputs!$G$97,IF(AND(BX$5&gt;=Inputs!$C$98,BX$5&lt;Inputs!$D$98),Inputs!$G$98,IF(AND(BX$5&gt;=Inputs!$C$99,BX$5&lt;Inputs!$D$99),Inputs!$G$99,IF(AND(BX$5&gt;=Inputs!$C$100,BX$5&lt;Inputs!$D$100),Inputs!$G$100,0))))))))))))</f>
        <v>40</v>
      </c>
      <c r="BY46" s="37">
        <f>IF(AND(BY$5&gt;=Inputs!$C$89,BY$5&lt;Inputs!$D$89),Inputs!$G$89,IF(AND(BY$5&gt;=Inputs!$C$90,BY$5&lt;Inputs!$D$90),Inputs!$G$90,IF(AND(BY$5&gt;=Inputs!$C$91,BY$5&lt;Inputs!$D$91),Inputs!$G$91,IF(AND(BY$5&gt;=Inputs!$C$92,BY$5&lt;Inputs!$D$92),Inputs!$G$92,IF(AND(BY$5&gt;=Inputs!$C$93,BY$5&lt;Inputs!$D$93),Inputs!$G$93,IF(AND(BY$5&gt;=Inputs!$C$94,BY$5&lt;Inputs!$D$94),Inputs!$G$94,IF(AND(BY$5&gt;=Inputs!$C$95,BY$5&lt;Inputs!$D$95),Inputs!$G$95,IF(AND(BY$5&gt;=Inputs!$C$96,BY$5&lt;Inputs!$D$96),Inputs!$G$96,IF(AND(BY$5&gt;=Inputs!$C$97,BY$5&lt;Inputs!$D$97),Inputs!$G$97,IF(AND(BY$5&gt;=Inputs!$C$98,BY$5&lt;Inputs!$D$98),Inputs!$G$98,IF(AND(BY$5&gt;=Inputs!$C$99,BY$5&lt;Inputs!$D$99),Inputs!$G$99,IF(AND(BY$5&gt;=Inputs!$C$100,BY$5&lt;Inputs!$D$100),Inputs!$G$100,0))))))))))))</f>
        <v>40</v>
      </c>
      <c r="BZ46" s="37">
        <f>IF(AND(BZ$5&gt;=Inputs!$C$89,BZ$5&lt;Inputs!$D$89),Inputs!$G$89,IF(AND(BZ$5&gt;=Inputs!$C$90,BZ$5&lt;Inputs!$D$90),Inputs!$G$90,IF(AND(BZ$5&gt;=Inputs!$C$91,BZ$5&lt;Inputs!$D$91),Inputs!$G$91,IF(AND(BZ$5&gt;=Inputs!$C$92,BZ$5&lt;Inputs!$D$92),Inputs!$G$92,IF(AND(BZ$5&gt;=Inputs!$C$93,BZ$5&lt;Inputs!$D$93),Inputs!$G$93,IF(AND(BZ$5&gt;=Inputs!$C$94,BZ$5&lt;Inputs!$D$94),Inputs!$G$94,IF(AND(BZ$5&gt;=Inputs!$C$95,BZ$5&lt;Inputs!$D$95),Inputs!$G$95,IF(AND(BZ$5&gt;=Inputs!$C$96,BZ$5&lt;Inputs!$D$96),Inputs!$G$96,IF(AND(BZ$5&gt;=Inputs!$C$97,BZ$5&lt;Inputs!$D$97),Inputs!$G$97,IF(AND(BZ$5&gt;=Inputs!$C$98,BZ$5&lt;Inputs!$D$98),Inputs!$G$98,IF(AND(BZ$5&gt;=Inputs!$C$99,BZ$5&lt;Inputs!$D$99),Inputs!$G$99,IF(AND(BZ$5&gt;=Inputs!$C$100,BZ$5&lt;Inputs!$D$100),Inputs!$G$100,0))))))))))))</f>
        <v>40</v>
      </c>
      <c r="CA46" s="37">
        <f>IF(AND(CA$5&gt;=Inputs!$C$89,CA$5&lt;Inputs!$D$89),Inputs!$G$89,IF(AND(CA$5&gt;=Inputs!$C$90,CA$5&lt;Inputs!$D$90),Inputs!$G$90,IF(AND(CA$5&gt;=Inputs!$C$91,CA$5&lt;Inputs!$D$91),Inputs!$G$91,IF(AND(CA$5&gt;=Inputs!$C$92,CA$5&lt;Inputs!$D$92),Inputs!$G$92,IF(AND(CA$5&gt;=Inputs!$C$93,CA$5&lt;Inputs!$D$93),Inputs!$G$93,IF(AND(CA$5&gt;=Inputs!$C$94,CA$5&lt;Inputs!$D$94),Inputs!$G$94,IF(AND(CA$5&gt;=Inputs!$C$95,CA$5&lt;Inputs!$D$95),Inputs!$G$95,IF(AND(CA$5&gt;=Inputs!$C$96,CA$5&lt;Inputs!$D$96),Inputs!$G$96,IF(AND(CA$5&gt;=Inputs!$C$97,CA$5&lt;Inputs!$D$97),Inputs!$G$97,IF(AND(CA$5&gt;=Inputs!$C$98,CA$5&lt;Inputs!$D$98),Inputs!$G$98,IF(AND(CA$5&gt;=Inputs!$C$99,CA$5&lt;Inputs!$D$99),Inputs!$G$99,IF(AND(CA$5&gt;=Inputs!$C$100,CA$5&lt;Inputs!$D$100),Inputs!$G$100,0))))))))))))</f>
        <v>40</v>
      </c>
      <c r="CB46" s="37">
        <f>IF(AND(CB$5&gt;=Inputs!$C$89,CB$5&lt;Inputs!$D$89),Inputs!$G$89,IF(AND(CB$5&gt;=Inputs!$C$90,CB$5&lt;Inputs!$D$90),Inputs!$G$90,IF(AND(CB$5&gt;=Inputs!$C$91,CB$5&lt;Inputs!$D$91),Inputs!$G$91,IF(AND(CB$5&gt;=Inputs!$C$92,CB$5&lt;Inputs!$D$92),Inputs!$G$92,IF(AND(CB$5&gt;=Inputs!$C$93,CB$5&lt;Inputs!$D$93),Inputs!$G$93,IF(AND(CB$5&gt;=Inputs!$C$94,CB$5&lt;Inputs!$D$94),Inputs!$G$94,IF(AND(CB$5&gt;=Inputs!$C$95,CB$5&lt;Inputs!$D$95),Inputs!$G$95,IF(AND(CB$5&gt;=Inputs!$C$96,CB$5&lt;Inputs!$D$96),Inputs!$G$96,IF(AND(CB$5&gt;=Inputs!$C$97,CB$5&lt;Inputs!$D$97),Inputs!$G$97,IF(AND(CB$5&gt;=Inputs!$C$98,CB$5&lt;Inputs!$D$98),Inputs!$G$98,IF(AND(CB$5&gt;=Inputs!$C$99,CB$5&lt;Inputs!$D$99),Inputs!$G$99,IF(AND(CB$5&gt;=Inputs!$C$100,CB$5&lt;Inputs!$D$100),Inputs!$G$100,0))))))))))))</f>
        <v>40</v>
      </c>
      <c r="CC46" s="37">
        <f>IF(AND(CC$5&gt;=Inputs!$C$89,CC$5&lt;Inputs!$D$89),Inputs!$G$89,IF(AND(CC$5&gt;=Inputs!$C$90,CC$5&lt;Inputs!$D$90),Inputs!$G$90,IF(AND(CC$5&gt;=Inputs!$C$91,CC$5&lt;Inputs!$D$91),Inputs!$G$91,IF(AND(CC$5&gt;=Inputs!$C$92,CC$5&lt;Inputs!$D$92),Inputs!$G$92,IF(AND(CC$5&gt;=Inputs!$C$93,CC$5&lt;Inputs!$D$93),Inputs!$G$93,IF(AND(CC$5&gt;=Inputs!$C$94,CC$5&lt;Inputs!$D$94),Inputs!$G$94,IF(AND(CC$5&gt;=Inputs!$C$95,CC$5&lt;Inputs!$D$95),Inputs!$G$95,IF(AND(CC$5&gt;=Inputs!$C$96,CC$5&lt;Inputs!$D$96),Inputs!$G$96,IF(AND(CC$5&gt;=Inputs!$C$97,CC$5&lt;Inputs!$D$97),Inputs!$G$97,IF(AND(CC$5&gt;=Inputs!$C$98,CC$5&lt;Inputs!$D$98),Inputs!$G$98,IF(AND(CC$5&gt;=Inputs!$C$99,CC$5&lt;Inputs!$D$99),Inputs!$G$99,IF(AND(CC$5&gt;=Inputs!$C$100,CC$5&lt;Inputs!$D$100),Inputs!$G$100,0))))))))))))</f>
        <v>40</v>
      </c>
      <c r="CD46" s="37">
        <f>IF(AND(CD$5&gt;=Inputs!$C$89,CD$5&lt;Inputs!$D$89),Inputs!$G$89,IF(AND(CD$5&gt;=Inputs!$C$90,CD$5&lt;Inputs!$D$90),Inputs!$G$90,IF(AND(CD$5&gt;=Inputs!$C$91,CD$5&lt;Inputs!$D$91),Inputs!$G$91,IF(AND(CD$5&gt;=Inputs!$C$92,CD$5&lt;Inputs!$D$92),Inputs!$G$92,IF(AND(CD$5&gt;=Inputs!$C$93,CD$5&lt;Inputs!$D$93),Inputs!$G$93,IF(AND(CD$5&gt;=Inputs!$C$94,CD$5&lt;Inputs!$D$94),Inputs!$G$94,IF(AND(CD$5&gt;=Inputs!$C$95,CD$5&lt;Inputs!$D$95),Inputs!$G$95,IF(AND(CD$5&gt;=Inputs!$C$96,CD$5&lt;Inputs!$D$96),Inputs!$G$96,IF(AND(CD$5&gt;=Inputs!$C$97,CD$5&lt;Inputs!$D$97),Inputs!$G$97,IF(AND(CD$5&gt;=Inputs!$C$98,CD$5&lt;Inputs!$D$98),Inputs!$G$98,IF(AND(CD$5&gt;=Inputs!$C$99,CD$5&lt;Inputs!$D$99),Inputs!$G$99,IF(AND(CD$5&gt;=Inputs!$C$100,CD$5&lt;Inputs!$D$100),Inputs!$G$100,0))))))))))))</f>
        <v>40</v>
      </c>
      <c r="CE46" s="37">
        <f>IF(AND(CE$5&gt;=Inputs!$C$89,CE$5&lt;Inputs!$D$89),Inputs!$G$89,IF(AND(CE$5&gt;=Inputs!$C$90,CE$5&lt;Inputs!$D$90),Inputs!$G$90,IF(AND(CE$5&gt;=Inputs!$C$91,CE$5&lt;Inputs!$D$91),Inputs!$G$91,IF(AND(CE$5&gt;=Inputs!$C$92,CE$5&lt;Inputs!$D$92),Inputs!$G$92,IF(AND(CE$5&gt;=Inputs!$C$93,CE$5&lt;Inputs!$D$93),Inputs!$G$93,IF(AND(CE$5&gt;=Inputs!$C$94,CE$5&lt;Inputs!$D$94),Inputs!$G$94,IF(AND(CE$5&gt;=Inputs!$C$95,CE$5&lt;Inputs!$D$95),Inputs!$G$95,IF(AND(CE$5&gt;=Inputs!$C$96,CE$5&lt;Inputs!$D$96),Inputs!$G$96,IF(AND(CE$5&gt;=Inputs!$C$97,CE$5&lt;Inputs!$D$97),Inputs!$G$97,IF(AND(CE$5&gt;=Inputs!$C$98,CE$5&lt;Inputs!$D$98),Inputs!$G$98,IF(AND(CE$5&gt;=Inputs!$C$99,CE$5&lt;Inputs!$D$99),Inputs!$G$99,IF(AND(CE$5&gt;=Inputs!$C$100,CE$5&lt;Inputs!$D$100),Inputs!$G$100,0))))))))))))</f>
        <v>40</v>
      </c>
      <c r="CF46" s="37">
        <f>IF(AND(CF$5&gt;=Inputs!$C$89,CF$5&lt;Inputs!$D$89),Inputs!$G$89,IF(AND(CF$5&gt;=Inputs!$C$90,CF$5&lt;Inputs!$D$90),Inputs!$G$90,IF(AND(CF$5&gt;=Inputs!$C$91,CF$5&lt;Inputs!$D$91),Inputs!$G$91,IF(AND(CF$5&gt;=Inputs!$C$92,CF$5&lt;Inputs!$D$92),Inputs!$G$92,IF(AND(CF$5&gt;=Inputs!$C$93,CF$5&lt;Inputs!$D$93),Inputs!$G$93,IF(AND(CF$5&gt;=Inputs!$C$94,CF$5&lt;Inputs!$D$94),Inputs!$G$94,IF(AND(CF$5&gt;=Inputs!$C$95,CF$5&lt;Inputs!$D$95),Inputs!$G$95,IF(AND(CF$5&gt;=Inputs!$C$96,CF$5&lt;Inputs!$D$96),Inputs!$G$96,IF(AND(CF$5&gt;=Inputs!$C$97,CF$5&lt;Inputs!$D$97),Inputs!$G$97,IF(AND(CF$5&gt;=Inputs!$C$98,CF$5&lt;Inputs!$D$98),Inputs!$G$98,IF(AND(CF$5&gt;=Inputs!$C$99,CF$5&lt;Inputs!$D$99),Inputs!$G$99,IF(AND(CF$5&gt;=Inputs!$C$100,CF$5&lt;Inputs!$D$100),Inputs!$G$100,0))))))))))))</f>
        <v>40</v>
      </c>
      <c r="CG46" s="37">
        <f>IF(AND(CG$5&gt;=Inputs!$C$89,CG$5&lt;Inputs!$D$89),Inputs!$G$89,IF(AND(CG$5&gt;=Inputs!$C$90,CG$5&lt;Inputs!$D$90),Inputs!$G$90,IF(AND(CG$5&gt;=Inputs!$C$91,CG$5&lt;Inputs!$D$91),Inputs!$G$91,IF(AND(CG$5&gt;=Inputs!$C$92,CG$5&lt;Inputs!$D$92),Inputs!$G$92,IF(AND(CG$5&gt;=Inputs!$C$93,CG$5&lt;Inputs!$D$93),Inputs!$G$93,IF(AND(CG$5&gt;=Inputs!$C$94,CG$5&lt;Inputs!$D$94),Inputs!$G$94,IF(AND(CG$5&gt;=Inputs!$C$95,CG$5&lt;Inputs!$D$95),Inputs!$G$95,IF(AND(CG$5&gt;=Inputs!$C$96,CG$5&lt;Inputs!$D$96),Inputs!$G$96,IF(AND(CG$5&gt;=Inputs!$C$97,CG$5&lt;Inputs!$D$97),Inputs!$G$97,IF(AND(CG$5&gt;=Inputs!$C$98,CG$5&lt;Inputs!$D$98),Inputs!$G$98,IF(AND(CG$5&gt;=Inputs!$C$99,CG$5&lt;Inputs!$D$99),Inputs!$G$99,IF(AND(CG$5&gt;=Inputs!$C$100,CG$5&lt;Inputs!$D$100),Inputs!$G$100,0))))))))))))</f>
        <v>40</v>
      </c>
      <c r="CH46" s="37">
        <f>IF(AND(CH$5&gt;=Inputs!$C$89,CH$5&lt;Inputs!$D$89),Inputs!$G$89,IF(AND(CH$5&gt;=Inputs!$C$90,CH$5&lt;Inputs!$D$90),Inputs!$G$90,IF(AND(CH$5&gt;=Inputs!$C$91,CH$5&lt;Inputs!$D$91),Inputs!$G$91,IF(AND(CH$5&gt;=Inputs!$C$92,CH$5&lt;Inputs!$D$92),Inputs!$G$92,IF(AND(CH$5&gt;=Inputs!$C$93,CH$5&lt;Inputs!$D$93),Inputs!$G$93,IF(AND(CH$5&gt;=Inputs!$C$94,CH$5&lt;Inputs!$D$94),Inputs!$G$94,IF(AND(CH$5&gt;=Inputs!$C$95,CH$5&lt;Inputs!$D$95),Inputs!$G$95,IF(AND(CH$5&gt;=Inputs!$C$96,CH$5&lt;Inputs!$D$96),Inputs!$G$96,IF(AND(CH$5&gt;=Inputs!$C$97,CH$5&lt;Inputs!$D$97),Inputs!$G$97,IF(AND(CH$5&gt;=Inputs!$C$98,CH$5&lt;Inputs!$D$98),Inputs!$G$98,IF(AND(CH$5&gt;=Inputs!$C$99,CH$5&lt;Inputs!$D$99),Inputs!$G$99,IF(AND(CH$5&gt;=Inputs!$C$100,CH$5&lt;Inputs!$D$100),Inputs!$G$100,0))))))))))))</f>
        <v>40</v>
      </c>
      <c r="CI46" s="37">
        <f>IF(AND(CI$5&gt;=Inputs!$C$89,CI$5&lt;Inputs!$D$89),Inputs!$G$89,IF(AND(CI$5&gt;=Inputs!$C$90,CI$5&lt;Inputs!$D$90),Inputs!$G$90,IF(AND(CI$5&gt;=Inputs!$C$91,CI$5&lt;Inputs!$D$91),Inputs!$G$91,IF(AND(CI$5&gt;=Inputs!$C$92,CI$5&lt;Inputs!$D$92),Inputs!$G$92,IF(AND(CI$5&gt;=Inputs!$C$93,CI$5&lt;Inputs!$D$93),Inputs!$G$93,IF(AND(CI$5&gt;=Inputs!$C$94,CI$5&lt;Inputs!$D$94),Inputs!$G$94,IF(AND(CI$5&gt;=Inputs!$C$95,CI$5&lt;Inputs!$D$95),Inputs!$G$95,IF(AND(CI$5&gt;=Inputs!$C$96,CI$5&lt;Inputs!$D$96),Inputs!$G$96,IF(AND(CI$5&gt;=Inputs!$C$97,CI$5&lt;Inputs!$D$97),Inputs!$G$97,IF(AND(CI$5&gt;=Inputs!$C$98,CI$5&lt;Inputs!$D$98),Inputs!$G$98,IF(AND(CI$5&gt;=Inputs!$C$99,CI$5&lt;Inputs!$D$99),Inputs!$G$99,IF(AND(CI$5&gt;=Inputs!$C$100,CI$5&lt;Inputs!$D$100),Inputs!$G$100,0))))))))))))</f>
        <v>40</v>
      </c>
      <c r="CJ46" s="37">
        <f>IF(AND(CJ$5&gt;=Inputs!$C$89,CJ$5&lt;Inputs!$D$89),Inputs!$G$89,IF(AND(CJ$5&gt;=Inputs!$C$90,CJ$5&lt;Inputs!$D$90),Inputs!$G$90,IF(AND(CJ$5&gt;=Inputs!$C$91,CJ$5&lt;Inputs!$D$91),Inputs!$G$91,IF(AND(CJ$5&gt;=Inputs!$C$92,CJ$5&lt;Inputs!$D$92),Inputs!$G$92,IF(AND(CJ$5&gt;=Inputs!$C$93,CJ$5&lt;Inputs!$D$93),Inputs!$G$93,IF(AND(CJ$5&gt;=Inputs!$C$94,CJ$5&lt;Inputs!$D$94),Inputs!$G$94,IF(AND(CJ$5&gt;=Inputs!$C$95,CJ$5&lt;Inputs!$D$95),Inputs!$G$95,IF(AND(CJ$5&gt;=Inputs!$C$96,CJ$5&lt;Inputs!$D$96),Inputs!$G$96,IF(AND(CJ$5&gt;=Inputs!$C$97,CJ$5&lt;Inputs!$D$97),Inputs!$G$97,IF(AND(CJ$5&gt;=Inputs!$C$98,CJ$5&lt;Inputs!$D$98),Inputs!$G$98,IF(AND(CJ$5&gt;=Inputs!$C$99,CJ$5&lt;Inputs!$D$99),Inputs!$G$99,IF(AND(CJ$5&gt;=Inputs!$C$100,CJ$5&lt;Inputs!$D$100),Inputs!$G$100,0))))))))))))</f>
        <v>40</v>
      </c>
      <c r="CK46" s="37">
        <f>IF(AND(CK$5&gt;=Inputs!$C$89,CK$5&lt;Inputs!$D$89),Inputs!$G$89,IF(AND(CK$5&gt;=Inputs!$C$90,CK$5&lt;Inputs!$D$90),Inputs!$G$90,IF(AND(CK$5&gt;=Inputs!$C$91,CK$5&lt;Inputs!$D$91),Inputs!$G$91,IF(AND(CK$5&gt;=Inputs!$C$92,CK$5&lt;Inputs!$D$92),Inputs!$G$92,IF(AND(CK$5&gt;=Inputs!$C$93,CK$5&lt;Inputs!$D$93),Inputs!$G$93,IF(AND(CK$5&gt;=Inputs!$C$94,CK$5&lt;Inputs!$D$94),Inputs!$G$94,IF(AND(CK$5&gt;=Inputs!$C$95,CK$5&lt;Inputs!$D$95),Inputs!$G$95,IF(AND(CK$5&gt;=Inputs!$C$96,CK$5&lt;Inputs!$D$96),Inputs!$G$96,IF(AND(CK$5&gt;=Inputs!$C$97,CK$5&lt;Inputs!$D$97),Inputs!$G$97,IF(AND(CK$5&gt;=Inputs!$C$98,CK$5&lt;Inputs!$D$98),Inputs!$G$98,IF(AND(CK$5&gt;=Inputs!$C$99,CK$5&lt;Inputs!$D$99),Inputs!$G$99,IF(AND(CK$5&gt;=Inputs!$C$100,CK$5&lt;Inputs!$D$100),Inputs!$G$100,0))))))))))))</f>
        <v>40</v>
      </c>
      <c r="CL46" s="37">
        <f>IF(AND(CL$5&gt;=Inputs!$C$89,CL$5&lt;Inputs!$D$89),Inputs!$G$89,IF(AND(CL$5&gt;=Inputs!$C$90,CL$5&lt;Inputs!$D$90),Inputs!$G$90,IF(AND(CL$5&gt;=Inputs!$C$91,CL$5&lt;Inputs!$D$91),Inputs!$G$91,IF(AND(CL$5&gt;=Inputs!$C$92,CL$5&lt;Inputs!$D$92),Inputs!$G$92,IF(AND(CL$5&gt;=Inputs!$C$93,CL$5&lt;Inputs!$D$93),Inputs!$G$93,IF(AND(CL$5&gt;=Inputs!$C$94,CL$5&lt;Inputs!$D$94),Inputs!$G$94,IF(AND(CL$5&gt;=Inputs!$C$95,CL$5&lt;Inputs!$D$95),Inputs!$G$95,IF(AND(CL$5&gt;=Inputs!$C$96,CL$5&lt;Inputs!$D$96),Inputs!$G$96,IF(AND(CL$5&gt;=Inputs!$C$97,CL$5&lt;Inputs!$D$97),Inputs!$G$97,IF(AND(CL$5&gt;=Inputs!$C$98,CL$5&lt;Inputs!$D$98),Inputs!$G$98,IF(AND(CL$5&gt;=Inputs!$C$99,CL$5&lt;Inputs!$D$99),Inputs!$G$99,IF(AND(CL$5&gt;=Inputs!$C$100,CL$5&lt;Inputs!$D$100),Inputs!$G$100,0))))))))))))</f>
        <v>40</v>
      </c>
      <c r="CM46" s="37">
        <f>IF(AND(CM$5&gt;=Inputs!$C$89,CM$5&lt;Inputs!$D$89),Inputs!$G$89,IF(AND(CM$5&gt;=Inputs!$C$90,CM$5&lt;Inputs!$D$90),Inputs!$G$90,IF(AND(CM$5&gt;=Inputs!$C$91,CM$5&lt;Inputs!$D$91),Inputs!$G$91,IF(AND(CM$5&gt;=Inputs!$C$92,CM$5&lt;Inputs!$D$92),Inputs!$G$92,IF(AND(CM$5&gt;=Inputs!$C$93,CM$5&lt;Inputs!$D$93),Inputs!$G$93,IF(AND(CM$5&gt;=Inputs!$C$94,CM$5&lt;Inputs!$D$94),Inputs!$G$94,IF(AND(CM$5&gt;=Inputs!$C$95,CM$5&lt;Inputs!$D$95),Inputs!$G$95,IF(AND(CM$5&gt;=Inputs!$C$96,CM$5&lt;Inputs!$D$96),Inputs!$G$96,IF(AND(CM$5&gt;=Inputs!$C$97,CM$5&lt;Inputs!$D$97),Inputs!$G$97,IF(AND(CM$5&gt;=Inputs!$C$98,CM$5&lt;Inputs!$D$98),Inputs!$G$98,IF(AND(CM$5&gt;=Inputs!$C$99,CM$5&lt;Inputs!$D$99),Inputs!$G$99,IF(AND(CM$5&gt;=Inputs!$C$100,CM$5&lt;Inputs!$D$100),Inputs!$G$100,0))))))))))))</f>
        <v>40</v>
      </c>
      <c r="CN46" s="37">
        <f>IF(AND(CN$5&gt;=Inputs!$C$89,CN$5&lt;Inputs!$D$89),Inputs!$G$89,IF(AND(CN$5&gt;=Inputs!$C$90,CN$5&lt;Inputs!$D$90),Inputs!$G$90,IF(AND(CN$5&gt;=Inputs!$C$91,CN$5&lt;Inputs!$D$91),Inputs!$G$91,IF(AND(CN$5&gt;=Inputs!$C$92,CN$5&lt;Inputs!$D$92),Inputs!$G$92,IF(AND(CN$5&gt;=Inputs!$C$93,CN$5&lt;Inputs!$D$93),Inputs!$G$93,IF(AND(CN$5&gt;=Inputs!$C$94,CN$5&lt;Inputs!$D$94),Inputs!$G$94,IF(AND(CN$5&gt;=Inputs!$C$95,CN$5&lt;Inputs!$D$95),Inputs!$G$95,IF(AND(CN$5&gt;=Inputs!$C$96,CN$5&lt;Inputs!$D$96),Inputs!$G$96,IF(AND(CN$5&gt;=Inputs!$C$97,CN$5&lt;Inputs!$D$97),Inputs!$G$97,IF(AND(CN$5&gt;=Inputs!$C$98,CN$5&lt;Inputs!$D$98),Inputs!$G$98,IF(AND(CN$5&gt;=Inputs!$C$99,CN$5&lt;Inputs!$D$99),Inputs!$G$99,IF(AND(CN$5&gt;=Inputs!$C$100,CN$5&lt;Inputs!$D$100),Inputs!$G$100,0))))))))))))</f>
        <v>40</v>
      </c>
      <c r="CO46" s="37">
        <f>IF(AND(CO$5&gt;=Inputs!$C$89,CO$5&lt;Inputs!$D$89),Inputs!$G$89,IF(AND(CO$5&gt;=Inputs!$C$90,CO$5&lt;Inputs!$D$90),Inputs!$G$90,IF(AND(CO$5&gt;=Inputs!$C$91,CO$5&lt;Inputs!$D$91),Inputs!$G$91,IF(AND(CO$5&gt;=Inputs!$C$92,CO$5&lt;Inputs!$D$92),Inputs!$G$92,IF(AND(CO$5&gt;=Inputs!$C$93,CO$5&lt;Inputs!$D$93),Inputs!$G$93,IF(AND(CO$5&gt;=Inputs!$C$94,CO$5&lt;Inputs!$D$94),Inputs!$G$94,IF(AND(CO$5&gt;=Inputs!$C$95,CO$5&lt;Inputs!$D$95),Inputs!$G$95,IF(AND(CO$5&gt;=Inputs!$C$96,CO$5&lt;Inputs!$D$96),Inputs!$G$96,IF(AND(CO$5&gt;=Inputs!$C$97,CO$5&lt;Inputs!$D$97),Inputs!$G$97,IF(AND(CO$5&gt;=Inputs!$C$98,CO$5&lt;Inputs!$D$98),Inputs!$G$98,IF(AND(CO$5&gt;=Inputs!$C$99,CO$5&lt;Inputs!$D$99),Inputs!$G$99,IF(AND(CO$5&gt;=Inputs!$C$100,CO$5&lt;Inputs!$D$100),Inputs!$G$100,0))))))))))))</f>
        <v>40</v>
      </c>
      <c r="CP46" s="37">
        <f>IF(AND(CP$5&gt;=Inputs!$C$89,CP$5&lt;Inputs!$D$89),Inputs!$G$89,IF(AND(CP$5&gt;=Inputs!$C$90,CP$5&lt;Inputs!$D$90),Inputs!$G$90,IF(AND(CP$5&gt;=Inputs!$C$91,CP$5&lt;Inputs!$D$91),Inputs!$G$91,IF(AND(CP$5&gt;=Inputs!$C$92,CP$5&lt;Inputs!$D$92),Inputs!$G$92,IF(AND(CP$5&gt;=Inputs!$C$93,CP$5&lt;Inputs!$D$93),Inputs!$G$93,IF(AND(CP$5&gt;=Inputs!$C$94,CP$5&lt;Inputs!$D$94),Inputs!$G$94,IF(AND(CP$5&gt;=Inputs!$C$95,CP$5&lt;Inputs!$D$95),Inputs!$G$95,IF(AND(CP$5&gt;=Inputs!$C$96,CP$5&lt;Inputs!$D$96),Inputs!$G$96,IF(AND(CP$5&gt;=Inputs!$C$97,CP$5&lt;Inputs!$D$97),Inputs!$G$97,IF(AND(CP$5&gt;=Inputs!$C$98,CP$5&lt;Inputs!$D$98),Inputs!$G$98,IF(AND(CP$5&gt;=Inputs!$C$99,CP$5&lt;Inputs!$D$99),Inputs!$G$99,IF(AND(CP$5&gt;=Inputs!$C$100,CP$5&lt;Inputs!$D$100),Inputs!$G$100,0))))))))))))</f>
        <v>40</v>
      </c>
      <c r="CQ46" s="37">
        <f>IF(AND(CQ$5&gt;=Inputs!$C$89,CQ$5&lt;Inputs!$D$89),Inputs!$G$89,IF(AND(CQ$5&gt;=Inputs!$C$90,CQ$5&lt;Inputs!$D$90),Inputs!$G$90,IF(AND(CQ$5&gt;=Inputs!$C$91,CQ$5&lt;Inputs!$D$91),Inputs!$G$91,IF(AND(CQ$5&gt;=Inputs!$C$92,CQ$5&lt;Inputs!$D$92),Inputs!$G$92,IF(AND(CQ$5&gt;=Inputs!$C$93,CQ$5&lt;Inputs!$D$93),Inputs!$G$93,IF(AND(CQ$5&gt;=Inputs!$C$94,CQ$5&lt;Inputs!$D$94),Inputs!$G$94,IF(AND(CQ$5&gt;=Inputs!$C$95,CQ$5&lt;Inputs!$D$95),Inputs!$G$95,IF(AND(CQ$5&gt;=Inputs!$C$96,CQ$5&lt;Inputs!$D$96),Inputs!$G$96,IF(AND(CQ$5&gt;=Inputs!$C$97,CQ$5&lt;Inputs!$D$97),Inputs!$G$97,IF(AND(CQ$5&gt;=Inputs!$C$98,CQ$5&lt;Inputs!$D$98),Inputs!$G$98,IF(AND(CQ$5&gt;=Inputs!$C$99,CQ$5&lt;Inputs!$D$99),Inputs!$G$99,IF(AND(CQ$5&gt;=Inputs!$C$100,CQ$5&lt;Inputs!$D$100),Inputs!$G$100,0))))))))))))</f>
        <v>40</v>
      </c>
      <c r="CR46" s="37">
        <f>IF(AND(CR$5&gt;=Inputs!$C$89,CR$5&lt;Inputs!$D$89),Inputs!$G$89,IF(AND(CR$5&gt;=Inputs!$C$90,CR$5&lt;Inputs!$D$90),Inputs!$G$90,IF(AND(CR$5&gt;=Inputs!$C$91,CR$5&lt;Inputs!$D$91),Inputs!$G$91,IF(AND(CR$5&gt;=Inputs!$C$92,CR$5&lt;Inputs!$D$92),Inputs!$G$92,IF(AND(CR$5&gt;=Inputs!$C$93,CR$5&lt;Inputs!$D$93),Inputs!$G$93,IF(AND(CR$5&gt;=Inputs!$C$94,CR$5&lt;Inputs!$D$94),Inputs!$G$94,IF(AND(CR$5&gt;=Inputs!$C$95,CR$5&lt;Inputs!$D$95),Inputs!$G$95,IF(AND(CR$5&gt;=Inputs!$C$96,CR$5&lt;Inputs!$D$96),Inputs!$G$96,IF(AND(CR$5&gt;=Inputs!$C$97,CR$5&lt;Inputs!$D$97),Inputs!$G$97,IF(AND(CR$5&gt;=Inputs!$C$98,CR$5&lt;Inputs!$D$98),Inputs!$G$98,IF(AND(CR$5&gt;=Inputs!$C$99,CR$5&lt;Inputs!$D$99),Inputs!$G$99,IF(AND(CR$5&gt;=Inputs!$C$100,CR$5&lt;Inputs!$D$100),Inputs!$G$100,0))))))))))))</f>
        <v>40</v>
      </c>
      <c r="CS46" s="37">
        <f>IF(AND(CS$5&gt;=Inputs!$C$89,CS$5&lt;Inputs!$D$89),Inputs!$G$89,IF(AND(CS$5&gt;=Inputs!$C$90,CS$5&lt;Inputs!$D$90),Inputs!$G$90,IF(AND(CS$5&gt;=Inputs!$C$91,CS$5&lt;Inputs!$D$91),Inputs!$G$91,IF(AND(CS$5&gt;=Inputs!$C$92,CS$5&lt;Inputs!$D$92),Inputs!$G$92,IF(AND(CS$5&gt;=Inputs!$C$93,CS$5&lt;Inputs!$D$93),Inputs!$G$93,IF(AND(CS$5&gt;=Inputs!$C$94,CS$5&lt;Inputs!$D$94),Inputs!$G$94,IF(AND(CS$5&gt;=Inputs!$C$95,CS$5&lt;Inputs!$D$95),Inputs!$G$95,IF(AND(CS$5&gt;=Inputs!$C$96,CS$5&lt;Inputs!$D$96),Inputs!$G$96,IF(AND(CS$5&gt;=Inputs!$C$97,CS$5&lt;Inputs!$D$97),Inputs!$G$97,IF(AND(CS$5&gt;=Inputs!$C$98,CS$5&lt;Inputs!$D$98),Inputs!$G$98,IF(AND(CS$5&gt;=Inputs!$C$99,CS$5&lt;Inputs!$D$99),Inputs!$G$99,IF(AND(CS$5&gt;=Inputs!$C$100,CS$5&lt;Inputs!$D$100),Inputs!$G$100,0))))))))))))</f>
        <v>40</v>
      </c>
      <c r="CT46" s="37">
        <f>IF(AND(CT$5&gt;=Inputs!$C$89,CT$5&lt;Inputs!$D$89),Inputs!$G$89,IF(AND(CT$5&gt;=Inputs!$C$90,CT$5&lt;Inputs!$D$90),Inputs!$G$90,IF(AND(CT$5&gt;=Inputs!$C$91,CT$5&lt;Inputs!$D$91),Inputs!$G$91,IF(AND(CT$5&gt;=Inputs!$C$92,CT$5&lt;Inputs!$D$92),Inputs!$G$92,IF(AND(CT$5&gt;=Inputs!$C$93,CT$5&lt;Inputs!$D$93),Inputs!$G$93,IF(AND(CT$5&gt;=Inputs!$C$94,CT$5&lt;Inputs!$D$94),Inputs!$G$94,IF(AND(CT$5&gt;=Inputs!$C$95,CT$5&lt;Inputs!$D$95),Inputs!$G$95,IF(AND(CT$5&gt;=Inputs!$C$96,CT$5&lt;Inputs!$D$96),Inputs!$G$96,IF(AND(CT$5&gt;=Inputs!$C$97,CT$5&lt;Inputs!$D$97),Inputs!$G$97,IF(AND(CT$5&gt;=Inputs!$C$98,CT$5&lt;Inputs!$D$98),Inputs!$G$98,IF(AND(CT$5&gt;=Inputs!$C$99,CT$5&lt;Inputs!$D$99),Inputs!$G$99,IF(AND(CT$5&gt;=Inputs!$C$100,CT$5&lt;Inputs!$D$100),Inputs!$G$100,0))))))))))))</f>
        <v>40</v>
      </c>
      <c r="CU46" s="37">
        <f>IF(AND(CU$5&gt;=Inputs!$C$89,CU$5&lt;Inputs!$D$89),Inputs!$G$89,IF(AND(CU$5&gt;=Inputs!$C$90,CU$5&lt;Inputs!$D$90),Inputs!$G$90,IF(AND(CU$5&gt;=Inputs!$C$91,CU$5&lt;Inputs!$D$91),Inputs!$G$91,IF(AND(CU$5&gt;=Inputs!$C$92,CU$5&lt;Inputs!$D$92),Inputs!$G$92,IF(AND(CU$5&gt;=Inputs!$C$93,CU$5&lt;Inputs!$D$93),Inputs!$G$93,IF(AND(CU$5&gt;=Inputs!$C$94,CU$5&lt;Inputs!$D$94),Inputs!$G$94,IF(AND(CU$5&gt;=Inputs!$C$95,CU$5&lt;Inputs!$D$95),Inputs!$G$95,IF(AND(CU$5&gt;=Inputs!$C$96,CU$5&lt;Inputs!$D$96),Inputs!$G$96,IF(AND(CU$5&gt;=Inputs!$C$97,CU$5&lt;Inputs!$D$97),Inputs!$G$97,IF(AND(CU$5&gt;=Inputs!$C$98,CU$5&lt;Inputs!$D$98),Inputs!$G$98,IF(AND(CU$5&gt;=Inputs!$C$99,CU$5&lt;Inputs!$D$99),Inputs!$G$99,IF(AND(CU$5&gt;=Inputs!$C$100,CU$5&lt;Inputs!$D$100),Inputs!$G$100,0))))))))))))</f>
        <v>40</v>
      </c>
      <c r="CV46" s="37">
        <f>IF(AND(CV$5&gt;=Inputs!$C$89,CV$5&lt;Inputs!$D$89),Inputs!$G$89,IF(AND(CV$5&gt;=Inputs!$C$90,CV$5&lt;Inputs!$D$90),Inputs!$G$90,IF(AND(CV$5&gt;=Inputs!$C$91,CV$5&lt;Inputs!$D$91),Inputs!$G$91,IF(AND(CV$5&gt;=Inputs!$C$92,CV$5&lt;Inputs!$D$92),Inputs!$G$92,IF(AND(CV$5&gt;=Inputs!$C$93,CV$5&lt;Inputs!$D$93),Inputs!$G$93,IF(AND(CV$5&gt;=Inputs!$C$94,CV$5&lt;Inputs!$D$94),Inputs!$G$94,IF(AND(CV$5&gt;=Inputs!$C$95,CV$5&lt;Inputs!$D$95),Inputs!$G$95,IF(AND(CV$5&gt;=Inputs!$C$96,CV$5&lt;Inputs!$D$96),Inputs!$G$96,IF(AND(CV$5&gt;=Inputs!$C$97,CV$5&lt;Inputs!$D$97),Inputs!$G$97,IF(AND(CV$5&gt;=Inputs!$C$98,CV$5&lt;Inputs!$D$98),Inputs!$G$98,IF(AND(CV$5&gt;=Inputs!$C$99,CV$5&lt;Inputs!$D$99),Inputs!$G$99,IF(AND(CV$5&gt;=Inputs!$C$100,CV$5&lt;Inputs!$D$100),Inputs!$G$100,0))))))))))))</f>
        <v>40</v>
      </c>
      <c r="CW46" s="37">
        <f>IF(AND(CW$5&gt;=Inputs!$C$89,CW$5&lt;Inputs!$D$89),Inputs!$G$89,IF(AND(CW$5&gt;=Inputs!$C$90,CW$5&lt;Inputs!$D$90),Inputs!$G$90,IF(AND(CW$5&gt;=Inputs!$C$91,CW$5&lt;Inputs!$D$91),Inputs!$G$91,IF(AND(CW$5&gt;=Inputs!$C$92,CW$5&lt;Inputs!$D$92),Inputs!$G$92,IF(AND(CW$5&gt;=Inputs!$C$93,CW$5&lt;Inputs!$D$93),Inputs!$G$93,IF(AND(CW$5&gt;=Inputs!$C$94,CW$5&lt;Inputs!$D$94),Inputs!$G$94,IF(AND(CW$5&gt;=Inputs!$C$95,CW$5&lt;Inputs!$D$95),Inputs!$G$95,IF(AND(CW$5&gt;=Inputs!$C$96,CW$5&lt;Inputs!$D$96),Inputs!$G$96,IF(AND(CW$5&gt;=Inputs!$C$97,CW$5&lt;Inputs!$D$97),Inputs!$G$97,IF(AND(CW$5&gt;=Inputs!$C$98,CW$5&lt;Inputs!$D$98),Inputs!$G$98,IF(AND(CW$5&gt;=Inputs!$C$99,CW$5&lt;Inputs!$D$99),Inputs!$G$99,IF(AND(CW$5&gt;=Inputs!$C$100,CW$5&lt;Inputs!$D$100),Inputs!$G$100,0))))))))))))</f>
        <v>40</v>
      </c>
      <c r="CX46" s="37">
        <f>IF(AND(CX$5&gt;=Inputs!$C$89,CX$5&lt;Inputs!$D$89),Inputs!$G$89,IF(AND(CX$5&gt;=Inputs!$C$90,CX$5&lt;Inputs!$D$90),Inputs!$G$90,IF(AND(CX$5&gt;=Inputs!$C$91,CX$5&lt;Inputs!$D$91),Inputs!$G$91,IF(AND(CX$5&gt;=Inputs!$C$92,CX$5&lt;Inputs!$D$92),Inputs!$G$92,IF(AND(CX$5&gt;=Inputs!$C$93,CX$5&lt;Inputs!$D$93),Inputs!$G$93,IF(AND(CX$5&gt;=Inputs!$C$94,CX$5&lt;Inputs!$D$94),Inputs!$G$94,IF(AND(CX$5&gt;=Inputs!$C$95,CX$5&lt;Inputs!$D$95),Inputs!$G$95,IF(AND(CX$5&gt;=Inputs!$C$96,CX$5&lt;Inputs!$D$96),Inputs!$G$96,IF(AND(CX$5&gt;=Inputs!$C$97,CX$5&lt;Inputs!$D$97),Inputs!$G$97,IF(AND(CX$5&gt;=Inputs!$C$98,CX$5&lt;Inputs!$D$98),Inputs!$G$98,IF(AND(CX$5&gt;=Inputs!$C$99,CX$5&lt;Inputs!$D$99),Inputs!$G$99,IF(AND(CX$5&gt;=Inputs!$C$100,CX$5&lt;Inputs!$D$100),Inputs!$G$100,0))))))))))))</f>
        <v>40</v>
      </c>
      <c r="CY46" s="37">
        <f>IF(AND(CY$5&gt;=Inputs!$C$89,CY$5&lt;Inputs!$D$89),Inputs!$G$89,IF(AND(CY$5&gt;=Inputs!$C$90,CY$5&lt;Inputs!$D$90),Inputs!$G$90,IF(AND(CY$5&gt;=Inputs!$C$91,CY$5&lt;Inputs!$D$91),Inputs!$G$91,IF(AND(CY$5&gt;=Inputs!$C$92,CY$5&lt;Inputs!$D$92),Inputs!$G$92,IF(AND(CY$5&gt;=Inputs!$C$93,CY$5&lt;Inputs!$D$93),Inputs!$G$93,IF(AND(CY$5&gt;=Inputs!$C$94,CY$5&lt;Inputs!$D$94),Inputs!$G$94,IF(AND(CY$5&gt;=Inputs!$C$95,CY$5&lt;Inputs!$D$95),Inputs!$G$95,IF(AND(CY$5&gt;=Inputs!$C$96,CY$5&lt;Inputs!$D$96),Inputs!$G$96,IF(AND(CY$5&gt;=Inputs!$C$97,CY$5&lt;Inputs!$D$97),Inputs!$G$97,IF(AND(CY$5&gt;=Inputs!$C$98,CY$5&lt;Inputs!$D$98),Inputs!$G$98,IF(AND(CY$5&gt;=Inputs!$C$99,CY$5&lt;Inputs!$D$99),Inputs!$G$99,IF(AND(CY$5&gt;=Inputs!$C$100,CY$5&lt;Inputs!$D$100),Inputs!$G$100,0))))))))))))</f>
        <v>40</v>
      </c>
      <c r="CZ46" s="37">
        <f>IF(AND(CZ$5&gt;=Inputs!$C$89,CZ$5&lt;Inputs!$D$89),Inputs!$G$89,IF(AND(CZ$5&gt;=Inputs!$C$90,CZ$5&lt;Inputs!$D$90),Inputs!$G$90,IF(AND(CZ$5&gt;=Inputs!$C$91,CZ$5&lt;Inputs!$D$91),Inputs!$G$91,IF(AND(CZ$5&gt;=Inputs!$C$92,CZ$5&lt;Inputs!$D$92),Inputs!$G$92,IF(AND(CZ$5&gt;=Inputs!$C$93,CZ$5&lt;Inputs!$D$93),Inputs!$G$93,IF(AND(CZ$5&gt;=Inputs!$C$94,CZ$5&lt;Inputs!$D$94),Inputs!$G$94,IF(AND(CZ$5&gt;=Inputs!$C$95,CZ$5&lt;Inputs!$D$95),Inputs!$G$95,IF(AND(CZ$5&gt;=Inputs!$C$96,CZ$5&lt;Inputs!$D$96),Inputs!$G$96,IF(AND(CZ$5&gt;=Inputs!$C$97,CZ$5&lt;Inputs!$D$97),Inputs!$G$97,IF(AND(CZ$5&gt;=Inputs!$C$98,CZ$5&lt;Inputs!$D$98),Inputs!$G$98,IF(AND(CZ$5&gt;=Inputs!$C$99,CZ$5&lt;Inputs!$D$99),Inputs!$G$99,IF(AND(CZ$5&gt;=Inputs!$C$100,CZ$5&lt;Inputs!$D$100),Inputs!$G$100,0))))))))))))</f>
        <v>40</v>
      </c>
      <c r="DA46" s="37">
        <f>IF(AND(DA$5&gt;=Inputs!$C$89,DA$5&lt;Inputs!$D$89),Inputs!$G$89,IF(AND(DA$5&gt;=Inputs!$C$90,DA$5&lt;Inputs!$D$90),Inputs!$G$90,IF(AND(DA$5&gt;=Inputs!$C$91,DA$5&lt;Inputs!$D$91),Inputs!$G$91,IF(AND(DA$5&gt;=Inputs!$C$92,DA$5&lt;Inputs!$D$92),Inputs!$G$92,IF(AND(DA$5&gt;=Inputs!$C$93,DA$5&lt;Inputs!$D$93),Inputs!$G$93,IF(AND(DA$5&gt;=Inputs!$C$94,DA$5&lt;Inputs!$D$94),Inputs!$G$94,IF(AND(DA$5&gt;=Inputs!$C$95,DA$5&lt;Inputs!$D$95),Inputs!$G$95,IF(AND(DA$5&gt;=Inputs!$C$96,DA$5&lt;Inputs!$D$96),Inputs!$G$96,IF(AND(DA$5&gt;=Inputs!$C$97,DA$5&lt;Inputs!$D$97),Inputs!$G$97,IF(AND(DA$5&gt;=Inputs!$C$98,DA$5&lt;Inputs!$D$98),Inputs!$G$98,IF(AND(DA$5&gt;=Inputs!$C$99,DA$5&lt;Inputs!$D$99),Inputs!$G$99,IF(AND(DA$5&gt;=Inputs!$C$100,DA$5&lt;Inputs!$D$100),Inputs!$G$100,0))))))))))))</f>
        <v>40</v>
      </c>
      <c r="DB46" s="37">
        <f>IF(AND(DB$5&gt;=Inputs!$C$89,DB$5&lt;Inputs!$D$89),Inputs!$G$89,IF(AND(DB$5&gt;=Inputs!$C$90,DB$5&lt;Inputs!$D$90),Inputs!$G$90,IF(AND(DB$5&gt;=Inputs!$C$91,DB$5&lt;Inputs!$D$91),Inputs!$G$91,IF(AND(DB$5&gt;=Inputs!$C$92,DB$5&lt;Inputs!$D$92),Inputs!$G$92,IF(AND(DB$5&gt;=Inputs!$C$93,DB$5&lt;Inputs!$D$93),Inputs!$G$93,IF(AND(DB$5&gt;=Inputs!$C$94,DB$5&lt;Inputs!$D$94),Inputs!$G$94,IF(AND(DB$5&gt;=Inputs!$C$95,DB$5&lt;Inputs!$D$95),Inputs!$G$95,IF(AND(DB$5&gt;=Inputs!$C$96,DB$5&lt;Inputs!$D$96),Inputs!$G$96,IF(AND(DB$5&gt;=Inputs!$C$97,DB$5&lt;Inputs!$D$97),Inputs!$G$97,IF(AND(DB$5&gt;=Inputs!$C$98,DB$5&lt;Inputs!$D$98),Inputs!$G$98,IF(AND(DB$5&gt;=Inputs!$C$99,DB$5&lt;Inputs!$D$99),Inputs!$G$99,IF(AND(DB$5&gt;=Inputs!$C$100,DB$5&lt;Inputs!$D$100),Inputs!$G$100,0))))))))))))</f>
        <v>40</v>
      </c>
      <c r="DC46" s="37">
        <f>IF(AND(DC$5&gt;=Inputs!$C$89,DC$5&lt;Inputs!$D$89),Inputs!$G$89,IF(AND(DC$5&gt;=Inputs!$C$90,DC$5&lt;Inputs!$D$90),Inputs!$G$90,IF(AND(DC$5&gt;=Inputs!$C$91,DC$5&lt;Inputs!$D$91),Inputs!$G$91,IF(AND(DC$5&gt;=Inputs!$C$92,DC$5&lt;Inputs!$D$92),Inputs!$G$92,IF(AND(DC$5&gt;=Inputs!$C$93,DC$5&lt;Inputs!$D$93),Inputs!$G$93,IF(AND(DC$5&gt;=Inputs!$C$94,DC$5&lt;Inputs!$D$94),Inputs!$G$94,IF(AND(DC$5&gt;=Inputs!$C$95,DC$5&lt;Inputs!$D$95),Inputs!$G$95,IF(AND(DC$5&gt;=Inputs!$C$96,DC$5&lt;Inputs!$D$96),Inputs!$G$96,IF(AND(DC$5&gt;=Inputs!$C$97,DC$5&lt;Inputs!$D$97),Inputs!$G$97,IF(AND(DC$5&gt;=Inputs!$C$98,DC$5&lt;Inputs!$D$98),Inputs!$G$98,IF(AND(DC$5&gt;=Inputs!$C$99,DC$5&lt;Inputs!$D$99),Inputs!$G$99,IF(AND(DC$5&gt;=Inputs!$C$100,DC$5&lt;Inputs!$D$100),Inputs!$G$100,0))))))))))))</f>
        <v>40</v>
      </c>
      <c r="DD46" s="37">
        <f>IF(AND(DD$5&gt;=Inputs!$C$89,DD$5&lt;Inputs!$D$89),Inputs!$G$89,IF(AND(DD$5&gt;=Inputs!$C$90,DD$5&lt;Inputs!$D$90),Inputs!$G$90,IF(AND(DD$5&gt;=Inputs!$C$91,DD$5&lt;Inputs!$D$91),Inputs!$G$91,IF(AND(DD$5&gt;=Inputs!$C$92,DD$5&lt;Inputs!$D$92),Inputs!$G$92,IF(AND(DD$5&gt;=Inputs!$C$93,DD$5&lt;Inputs!$D$93),Inputs!$G$93,IF(AND(DD$5&gt;=Inputs!$C$94,DD$5&lt;Inputs!$D$94),Inputs!$G$94,IF(AND(DD$5&gt;=Inputs!$C$95,DD$5&lt;Inputs!$D$95),Inputs!$G$95,IF(AND(DD$5&gt;=Inputs!$C$96,DD$5&lt;Inputs!$D$96),Inputs!$G$96,IF(AND(DD$5&gt;=Inputs!$C$97,DD$5&lt;Inputs!$D$97),Inputs!$G$97,IF(AND(DD$5&gt;=Inputs!$C$98,DD$5&lt;Inputs!$D$98),Inputs!$G$98,IF(AND(DD$5&gt;=Inputs!$C$99,DD$5&lt;Inputs!$D$99),Inputs!$G$99,IF(AND(DD$5&gt;=Inputs!$C$100,DD$5&lt;Inputs!$D$100),Inputs!$G$100,0))))))))))))</f>
        <v>40</v>
      </c>
      <c r="DE46" s="37">
        <f>IF(AND(DE$5&gt;=Inputs!$C$89,DE$5&lt;Inputs!$D$89),Inputs!$G$89,IF(AND(DE$5&gt;=Inputs!$C$90,DE$5&lt;Inputs!$D$90),Inputs!$G$90,IF(AND(DE$5&gt;=Inputs!$C$91,DE$5&lt;Inputs!$D$91),Inputs!$G$91,IF(AND(DE$5&gt;=Inputs!$C$92,DE$5&lt;Inputs!$D$92),Inputs!$G$92,IF(AND(DE$5&gt;=Inputs!$C$93,DE$5&lt;Inputs!$D$93),Inputs!$G$93,IF(AND(DE$5&gt;=Inputs!$C$94,DE$5&lt;Inputs!$D$94),Inputs!$G$94,IF(AND(DE$5&gt;=Inputs!$C$95,DE$5&lt;Inputs!$D$95),Inputs!$G$95,IF(AND(DE$5&gt;=Inputs!$C$96,DE$5&lt;Inputs!$D$96),Inputs!$G$96,IF(AND(DE$5&gt;=Inputs!$C$97,DE$5&lt;Inputs!$D$97),Inputs!$G$97,IF(AND(DE$5&gt;=Inputs!$C$98,DE$5&lt;Inputs!$D$98),Inputs!$G$98,IF(AND(DE$5&gt;=Inputs!$C$99,DE$5&lt;Inputs!$D$99),Inputs!$G$99,IF(AND(DE$5&gt;=Inputs!$C$100,DE$5&lt;Inputs!$D$100),Inputs!$G$100,0))))))))))))</f>
        <v>40</v>
      </c>
      <c r="DF46" s="37">
        <f>IF(AND(DF$5&gt;=Inputs!$C$89,DF$5&lt;Inputs!$D$89),Inputs!$G$89,IF(AND(DF$5&gt;=Inputs!$C$90,DF$5&lt;Inputs!$D$90),Inputs!$G$90,IF(AND(DF$5&gt;=Inputs!$C$91,DF$5&lt;Inputs!$D$91),Inputs!$G$91,IF(AND(DF$5&gt;=Inputs!$C$92,DF$5&lt;Inputs!$D$92),Inputs!$G$92,IF(AND(DF$5&gt;=Inputs!$C$93,DF$5&lt;Inputs!$D$93),Inputs!$G$93,IF(AND(DF$5&gt;=Inputs!$C$94,DF$5&lt;Inputs!$D$94),Inputs!$G$94,IF(AND(DF$5&gt;=Inputs!$C$95,DF$5&lt;Inputs!$D$95),Inputs!$G$95,IF(AND(DF$5&gt;=Inputs!$C$96,DF$5&lt;Inputs!$D$96),Inputs!$G$96,IF(AND(DF$5&gt;=Inputs!$C$97,DF$5&lt;Inputs!$D$97),Inputs!$G$97,IF(AND(DF$5&gt;=Inputs!$C$98,DF$5&lt;Inputs!$D$98),Inputs!$G$98,IF(AND(DF$5&gt;=Inputs!$C$99,DF$5&lt;Inputs!$D$99),Inputs!$G$99,IF(AND(DF$5&gt;=Inputs!$C$100,DF$5&lt;Inputs!$D$100),Inputs!$G$100,0))))))))))))</f>
        <v>40</v>
      </c>
      <c r="DG46" s="37">
        <f>IF(AND(DG$5&gt;=Inputs!$C$89,DG$5&lt;Inputs!$D$89),Inputs!$G$89,IF(AND(DG$5&gt;=Inputs!$C$90,DG$5&lt;Inputs!$D$90),Inputs!$G$90,IF(AND(DG$5&gt;=Inputs!$C$91,DG$5&lt;Inputs!$D$91),Inputs!$G$91,IF(AND(DG$5&gt;=Inputs!$C$92,DG$5&lt;Inputs!$D$92),Inputs!$G$92,IF(AND(DG$5&gt;=Inputs!$C$93,DG$5&lt;Inputs!$D$93),Inputs!$G$93,IF(AND(DG$5&gt;=Inputs!$C$94,DG$5&lt;Inputs!$D$94),Inputs!$G$94,IF(AND(DG$5&gt;=Inputs!$C$95,DG$5&lt;Inputs!$D$95),Inputs!$G$95,IF(AND(DG$5&gt;=Inputs!$C$96,DG$5&lt;Inputs!$D$96),Inputs!$G$96,IF(AND(DG$5&gt;=Inputs!$C$97,DG$5&lt;Inputs!$D$97),Inputs!$G$97,IF(AND(DG$5&gt;=Inputs!$C$98,DG$5&lt;Inputs!$D$98),Inputs!$G$98,IF(AND(DG$5&gt;=Inputs!$C$99,DG$5&lt;Inputs!$D$99),Inputs!$G$99,IF(AND(DG$5&gt;=Inputs!$C$100,DG$5&lt;Inputs!$D$100),Inputs!$G$100,0))))))))))))</f>
        <v>40</v>
      </c>
      <c r="DH46" s="37">
        <f>IF(AND(DH$5&gt;=Inputs!$C$89,DH$5&lt;Inputs!$D$89),Inputs!$G$89,IF(AND(DH$5&gt;=Inputs!$C$90,DH$5&lt;Inputs!$D$90),Inputs!$G$90,IF(AND(DH$5&gt;=Inputs!$C$91,DH$5&lt;Inputs!$D$91),Inputs!$G$91,IF(AND(DH$5&gt;=Inputs!$C$92,DH$5&lt;Inputs!$D$92),Inputs!$G$92,IF(AND(DH$5&gt;=Inputs!$C$93,DH$5&lt;Inputs!$D$93),Inputs!$G$93,IF(AND(DH$5&gt;=Inputs!$C$94,DH$5&lt;Inputs!$D$94),Inputs!$G$94,IF(AND(DH$5&gt;=Inputs!$C$95,DH$5&lt;Inputs!$D$95),Inputs!$G$95,IF(AND(DH$5&gt;=Inputs!$C$96,DH$5&lt;Inputs!$D$96),Inputs!$G$96,IF(AND(DH$5&gt;=Inputs!$C$97,DH$5&lt;Inputs!$D$97),Inputs!$G$97,IF(AND(DH$5&gt;=Inputs!$C$98,DH$5&lt;Inputs!$D$98),Inputs!$G$98,IF(AND(DH$5&gt;=Inputs!$C$99,DH$5&lt;Inputs!$D$99),Inputs!$G$99,IF(AND(DH$5&gt;=Inputs!$C$100,DH$5&lt;Inputs!$D$100),Inputs!$G$100,0))))))))))))</f>
        <v>40</v>
      </c>
      <c r="DI46" s="37">
        <f>IF(AND(DI$5&gt;=Inputs!$C$89,DI$5&lt;Inputs!$D$89),Inputs!$G$89,IF(AND(DI$5&gt;=Inputs!$C$90,DI$5&lt;Inputs!$D$90),Inputs!$G$90,IF(AND(DI$5&gt;=Inputs!$C$91,DI$5&lt;Inputs!$D$91),Inputs!$G$91,IF(AND(DI$5&gt;=Inputs!$C$92,DI$5&lt;Inputs!$D$92),Inputs!$G$92,IF(AND(DI$5&gt;=Inputs!$C$93,DI$5&lt;Inputs!$D$93),Inputs!$G$93,IF(AND(DI$5&gt;=Inputs!$C$94,DI$5&lt;Inputs!$D$94),Inputs!$G$94,IF(AND(DI$5&gt;=Inputs!$C$95,DI$5&lt;Inputs!$D$95),Inputs!$G$95,IF(AND(DI$5&gt;=Inputs!$C$96,DI$5&lt;Inputs!$D$96),Inputs!$G$96,IF(AND(DI$5&gt;=Inputs!$C$97,DI$5&lt;Inputs!$D$97),Inputs!$G$97,IF(AND(DI$5&gt;=Inputs!$C$98,DI$5&lt;Inputs!$D$98),Inputs!$G$98,IF(AND(DI$5&gt;=Inputs!$C$99,DI$5&lt;Inputs!$D$99),Inputs!$G$99,IF(AND(DI$5&gt;=Inputs!$C$100,DI$5&lt;Inputs!$D$100),Inputs!$G$100,0))))))))))))</f>
        <v>40</v>
      </c>
      <c r="DJ46" s="37">
        <f>IF(AND(DJ$5&gt;=Inputs!$C$89,DJ$5&lt;Inputs!$D$89),Inputs!$G$89,IF(AND(DJ$5&gt;=Inputs!$C$90,DJ$5&lt;Inputs!$D$90),Inputs!$G$90,IF(AND(DJ$5&gt;=Inputs!$C$91,DJ$5&lt;Inputs!$D$91),Inputs!$G$91,IF(AND(DJ$5&gt;=Inputs!$C$92,DJ$5&lt;Inputs!$D$92),Inputs!$G$92,IF(AND(DJ$5&gt;=Inputs!$C$93,DJ$5&lt;Inputs!$D$93),Inputs!$G$93,IF(AND(DJ$5&gt;=Inputs!$C$94,DJ$5&lt;Inputs!$D$94),Inputs!$G$94,IF(AND(DJ$5&gt;=Inputs!$C$95,DJ$5&lt;Inputs!$D$95),Inputs!$G$95,IF(AND(DJ$5&gt;=Inputs!$C$96,DJ$5&lt;Inputs!$D$96),Inputs!$G$96,IF(AND(DJ$5&gt;=Inputs!$C$97,DJ$5&lt;Inputs!$D$97),Inputs!$G$97,IF(AND(DJ$5&gt;=Inputs!$C$98,DJ$5&lt;Inputs!$D$98),Inputs!$G$98,IF(AND(DJ$5&gt;=Inputs!$C$99,DJ$5&lt;Inputs!$D$99),Inputs!$G$99,IF(AND(DJ$5&gt;=Inputs!$C$100,DJ$5&lt;Inputs!$D$100),Inputs!$G$100,0))))))))))))</f>
        <v>40</v>
      </c>
      <c r="DK46" s="37">
        <f>IF(AND(DK$5&gt;=Inputs!$C$89,DK$5&lt;Inputs!$D$89),Inputs!$G$89,IF(AND(DK$5&gt;=Inputs!$C$90,DK$5&lt;Inputs!$D$90),Inputs!$G$90,IF(AND(DK$5&gt;=Inputs!$C$91,DK$5&lt;Inputs!$D$91),Inputs!$G$91,IF(AND(DK$5&gt;=Inputs!$C$92,DK$5&lt;Inputs!$D$92),Inputs!$G$92,IF(AND(DK$5&gt;=Inputs!$C$93,DK$5&lt;Inputs!$D$93),Inputs!$G$93,IF(AND(DK$5&gt;=Inputs!$C$94,DK$5&lt;Inputs!$D$94),Inputs!$G$94,IF(AND(DK$5&gt;=Inputs!$C$95,DK$5&lt;Inputs!$D$95),Inputs!$G$95,IF(AND(DK$5&gt;=Inputs!$C$96,DK$5&lt;Inputs!$D$96),Inputs!$G$96,IF(AND(DK$5&gt;=Inputs!$C$97,DK$5&lt;Inputs!$D$97),Inputs!$G$97,IF(AND(DK$5&gt;=Inputs!$C$98,DK$5&lt;Inputs!$D$98),Inputs!$G$98,IF(AND(DK$5&gt;=Inputs!$C$99,DK$5&lt;Inputs!$D$99),Inputs!$G$99,IF(AND(DK$5&gt;=Inputs!$C$100,DK$5&lt;Inputs!$D$100),Inputs!$G$100,0))))))))))))</f>
        <v>40</v>
      </c>
      <c r="DL46" s="37">
        <f>IF(AND(DL$5&gt;=Inputs!$C$89,DL$5&lt;Inputs!$D$89),Inputs!$G$89,IF(AND(DL$5&gt;=Inputs!$C$90,DL$5&lt;Inputs!$D$90),Inputs!$G$90,IF(AND(DL$5&gt;=Inputs!$C$91,DL$5&lt;Inputs!$D$91),Inputs!$G$91,IF(AND(DL$5&gt;=Inputs!$C$92,DL$5&lt;Inputs!$D$92),Inputs!$G$92,IF(AND(DL$5&gt;=Inputs!$C$93,DL$5&lt;Inputs!$D$93),Inputs!$G$93,IF(AND(DL$5&gt;=Inputs!$C$94,DL$5&lt;Inputs!$D$94),Inputs!$G$94,IF(AND(DL$5&gt;=Inputs!$C$95,DL$5&lt;Inputs!$D$95),Inputs!$G$95,IF(AND(DL$5&gt;=Inputs!$C$96,DL$5&lt;Inputs!$D$96),Inputs!$G$96,IF(AND(DL$5&gt;=Inputs!$C$97,DL$5&lt;Inputs!$D$97),Inputs!$G$97,IF(AND(DL$5&gt;=Inputs!$C$98,DL$5&lt;Inputs!$D$98),Inputs!$G$98,IF(AND(DL$5&gt;=Inputs!$C$99,DL$5&lt;Inputs!$D$99),Inputs!$G$99,IF(AND(DL$5&gt;=Inputs!$C$100,DL$5&lt;Inputs!$D$100),Inputs!$G$100,0))))))))))))</f>
        <v>40</v>
      </c>
      <c r="DM46" s="37">
        <f>IF(AND(DM$5&gt;=Inputs!$C$89,DM$5&lt;Inputs!$D$89),Inputs!$G$89,IF(AND(DM$5&gt;=Inputs!$C$90,DM$5&lt;Inputs!$D$90),Inputs!$G$90,IF(AND(DM$5&gt;=Inputs!$C$91,DM$5&lt;Inputs!$D$91),Inputs!$G$91,IF(AND(DM$5&gt;=Inputs!$C$92,DM$5&lt;Inputs!$D$92),Inputs!$G$92,IF(AND(DM$5&gt;=Inputs!$C$93,DM$5&lt;Inputs!$D$93),Inputs!$G$93,IF(AND(DM$5&gt;=Inputs!$C$94,DM$5&lt;Inputs!$D$94),Inputs!$G$94,IF(AND(DM$5&gt;=Inputs!$C$95,DM$5&lt;Inputs!$D$95),Inputs!$G$95,IF(AND(DM$5&gt;=Inputs!$C$96,DM$5&lt;Inputs!$D$96),Inputs!$G$96,IF(AND(DM$5&gt;=Inputs!$C$97,DM$5&lt;Inputs!$D$97),Inputs!$G$97,IF(AND(DM$5&gt;=Inputs!$C$98,DM$5&lt;Inputs!$D$98),Inputs!$G$98,IF(AND(DM$5&gt;=Inputs!$C$99,DM$5&lt;Inputs!$D$99),Inputs!$G$99,IF(AND(DM$5&gt;=Inputs!$C$100,DM$5&lt;Inputs!$D$100),Inputs!$G$100,0))))))))))))</f>
        <v>40</v>
      </c>
      <c r="DN46" s="37">
        <f>IF(AND(DN$5&gt;=Inputs!$C$89,DN$5&lt;Inputs!$D$89),Inputs!$G$89,IF(AND(DN$5&gt;=Inputs!$C$90,DN$5&lt;Inputs!$D$90),Inputs!$G$90,IF(AND(DN$5&gt;=Inputs!$C$91,DN$5&lt;Inputs!$D$91),Inputs!$G$91,IF(AND(DN$5&gt;=Inputs!$C$92,DN$5&lt;Inputs!$D$92),Inputs!$G$92,IF(AND(DN$5&gt;=Inputs!$C$93,DN$5&lt;Inputs!$D$93),Inputs!$G$93,IF(AND(DN$5&gt;=Inputs!$C$94,DN$5&lt;Inputs!$D$94),Inputs!$G$94,IF(AND(DN$5&gt;=Inputs!$C$95,DN$5&lt;Inputs!$D$95),Inputs!$G$95,IF(AND(DN$5&gt;=Inputs!$C$96,DN$5&lt;Inputs!$D$96),Inputs!$G$96,IF(AND(DN$5&gt;=Inputs!$C$97,DN$5&lt;Inputs!$D$97),Inputs!$G$97,IF(AND(DN$5&gt;=Inputs!$C$98,DN$5&lt;Inputs!$D$98),Inputs!$G$98,IF(AND(DN$5&gt;=Inputs!$C$99,DN$5&lt;Inputs!$D$99),Inputs!$G$99,IF(AND(DN$5&gt;=Inputs!$C$100,DN$5&lt;Inputs!$D$100),Inputs!$G$100,0))))))))))))</f>
        <v>40</v>
      </c>
      <c r="DO46" s="37">
        <f>IF(AND(DO$5&gt;=Inputs!$C$89,DO$5&lt;Inputs!$D$89),Inputs!$G$89,IF(AND(DO$5&gt;=Inputs!$C$90,DO$5&lt;Inputs!$D$90),Inputs!$G$90,IF(AND(DO$5&gt;=Inputs!$C$91,DO$5&lt;Inputs!$D$91),Inputs!$G$91,IF(AND(DO$5&gt;=Inputs!$C$92,DO$5&lt;Inputs!$D$92),Inputs!$G$92,IF(AND(DO$5&gt;=Inputs!$C$93,DO$5&lt;Inputs!$D$93),Inputs!$G$93,IF(AND(DO$5&gt;=Inputs!$C$94,DO$5&lt;Inputs!$D$94),Inputs!$G$94,IF(AND(DO$5&gt;=Inputs!$C$95,DO$5&lt;Inputs!$D$95),Inputs!$G$95,IF(AND(DO$5&gt;=Inputs!$C$96,DO$5&lt;Inputs!$D$96),Inputs!$G$96,IF(AND(DO$5&gt;=Inputs!$C$97,DO$5&lt;Inputs!$D$97),Inputs!$G$97,IF(AND(DO$5&gt;=Inputs!$C$98,DO$5&lt;Inputs!$D$98),Inputs!$G$98,IF(AND(DO$5&gt;=Inputs!$C$99,DO$5&lt;Inputs!$D$99),Inputs!$G$99,IF(AND(DO$5&gt;=Inputs!$C$100,DO$5&lt;Inputs!$D$100),Inputs!$G$100,0))))))))))))</f>
        <v>40</v>
      </c>
      <c r="DP46" s="37">
        <f>IF(AND(DP$5&gt;=Inputs!$C$89,DP$5&lt;Inputs!$D$89),Inputs!$G$89,IF(AND(DP$5&gt;=Inputs!$C$90,DP$5&lt;Inputs!$D$90),Inputs!$G$90,IF(AND(DP$5&gt;=Inputs!$C$91,DP$5&lt;Inputs!$D$91),Inputs!$G$91,IF(AND(DP$5&gt;=Inputs!$C$92,DP$5&lt;Inputs!$D$92),Inputs!$G$92,IF(AND(DP$5&gt;=Inputs!$C$93,DP$5&lt;Inputs!$D$93),Inputs!$G$93,IF(AND(DP$5&gt;=Inputs!$C$94,DP$5&lt;Inputs!$D$94),Inputs!$G$94,IF(AND(DP$5&gt;=Inputs!$C$95,DP$5&lt;Inputs!$D$95),Inputs!$G$95,IF(AND(DP$5&gt;=Inputs!$C$96,DP$5&lt;Inputs!$D$96),Inputs!$G$96,IF(AND(DP$5&gt;=Inputs!$C$97,DP$5&lt;Inputs!$D$97),Inputs!$G$97,IF(AND(DP$5&gt;=Inputs!$C$98,DP$5&lt;Inputs!$D$98),Inputs!$G$98,IF(AND(DP$5&gt;=Inputs!$C$99,DP$5&lt;Inputs!$D$99),Inputs!$G$99,IF(AND(DP$5&gt;=Inputs!$C$100,DP$5&lt;Inputs!$D$100),Inputs!$G$100,0))))))))))))</f>
        <v>40</v>
      </c>
      <c r="DQ46" s="37">
        <f>IF(AND(DQ$5&gt;=Inputs!$C$89,DQ$5&lt;Inputs!$D$89),Inputs!$G$89,IF(AND(DQ$5&gt;=Inputs!$C$90,DQ$5&lt;Inputs!$D$90),Inputs!$G$90,IF(AND(DQ$5&gt;=Inputs!$C$91,DQ$5&lt;Inputs!$D$91),Inputs!$G$91,IF(AND(DQ$5&gt;=Inputs!$C$92,DQ$5&lt;Inputs!$D$92),Inputs!$G$92,IF(AND(DQ$5&gt;=Inputs!$C$93,DQ$5&lt;Inputs!$D$93),Inputs!$G$93,IF(AND(DQ$5&gt;=Inputs!$C$94,DQ$5&lt;Inputs!$D$94),Inputs!$G$94,IF(AND(DQ$5&gt;=Inputs!$C$95,DQ$5&lt;Inputs!$D$95),Inputs!$G$95,IF(AND(DQ$5&gt;=Inputs!$C$96,DQ$5&lt;Inputs!$D$96),Inputs!$G$96,IF(AND(DQ$5&gt;=Inputs!$C$97,DQ$5&lt;Inputs!$D$97),Inputs!$G$97,IF(AND(DQ$5&gt;=Inputs!$C$98,DQ$5&lt;Inputs!$D$98),Inputs!$G$98,IF(AND(DQ$5&gt;=Inputs!$C$99,DQ$5&lt;Inputs!$D$99),Inputs!$G$99,IF(AND(DQ$5&gt;=Inputs!$C$100,DQ$5&lt;Inputs!$D$100),Inputs!$G$100,0))))))))))))</f>
        <v>40</v>
      </c>
      <c r="DR46" s="37">
        <f>IF(AND(DR$5&gt;=Inputs!$C$89,DR$5&lt;Inputs!$D$89),Inputs!$G$89,IF(AND(DR$5&gt;=Inputs!$C$90,DR$5&lt;Inputs!$D$90),Inputs!$G$90,IF(AND(DR$5&gt;=Inputs!$C$91,DR$5&lt;Inputs!$D$91),Inputs!$G$91,IF(AND(DR$5&gt;=Inputs!$C$92,DR$5&lt;Inputs!$D$92),Inputs!$G$92,IF(AND(DR$5&gt;=Inputs!$C$93,DR$5&lt;Inputs!$D$93),Inputs!$G$93,IF(AND(DR$5&gt;=Inputs!$C$94,DR$5&lt;Inputs!$D$94),Inputs!$G$94,IF(AND(DR$5&gt;=Inputs!$C$95,DR$5&lt;Inputs!$D$95),Inputs!$G$95,IF(AND(DR$5&gt;=Inputs!$C$96,DR$5&lt;Inputs!$D$96),Inputs!$G$96,IF(AND(DR$5&gt;=Inputs!$C$97,DR$5&lt;Inputs!$D$97),Inputs!$G$97,IF(AND(DR$5&gt;=Inputs!$C$98,DR$5&lt;Inputs!$D$98),Inputs!$G$98,IF(AND(DR$5&gt;=Inputs!$C$99,DR$5&lt;Inputs!$D$99),Inputs!$G$99,IF(AND(DR$5&gt;=Inputs!$C$100,DR$5&lt;Inputs!$D$100),Inputs!$G$100,0))))))))))))</f>
        <v>40</v>
      </c>
    </row>
    <row r="47" ht="14.25" customHeight="1">
      <c r="B47" s="270" t="s">
        <v>235</v>
      </c>
      <c r="C47" s="271"/>
      <c r="D47" s="271"/>
      <c r="E47" s="271"/>
      <c r="F47" s="271"/>
      <c r="G47" s="271"/>
      <c r="H47" s="271"/>
      <c r="I47" s="271"/>
      <c r="J47" s="271"/>
      <c r="K47" s="271"/>
      <c r="L47" s="271"/>
      <c r="M47" s="271"/>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row>
    <row r="48" ht="14.25" customHeight="1" outlineLevel="1">
      <c r="B48" s="273" t="s">
        <v>236</v>
      </c>
      <c r="C48" s="275"/>
      <c r="D48" s="275"/>
      <c r="E48" s="275"/>
      <c r="F48" s="275"/>
      <c r="G48" s="275"/>
      <c r="H48" s="275"/>
      <c r="I48" s="275"/>
      <c r="J48" s="275"/>
      <c r="K48" s="275"/>
      <c r="L48" s="275"/>
      <c r="M48" s="275"/>
      <c r="N48" s="275"/>
      <c r="O48" s="275"/>
      <c r="P48" s="275"/>
      <c r="Q48" s="275"/>
      <c r="R48" s="275"/>
      <c r="S48" s="275"/>
      <c r="T48" s="275"/>
      <c r="U48" s="275"/>
      <c r="V48" s="275"/>
      <c r="W48" s="275"/>
      <c r="X48" s="275"/>
      <c r="Y48" s="275"/>
      <c r="Z48" s="275"/>
      <c r="AA48" s="275"/>
      <c r="AB48" s="275"/>
      <c r="AC48" s="275"/>
      <c r="AD48" s="275"/>
      <c r="AE48" s="275"/>
      <c r="AF48" s="275"/>
      <c r="AG48" s="275"/>
      <c r="AH48" s="275"/>
      <c r="AI48" s="275"/>
      <c r="AJ48" s="275"/>
      <c r="AK48" s="275"/>
      <c r="AL48" s="275"/>
      <c r="AM48" s="275"/>
      <c r="AN48" s="275"/>
      <c r="AO48" s="275"/>
      <c r="AP48" s="275"/>
      <c r="AQ48" s="275"/>
      <c r="AR48" s="275"/>
      <c r="AS48" s="275"/>
      <c r="AT48" s="275"/>
      <c r="AU48" s="275"/>
      <c r="AV48" s="275"/>
      <c r="AW48" s="275"/>
      <c r="AX48" s="275"/>
      <c r="AY48" s="275"/>
      <c r="AZ48" s="275"/>
      <c r="BA48" s="275"/>
      <c r="BB48" s="275"/>
      <c r="BC48" s="275"/>
      <c r="BD48" s="275"/>
      <c r="BE48" s="275"/>
      <c r="BF48" s="275"/>
      <c r="BG48" s="275"/>
      <c r="BH48" s="275"/>
      <c r="BI48" s="275"/>
      <c r="BJ48" s="275"/>
      <c r="BK48" s="275"/>
      <c r="BL48" s="275"/>
      <c r="BM48" s="275"/>
      <c r="BN48" s="275"/>
      <c r="BO48" s="275"/>
      <c r="BP48" s="275"/>
      <c r="BQ48" s="275"/>
      <c r="BR48" s="275"/>
      <c r="BS48" s="275"/>
      <c r="BT48" s="275"/>
      <c r="BU48" s="275"/>
      <c r="BV48" s="275"/>
      <c r="BW48" s="275"/>
      <c r="BX48" s="275"/>
      <c r="BY48" s="275"/>
      <c r="BZ48" s="275"/>
      <c r="CA48" s="275"/>
      <c r="CB48" s="275"/>
      <c r="CC48" s="275"/>
      <c r="CD48" s="275"/>
      <c r="CE48" s="275"/>
      <c r="CF48" s="275"/>
      <c r="CG48" s="275"/>
      <c r="CH48" s="275"/>
      <c r="CI48" s="275"/>
      <c r="CJ48" s="275"/>
      <c r="CK48" s="275"/>
      <c r="CL48" s="275"/>
      <c r="CM48" s="275"/>
      <c r="CN48" s="275"/>
      <c r="CO48" s="275"/>
      <c r="CP48" s="275"/>
      <c r="CQ48" s="275"/>
      <c r="CR48" s="275"/>
      <c r="CS48" s="275"/>
      <c r="CT48" s="275"/>
      <c r="CU48" s="275"/>
      <c r="CV48" s="275"/>
      <c r="CW48" s="275"/>
      <c r="CX48" s="275"/>
      <c r="CY48" s="275"/>
      <c r="CZ48" s="275"/>
      <c r="DA48" s="275"/>
      <c r="DB48" s="275"/>
      <c r="DC48" s="275"/>
      <c r="DD48" s="275"/>
      <c r="DE48" s="275"/>
      <c r="DF48" s="275"/>
      <c r="DG48" s="275"/>
      <c r="DH48" s="275"/>
      <c r="DI48" s="275"/>
      <c r="DJ48" s="275"/>
      <c r="DK48" s="275"/>
      <c r="DL48" s="275"/>
      <c r="DM48" s="275"/>
      <c r="DN48" s="275"/>
      <c r="DO48" s="275"/>
      <c r="DP48" s="275"/>
      <c r="DQ48" s="275"/>
      <c r="DR48" s="275"/>
    </row>
    <row r="49" ht="14.25" customHeight="1" outlineLevel="2">
      <c r="B49" s="268" t="str">
        <f>'Fund Raising'!B27</f>
        <v>Early Backers / Angels</v>
      </c>
      <c r="C49" s="37">
        <f t="shared" ref="C49:DR49" si="21">C11*C$44/100</f>
        <v>0</v>
      </c>
      <c r="D49" s="37">
        <f t="shared" si="21"/>
        <v>0</v>
      </c>
      <c r="E49" s="37">
        <f t="shared" si="21"/>
        <v>0</v>
      </c>
      <c r="F49" s="37">
        <f t="shared" si="21"/>
        <v>0</v>
      </c>
      <c r="G49" s="37">
        <f t="shared" si="21"/>
        <v>0</v>
      </c>
      <c r="H49" s="37">
        <f t="shared" si="21"/>
        <v>0</v>
      </c>
      <c r="I49" s="37">
        <f t="shared" si="21"/>
        <v>0</v>
      </c>
      <c r="J49" s="37">
        <f t="shared" si="21"/>
        <v>0</v>
      </c>
      <c r="K49" s="37">
        <f t="shared" si="21"/>
        <v>0</v>
      </c>
      <c r="L49" s="37">
        <f t="shared" si="21"/>
        <v>0</v>
      </c>
      <c r="M49" s="37">
        <f t="shared" si="21"/>
        <v>0</v>
      </c>
      <c r="N49" s="37">
        <f t="shared" si="21"/>
        <v>0</v>
      </c>
      <c r="O49" s="37">
        <f t="shared" si="21"/>
        <v>0</v>
      </c>
      <c r="P49" s="37">
        <f t="shared" si="21"/>
        <v>0</v>
      </c>
      <c r="Q49" s="37">
        <f t="shared" si="21"/>
        <v>0</v>
      </c>
      <c r="R49" s="37">
        <f t="shared" si="21"/>
        <v>0</v>
      </c>
      <c r="S49" s="37">
        <f t="shared" si="21"/>
        <v>0</v>
      </c>
      <c r="T49" s="37">
        <f t="shared" si="21"/>
        <v>0</v>
      </c>
      <c r="U49" s="37">
        <f t="shared" si="21"/>
        <v>0</v>
      </c>
      <c r="V49" s="37">
        <f t="shared" si="21"/>
        <v>0</v>
      </c>
      <c r="W49" s="37">
        <f t="shared" si="21"/>
        <v>0</v>
      </c>
      <c r="X49" s="37">
        <f t="shared" si="21"/>
        <v>0</v>
      </c>
      <c r="Y49" s="37">
        <f t="shared" si="21"/>
        <v>0</v>
      </c>
      <c r="Z49" s="37">
        <f t="shared" si="21"/>
        <v>0</v>
      </c>
      <c r="AA49" s="37">
        <f t="shared" si="21"/>
        <v>0</v>
      </c>
      <c r="AB49" s="37">
        <f t="shared" si="21"/>
        <v>0</v>
      </c>
      <c r="AC49" s="37">
        <f t="shared" si="21"/>
        <v>0</v>
      </c>
      <c r="AD49" s="37">
        <f t="shared" si="21"/>
        <v>0</v>
      </c>
      <c r="AE49" s="37">
        <f t="shared" si="21"/>
        <v>0</v>
      </c>
      <c r="AF49" s="37">
        <f t="shared" si="21"/>
        <v>0</v>
      </c>
      <c r="AG49" s="37">
        <f t="shared" si="21"/>
        <v>0</v>
      </c>
      <c r="AH49" s="37">
        <f t="shared" si="21"/>
        <v>0</v>
      </c>
      <c r="AI49" s="37">
        <f t="shared" si="21"/>
        <v>0</v>
      </c>
      <c r="AJ49" s="37">
        <f t="shared" si="21"/>
        <v>0</v>
      </c>
      <c r="AK49" s="37">
        <f t="shared" si="21"/>
        <v>0</v>
      </c>
      <c r="AL49" s="37">
        <f t="shared" si="21"/>
        <v>0</v>
      </c>
      <c r="AM49" s="37">
        <f t="shared" si="21"/>
        <v>0</v>
      </c>
      <c r="AN49" s="37">
        <f t="shared" si="21"/>
        <v>0</v>
      </c>
      <c r="AO49" s="37">
        <f t="shared" si="21"/>
        <v>0</v>
      </c>
      <c r="AP49" s="37">
        <f t="shared" si="21"/>
        <v>0</v>
      </c>
      <c r="AQ49" s="37">
        <f t="shared" si="21"/>
        <v>0</v>
      </c>
      <c r="AR49" s="37">
        <f t="shared" si="21"/>
        <v>0</v>
      </c>
      <c r="AS49" s="37">
        <f t="shared" si="21"/>
        <v>0</v>
      </c>
      <c r="AT49" s="37">
        <f t="shared" si="21"/>
        <v>0</v>
      </c>
      <c r="AU49" s="37">
        <f t="shared" si="21"/>
        <v>0</v>
      </c>
      <c r="AV49" s="37">
        <f t="shared" si="21"/>
        <v>0</v>
      </c>
      <c r="AW49" s="37">
        <f t="shared" si="21"/>
        <v>0</v>
      </c>
      <c r="AX49" s="37">
        <f t="shared" si="21"/>
        <v>0</v>
      </c>
      <c r="AY49" s="37">
        <f t="shared" si="21"/>
        <v>0</v>
      </c>
      <c r="AZ49" s="37">
        <f t="shared" si="21"/>
        <v>0</v>
      </c>
      <c r="BA49" s="37">
        <f t="shared" si="21"/>
        <v>0</v>
      </c>
      <c r="BB49" s="37">
        <f t="shared" si="21"/>
        <v>0</v>
      </c>
      <c r="BC49" s="37">
        <f t="shared" si="21"/>
        <v>0</v>
      </c>
      <c r="BD49" s="37">
        <f t="shared" si="21"/>
        <v>0</v>
      </c>
      <c r="BE49" s="37">
        <f t="shared" si="21"/>
        <v>0</v>
      </c>
      <c r="BF49" s="37">
        <f t="shared" si="21"/>
        <v>0</v>
      </c>
      <c r="BG49" s="37">
        <f t="shared" si="21"/>
        <v>0</v>
      </c>
      <c r="BH49" s="37">
        <f t="shared" si="21"/>
        <v>0</v>
      </c>
      <c r="BI49" s="37">
        <f t="shared" si="21"/>
        <v>0</v>
      </c>
      <c r="BJ49" s="37">
        <f t="shared" si="21"/>
        <v>0</v>
      </c>
      <c r="BK49" s="37">
        <f t="shared" si="21"/>
        <v>0</v>
      </c>
      <c r="BL49" s="37">
        <f t="shared" si="21"/>
        <v>0</v>
      </c>
      <c r="BM49" s="37">
        <f t="shared" si="21"/>
        <v>0</v>
      </c>
      <c r="BN49" s="37">
        <f t="shared" si="21"/>
        <v>0</v>
      </c>
      <c r="BO49" s="37">
        <f t="shared" si="21"/>
        <v>0</v>
      </c>
      <c r="BP49" s="37">
        <f t="shared" si="21"/>
        <v>0</v>
      </c>
      <c r="BQ49" s="37">
        <f t="shared" si="21"/>
        <v>0</v>
      </c>
      <c r="BR49" s="37">
        <f t="shared" si="21"/>
        <v>0</v>
      </c>
      <c r="BS49" s="37">
        <f t="shared" si="21"/>
        <v>0</v>
      </c>
      <c r="BT49" s="37">
        <f t="shared" si="21"/>
        <v>0</v>
      </c>
      <c r="BU49" s="37">
        <f t="shared" si="21"/>
        <v>0</v>
      </c>
      <c r="BV49" s="37">
        <f t="shared" si="21"/>
        <v>0</v>
      </c>
      <c r="BW49" s="37">
        <f t="shared" si="21"/>
        <v>0</v>
      </c>
      <c r="BX49" s="37">
        <f t="shared" si="21"/>
        <v>0</v>
      </c>
      <c r="BY49" s="37">
        <f t="shared" si="21"/>
        <v>0</v>
      </c>
      <c r="BZ49" s="37">
        <f t="shared" si="21"/>
        <v>0</v>
      </c>
      <c r="CA49" s="37">
        <f t="shared" si="21"/>
        <v>0</v>
      </c>
      <c r="CB49" s="37">
        <f t="shared" si="21"/>
        <v>0</v>
      </c>
      <c r="CC49" s="37">
        <f t="shared" si="21"/>
        <v>0</v>
      </c>
      <c r="CD49" s="37">
        <f t="shared" si="21"/>
        <v>0</v>
      </c>
      <c r="CE49" s="37">
        <f t="shared" si="21"/>
        <v>0</v>
      </c>
      <c r="CF49" s="37">
        <f t="shared" si="21"/>
        <v>0</v>
      </c>
      <c r="CG49" s="37">
        <f t="shared" si="21"/>
        <v>0</v>
      </c>
      <c r="CH49" s="37">
        <f t="shared" si="21"/>
        <v>0</v>
      </c>
      <c r="CI49" s="37">
        <f t="shared" si="21"/>
        <v>0</v>
      </c>
      <c r="CJ49" s="37">
        <f t="shared" si="21"/>
        <v>0</v>
      </c>
      <c r="CK49" s="37">
        <f t="shared" si="21"/>
        <v>0</v>
      </c>
      <c r="CL49" s="37">
        <f t="shared" si="21"/>
        <v>0</v>
      </c>
      <c r="CM49" s="37">
        <f t="shared" si="21"/>
        <v>0</v>
      </c>
      <c r="CN49" s="37">
        <f t="shared" si="21"/>
        <v>0</v>
      </c>
      <c r="CO49" s="37">
        <f t="shared" si="21"/>
        <v>0</v>
      </c>
      <c r="CP49" s="37">
        <f t="shared" si="21"/>
        <v>0</v>
      </c>
      <c r="CQ49" s="37">
        <f t="shared" si="21"/>
        <v>0</v>
      </c>
      <c r="CR49" s="37">
        <f t="shared" si="21"/>
        <v>0</v>
      </c>
      <c r="CS49" s="37">
        <f t="shared" si="21"/>
        <v>0</v>
      </c>
      <c r="CT49" s="37">
        <f t="shared" si="21"/>
        <v>0</v>
      </c>
      <c r="CU49" s="37">
        <f t="shared" si="21"/>
        <v>0</v>
      </c>
      <c r="CV49" s="37">
        <f t="shared" si="21"/>
        <v>0</v>
      </c>
      <c r="CW49" s="37">
        <f t="shared" si="21"/>
        <v>0</v>
      </c>
      <c r="CX49" s="37">
        <f t="shared" si="21"/>
        <v>0</v>
      </c>
      <c r="CY49" s="37">
        <f t="shared" si="21"/>
        <v>0</v>
      </c>
      <c r="CZ49" s="37">
        <f t="shared" si="21"/>
        <v>0</v>
      </c>
      <c r="DA49" s="37">
        <f t="shared" si="21"/>
        <v>0</v>
      </c>
      <c r="DB49" s="37">
        <f t="shared" si="21"/>
        <v>0</v>
      </c>
      <c r="DC49" s="37">
        <f t="shared" si="21"/>
        <v>0</v>
      </c>
      <c r="DD49" s="37">
        <f t="shared" si="21"/>
        <v>0</v>
      </c>
      <c r="DE49" s="37">
        <f t="shared" si="21"/>
        <v>0</v>
      </c>
      <c r="DF49" s="37">
        <f t="shared" si="21"/>
        <v>0</v>
      </c>
      <c r="DG49" s="37">
        <f t="shared" si="21"/>
        <v>0</v>
      </c>
      <c r="DH49" s="37">
        <f t="shared" si="21"/>
        <v>0</v>
      </c>
      <c r="DI49" s="37">
        <f t="shared" si="21"/>
        <v>0</v>
      </c>
      <c r="DJ49" s="37">
        <f t="shared" si="21"/>
        <v>0</v>
      </c>
      <c r="DK49" s="37">
        <f t="shared" si="21"/>
        <v>0</v>
      </c>
      <c r="DL49" s="37">
        <f t="shared" si="21"/>
        <v>0</v>
      </c>
      <c r="DM49" s="37">
        <f t="shared" si="21"/>
        <v>0</v>
      </c>
      <c r="DN49" s="37">
        <f t="shared" si="21"/>
        <v>0</v>
      </c>
      <c r="DO49" s="37">
        <f t="shared" si="21"/>
        <v>0</v>
      </c>
      <c r="DP49" s="37">
        <f t="shared" si="21"/>
        <v>0</v>
      </c>
      <c r="DQ49" s="37">
        <f t="shared" si="21"/>
        <v>0</v>
      </c>
      <c r="DR49" s="37">
        <f t="shared" si="21"/>
        <v>0</v>
      </c>
    </row>
    <row r="50" ht="14.25" customHeight="1" outlineLevel="2">
      <c r="B50" s="268" t="str">
        <f>'Fund Raising'!B28</f>
        <v>Seed</v>
      </c>
      <c r="C50" s="37">
        <f t="shared" ref="C50:DR50" si="22">C12*C$44/100</f>
        <v>0</v>
      </c>
      <c r="D50" s="37">
        <f t="shared" si="22"/>
        <v>0</v>
      </c>
      <c r="E50" s="37">
        <f t="shared" si="22"/>
        <v>0</v>
      </c>
      <c r="F50" s="37">
        <f t="shared" si="22"/>
        <v>0</v>
      </c>
      <c r="G50" s="37">
        <f t="shared" si="22"/>
        <v>0</v>
      </c>
      <c r="H50" s="37">
        <f t="shared" si="22"/>
        <v>0</v>
      </c>
      <c r="I50" s="37">
        <f t="shared" si="22"/>
        <v>0</v>
      </c>
      <c r="J50" s="37">
        <f t="shared" si="22"/>
        <v>0</v>
      </c>
      <c r="K50" s="37">
        <f t="shared" si="22"/>
        <v>0</v>
      </c>
      <c r="L50" s="37">
        <f t="shared" si="22"/>
        <v>0</v>
      </c>
      <c r="M50" s="37">
        <f t="shared" si="22"/>
        <v>0</v>
      </c>
      <c r="N50" s="37">
        <f t="shared" si="22"/>
        <v>0</v>
      </c>
      <c r="O50" s="37">
        <f t="shared" si="22"/>
        <v>0</v>
      </c>
      <c r="P50" s="37">
        <f t="shared" si="22"/>
        <v>0</v>
      </c>
      <c r="Q50" s="37">
        <f t="shared" si="22"/>
        <v>0</v>
      </c>
      <c r="R50" s="37">
        <f t="shared" si="22"/>
        <v>0</v>
      </c>
      <c r="S50" s="37">
        <f t="shared" si="22"/>
        <v>0</v>
      </c>
      <c r="T50" s="37">
        <f t="shared" si="22"/>
        <v>0</v>
      </c>
      <c r="U50" s="37">
        <f t="shared" si="22"/>
        <v>0</v>
      </c>
      <c r="V50" s="37">
        <f t="shared" si="22"/>
        <v>0</v>
      </c>
      <c r="W50" s="37">
        <f t="shared" si="22"/>
        <v>0</v>
      </c>
      <c r="X50" s="37">
        <f t="shared" si="22"/>
        <v>0</v>
      </c>
      <c r="Y50" s="37">
        <f t="shared" si="22"/>
        <v>0</v>
      </c>
      <c r="Z50" s="37">
        <f t="shared" si="22"/>
        <v>0</v>
      </c>
      <c r="AA50" s="37">
        <f t="shared" si="22"/>
        <v>0</v>
      </c>
      <c r="AB50" s="37">
        <f t="shared" si="22"/>
        <v>0</v>
      </c>
      <c r="AC50" s="37">
        <f t="shared" si="22"/>
        <v>0</v>
      </c>
      <c r="AD50" s="37">
        <f t="shared" si="22"/>
        <v>0</v>
      </c>
      <c r="AE50" s="37">
        <f t="shared" si="22"/>
        <v>0</v>
      </c>
      <c r="AF50" s="37">
        <f t="shared" si="22"/>
        <v>0</v>
      </c>
      <c r="AG50" s="37">
        <f t="shared" si="22"/>
        <v>0</v>
      </c>
      <c r="AH50" s="37">
        <f t="shared" si="22"/>
        <v>0</v>
      </c>
      <c r="AI50" s="37">
        <f t="shared" si="22"/>
        <v>0</v>
      </c>
      <c r="AJ50" s="37">
        <f t="shared" si="22"/>
        <v>0</v>
      </c>
      <c r="AK50" s="37">
        <f t="shared" si="22"/>
        <v>0</v>
      </c>
      <c r="AL50" s="37">
        <f t="shared" si="22"/>
        <v>0</v>
      </c>
      <c r="AM50" s="37">
        <f t="shared" si="22"/>
        <v>0</v>
      </c>
      <c r="AN50" s="37">
        <f t="shared" si="22"/>
        <v>0</v>
      </c>
      <c r="AO50" s="37">
        <f t="shared" si="22"/>
        <v>0</v>
      </c>
      <c r="AP50" s="37">
        <f t="shared" si="22"/>
        <v>0</v>
      </c>
      <c r="AQ50" s="37">
        <f t="shared" si="22"/>
        <v>0</v>
      </c>
      <c r="AR50" s="37">
        <f t="shared" si="22"/>
        <v>0</v>
      </c>
      <c r="AS50" s="37">
        <f t="shared" si="22"/>
        <v>0</v>
      </c>
      <c r="AT50" s="37">
        <f t="shared" si="22"/>
        <v>0</v>
      </c>
      <c r="AU50" s="37">
        <f t="shared" si="22"/>
        <v>0</v>
      </c>
      <c r="AV50" s="37">
        <f t="shared" si="22"/>
        <v>0</v>
      </c>
      <c r="AW50" s="37">
        <f t="shared" si="22"/>
        <v>0</v>
      </c>
      <c r="AX50" s="37">
        <f t="shared" si="22"/>
        <v>0</v>
      </c>
      <c r="AY50" s="37">
        <f t="shared" si="22"/>
        <v>0</v>
      </c>
      <c r="AZ50" s="37">
        <f t="shared" si="22"/>
        <v>0</v>
      </c>
      <c r="BA50" s="37">
        <f t="shared" si="22"/>
        <v>0</v>
      </c>
      <c r="BB50" s="37">
        <f t="shared" si="22"/>
        <v>0</v>
      </c>
      <c r="BC50" s="37">
        <f t="shared" si="22"/>
        <v>0</v>
      </c>
      <c r="BD50" s="37">
        <f t="shared" si="22"/>
        <v>0</v>
      </c>
      <c r="BE50" s="37">
        <f t="shared" si="22"/>
        <v>0</v>
      </c>
      <c r="BF50" s="37">
        <f t="shared" si="22"/>
        <v>0</v>
      </c>
      <c r="BG50" s="37">
        <f t="shared" si="22"/>
        <v>0</v>
      </c>
      <c r="BH50" s="37">
        <f t="shared" si="22"/>
        <v>0</v>
      </c>
      <c r="BI50" s="37">
        <f t="shared" si="22"/>
        <v>0</v>
      </c>
      <c r="BJ50" s="37">
        <f t="shared" si="22"/>
        <v>0</v>
      </c>
      <c r="BK50" s="37">
        <f t="shared" si="22"/>
        <v>0</v>
      </c>
      <c r="BL50" s="37">
        <f t="shared" si="22"/>
        <v>0</v>
      </c>
      <c r="BM50" s="37">
        <f t="shared" si="22"/>
        <v>0</v>
      </c>
      <c r="BN50" s="37">
        <f t="shared" si="22"/>
        <v>0</v>
      </c>
      <c r="BO50" s="37">
        <f t="shared" si="22"/>
        <v>0</v>
      </c>
      <c r="BP50" s="37">
        <f t="shared" si="22"/>
        <v>0</v>
      </c>
      <c r="BQ50" s="37">
        <f t="shared" si="22"/>
        <v>0</v>
      </c>
      <c r="BR50" s="37">
        <f t="shared" si="22"/>
        <v>0</v>
      </c>
      <c r="BS50" s="37">
        <f t="shared" si="22"/>
        <v>0</v>
      </c>
      <c r="BT50" s="37">
        <f t="shared" si="22"/>
        <v>0</v>
      </c>
      <c r="BU50" s="37">
        <f t="shared" si="22"/>
        <v>0</v>
      </c>
      <c r="BV50" s="37">
        <f t="shared" si="22"/>
        <v>0</v>
      </c>
      <c r="BW50" s="37">
        <f t="shared" si="22"/>
        <v>0</v>
      </c>
      <c r="BX50" s="37">
        <f t="shared" si="22"/>
        <v>0</v>
      </c>
      <c r="BY50" s="37">
        <f t="shared" si="22"/>
        <v>0</v>
      </c>
      <c r="BZ50" s="37">
        <f t="shared" si="22"/>
        <v>0</v>
      </c>
      <c r="CA50" s="37">
        <f t="shared" si="22"/>
        <v>0</v>
      </c>
      <c r="CB50" s="37">
        <f t="shared" si="22"/>
        <v>0</v>
      </c>
      <c r="CC50" s="37">
        <f t="shared" si="22"/>
        <v>0</v>
      </c>
      <c r="CD50" s="37">
        <f t="shared" si="22"/>
        <v>0</v>
      </c>
      <c r="CE50" s="37">
        <f t="shared" si="22"/>
        <v>0</v>
      </c>
      <c r="CF50" s="37">
        <f t="shared" si="22"/>
        <v>0</v>
      </c>
      <c r="CG50" s="37">
        <f t="shared" si="22"/>
        <v>0</v>
      </c>
      <c r="CH50" s="37">
        <f t="shared" si="22"/>
        <v>0</v>
      </c>
      <c r="CI50" s="37">
        <f t="shared" si="22"/>
        <v>0</v>
      </c>
      <c r="CJ50" s="37">
        <f t="shared" si="22"/>
        <v>0</v>
      </c>
      <c r="CK50" s="37">
        <f t="shared" si="22"/>
        <v>0</v>
      </c>
      <c r="CL50" s="37">
        <f t="shared" si="22"/>
        <v>0</v>
      </c>
      <c r="CM50" s="37">
        <f t="shared" si="22"/>
        <v>0</v>
      </c>
      <c r="CN50" s="37">
        <f t="shared" si="22"/>
        <v>0</v>
      </c>
      <c r="CO50" s="37">
        <f t="shared" si="22"/>
        <v>0</v>
      </c>
      <c r="CP50" s="37">
        <f t="shared" si="22"/>
        <v>0</v>
      </c>
      <c r="CQ50" s="37">
        <f t="shared" si="22"/>
        <v>0</v>
      </c>
      <c r="CR50" s="37">
        <f t="shared" si="22"/>
        <v>0</v>
      </c>
      <c r="CS50" s="37">
        <f t="shared" si="22"/>
        <v>0</v>
      </c>
      <c r="CT50" s="37">
        <f t="shared" si="22"/>
        <v>0</v>
      </c>
      <c r="CU50" s="37">
        <f t="shared" si="22"/>
        <v>0</v>
      </c>
      <c r="CV50" s="37">
        <f t="shared" si="22"/>
        <v>0</v>
      </c>
      <c r="CW50" s="37">
        <f t="shared" si="22"/>
        <v>0</v>
      </c>
      <c r="CX50" s="37">
        <f t="shared" si="22"/>
        <v>0</v>
      </c>
      <c r="CY50" s="37">
        <f t="shared" si="22"/>
        <v>0</v>
      </c>
      <c r="CZ50" s="37">
        <f t="shared" si="22"/>
        <v>0</v>
      </c>
      <c r="DA50" s="37">
        <f t="shared" si="22"/>
        <v>0</v>
      </c>
      <c r="DB50" s="37">
        <f t="shared" si="22"/>
        <v>0</v>
      </c>
      <c r="DC50" s="37">
        <f t="shared" si="22"/>
        <v>0</v>
      </c>
      <c r="DD50" s="37">
        <f t="shared" si="22"/>
        <v>0</v>
      </c>
      <c r="DE50" s="37">
        <f t="shared" si="22"/>
        <v>0</v>
      </c>
      <c r="DF50" s="37">
        <f t="shared" si="22"/>
        <v>0</v>
      </c>
      <c r="DG50" s="37">
        <f t="shared" si="22"/>
        <v>0</v>
      </c>
      <c r="DH50" s="37">
        <f t="shared" si="22"/>
        <v>0</v>
      </c>
      <c r="DI50" s="37">
        <f t="shared" si="22"/>
        <v>0</v>
      </c>
      <c r="DJ50" s="37">
        <f t="shared" si="22"/>
        <v>0</v>
      </c>
      <c r="DK50" s="37">
        <f t="shared" si="22"/>
        <v>0</v>
      </c>
      <c r="DL50" s="37">
        <f t="shared" si="22"/>
        <v>0</v>
      </c>
      <c r="DM50" s="37">
        <f t="shared" si="22"/>
        <v>0</v>
      </c>
      <c r="DN50" s="37">
        <f t="shared" si="22"/>
        <v>0</v>
      </c>
      <c r="DO50" s="37">
        <f t="shared" si="22"/>
        <v>0</v>
      </c>
      <c r="DP50" s="37">
        <f t="shared" si="22"/>
        <v>0</v>
      </c>
      <c r="DQ50" s="37">
        <f t="shared" si="22"/>
        <v>0</v>
      </c>
      <c r="DR50" s="37">
        <f t="shared" si="22"/>
        <v>0</v>
      </c>
    </row>
    <row r="51" ht="14.25" customHeight="1" outlineLevel="2">
      <c r="B51" s="268" t="str">
        <f>'Fund Raising'!B29</f>
        <v>Seed1</v>
      </c>
      <c r="C51" s="37">
        <f t="shared" ref="C51:DR51" si="23">C13*C$44/100</f>
        <v>0</v>
      </c>
      <c r="D51" s="37">
        <f t="shared" si="23"/>
        <v>0</v>
      </c>
      <c r="E51" s="37">
        <f t="shared" si="23"/>
        <v>0</v>
      </c>
      <c r="F51" s="37">
        <f t="shared" si="23"/>
        <v>0</v>
      </c>
      <c r="G51" s="37">
        <f t="shared" si="23"/>
        <v>0</v>
      </c>
      <c r="H51" s="37">
        <f t="shared" si="23"/>
        <v>0</v>
      </c>
      <c r="I51" s="37">
        <f t="shared" si="23"/>
        <v>104166.6667</v>
      </c>
      <c r="J51" s="37">
        <f t="shared" si="23"/>
        <v>104166.6667</v>
      </c>
      <c r="K51" s="37">
        <f t="shared" si="23"/>
        <v>104166.6667</v>
      </c>
      <c r="L51" s="37">
        <f t="shared" si="23"/>
        <v>104166.6667</v>
      </c>
      <c r="M51" s="37">
        <f t="shared" si="23"/>
        <v>104166.6667</v>
      </c>
      <c r="N51" s="37">
        <f t="shared" si="23"/>
        <v>104166.6667</v>
      </c>
      <c r="O51" s="37">
        <f t="shared" si="23"/>
        <v>104166.6667</v>
      </c>
      <c r="P51" s="37">
        <f t="shared" si="23"/>
        <v>104166.6667</v>
      </c>
      <c r="Q51" s="37">
        <f t="shared" si="23"/>
        <v>104166.6667</v>
      </c>
      <c r="R51" s="37">
        <f t="shared" si="23"/>
        <v>104166.6667</v>
      </c>
      <c r="S51" s="37">
        <f t="shared" si="23"/>
        <v>104166.6667</v>
      </c>
      <c r="T51" s="37">
        <f t="shared" si="23"/>
        <v>104166.6667</v>
      </c>
      <c r="U51" s="37">
        <f t="shared" si="23"/>
        <v>0</v>
      </c>
      <c r="V51" s="37">
        <f t="shared" si="23"/>
        <v>0</v>
      </c>
      <c r="W51" s="37">
        <f t="shared" si="23"/>
        <v>0</v>
      </c>
      <c r="X51" s="37">
        <f t="shared" si="23"/>
        <v>0</v>
      </c>
      <c r="Y51" s="37">
        <f t="shared" si="23"/>
        <v>0</v>
      </c>
      <c r="Z51" s="37">
        <f t="shared" si="23"/>
        <v>0</v>
      </c>
      <c r="AA51" s="37">
        <f t="shared" si="23"/>
        <v>0</v>
      </c>
      <c r="AB51" s="37">
        <f t="shared" si="23"/>
        <v>0</v>
      </c>
      <c r="AC51" s="37">
        <f t="shared" si="23"/>
        <v>0</v>
      </c>
      <c r="AD51" s="37">
        <f t="shared" si="23"/>
        <v>0</v>
      </c>
      <c r="AE51" s="37">
        <f t="shared" si="23"/>
        <v>0</v>
      </c>
      <c r="AF51" s="37">
        <f t="shared" si="23"/>
        <v>0</v>
      </c>
      <c r="AG51" s="37">
        <f t="shared" si="23"/>
        <v>0</v>
      </c>
      <c r="AH51" s="37">
        <f t="shared" si="23"/>
        <v>0</v>
      </c>
      <c r="AI51" s="37">
        <f t="shared" si="23"/>
        <v>0</v>
      </c>
      <c r="AJ51" s="37">
        <f t="shared" si="23"/>
        <v>0</v>
      </c>
      <c r="AK51" s="37">
        <f t="shared" si="23"/>
        <v>0</v>
      </c>
      <c r="AL51" s="37">
        <f t="shared" si="23"/>
        <v>0</v>
      </c>
      <c r="AM51" s="37">
        <f t="shared" si="23"/>
        <v>0</v>
      </c>
      <c r="AN51" s="37">
        <f t="shared" si="23"/>
        <v>0</v>
      </c>
      <c r="AO51" s="37">
        <f t="shared" si="23"/>
        <v>0</v>
      </c>
      <c r="AP51" s="37">
        <f t="shared" si="23"/>
        <v>0</v>
      </c>
      <c r="AQ51" s="37">
        <f t="shared" si="23"/>
        <v>0</v>
      </c>
      <c r="AR51" s="37">
        <f t="shared" si="23"/>
        <v>0</v>
      </c>
      <c r="AS51" s="37">
        <f t="shared" si="23"/>
        <v>0</v>
      </c>
      <c r="AT51" s="37">
        <f t="shared" si="23"/>
        <v>0</v>
      </c>
      <c r="AU51" s="37">
        <f t="shared" si="23"/>
        <v>0</v>
      </c>
      <c r="AV51" s="37">
        <f t="shared" si="23"/>
        <v>0</v>
      </c>
      <c r="AW51" s="37">
        <f t="shared" si="23"/>
        <v>0</v>
      </c>
      <c r="AX51" s="37">
        <f t="shared" si="23"/>
        <v>0</v>
      </c>
      <c r="AY51" s="37">
        <f t="shared" si="23"/>
        <v>0</v>
      </c>
      <c r="AZ51" s="37">
        <f t="shared" si="23"/>
        <v>0</v>
      </c>
      <c r="BA51" s="37">
        <f t="shared" si="23"/>
        <v>0</v>
      </c>
      <c r="BB51" s="37">
        <f t="shared" si="23"/>
        <v>0</v>
      </c>
      <c r="BC51" s="37">
        <f t="shared" si="23"/>
        <v>0</v>
      </c>
      <c r="BD51" s="37">
        <f t="shared" si="23"/>
        <v>0</v>
      </c>
      <c r="BE51" s="37">
        <f t="shared" si="23"/>
        <v>0</v>
      </c>
      <c r="BF51" s="37">
        <f t="shared" si="23"/>
        <v>0</v>
      </c>
      <c r="BG51" s="37">
        <f t="shared" si="23"/>
        <v>0</v>
      </c>
      <c r="BH51" s="37">
        <f t="shared" si="23"/>
        <v>0</v>
      </c>
      <c r="BI51" s="37">
        <f t="shared" si="23"/>
        <v>0</v>
      </c>
      <c r="BJ51" s="37">
        <f t="shared" si="23"/>
        <v>0</v>
      </c>
      <c r="BK51" s="37">
        <f t="shared" si="23"/>
        <v>0</v>
      </c>
      <c r="BL51" s="37">
        <f t="shared" si="23"/>
        <v>0</v>
      </c>
      <c r="BM51" s="37">
        <f t="shared" si="23"/>
        <v>0</v>
      </c>
      <c r="BN51" s="37">
        <f t="shared" si="23"/>
        <v>0</v>
      </c>
      <c r="BO51" s="37">
        <f t="shared" si="23"/>
        <v>0</v>
      </c>
      <c r="BP51" s="37">
        <f t="shared" si="23"/>
        <v>0</v>
      </c>
      <c r="BQ51" s="37">
        <f t="shared" si="23"/>
        <v>0</v>
      </c>
      <c r="BR51" s="37">
        <f t="shared" si="23"/>
        <v>0</v>
      </c>
      <c r="BS51" s="37">
        <f t="shared" si="23"/>
        <v>0</v>
      </c>
      <c r="BT51" s="37">
        <f t="shared" si="23"/>
        <v>0</v>
      </c>
      <c r="BU51" s="37">
        <f t="shared" si="23"/>
        <v>0</v>
      </c>
      <c r="BV51" s="37">
        <f t="shared" si="23"/>
        <v>0</v>
      </c>
      <c r="BW51" s="37">
        <f t="shared" si="23"/>
        <v>0</v>
      </c>
      <c r="BX51" s="37">
        <f t="shared" si="23"/>
        <v>0</v>
      </c>
      <c r="BY51" s="37">
        <f t="shared" si="23"/>
        <v>0</v>
      </c>
      <c r="BZ51" s="37">
        <f t="shared" si="23"/>
        <v>0</v>
      </c>
      <c r="CA51" s="37">
        <f t="shared" si="23"/>
        <v>0</v>
      </c>
      <c r="CB51" s="37">
        <f t="shared" si="23"/>
        <v>0</v>
      </c>
      <c r="CC51" s="37">
        <f t="shared" si="23"/>
        <v>0</v>
      </c>
      <c r="CD51" s="37">
        <f t="shared" si="23"/>
        <v>0</v>
      </c>
      <c r="CE51" s="37">
        <f t="shared" si="23"/>
        <v>0</v>
      </c>
      <c r="CF51" s="37">
        <f t="shared" si="23"/>
        <v>0</v>
      </c>
      <c r="CG51" s="37">
        <f t="shared" si="23"/>
        <v>0</v>
      </c>
      <c r="CH51" s="37">
        <f t="shared" si="23"/>
        <v>0</v>
      </c>
      <c r="CI51" s="37">
        <f t="shared" si="23"/>
        <v>0</v>
      </c>
      <c r="CJ51" s="37">
        <f t="shared" si="23"/>
        <v>0</v>
      </c>
      <c r="CK51" s="37">
        <f t="shared" si="23"/>
        <v>0</v>
      </c>
      <c r="CL51" s="37">
        <f t="shared" si="23"/>
        <v>0</v>
      </c>
      <c r="CM51" s="37">
        <f t="shared" si="23"/>
        <v>0</v>
      </c>
      <c r="CN51" s="37">
        <f t="shared" si="23"/>
        <v>0</v>
      </c>
      <c r="CO51" s="37">
        <f t="shared" si="23"/>
        <v>0</v>
      </c>
      <c r="CP51" s="37">
        <f t="shared" si="23"/>
        <v>0</v>
      </c>
      <c r="CQ51" s="37">
        <f t="shared" si="23"/>
        <v>0</v>
      </c>
      <c r="CR51" s="37">
        <f t="shared" si="23"/>
        <v>0</v>
      </c>
      <c r="CS51" s="37">
        <f t="shared" si="23"/>
        <v>0</v>
      </c>
      <c r="CT51" s="37">
        <f t="shared" si="23"/>
        <v>0</v>
      </c>
      <c r="CU51" s="37">
        <f t="shared" si="23"/>
        <v>0</v>
      </c>
      <c r="CV51" s="37">
        <f t="shared" si="23"/>
        <v>0</v>
      </c>
      <c r="CW51" s="37">
        <f t="shared" si="23"/>
        <v>0</v>
      </c>
      <c r="CX51" s="37">
        <f t="shared" si="23"/>
        <v>0</v>
      </c>
      <c r="CY51" s="37">
        <f t="shared" si="23"/>
        <v>0</v>
      </c>
      <c r="CZ51" s="37">
        <f t="shared" si="23"/>
        <v>0</v>
      </c>
      <c r="DA51" s="37">
        <f t="shared" si="23"/>
        <v>0</v>
      </c>
      <c r="DB51" s="37">
        <f t="shared" si="23"/>
        <v>0</v>
      </c>
      <c r="DC51" s="37">
        <f t="shared" si="23"/>
        <v>0</v>
      </c>
      <c r="DD51" s="37">
        <f t="shared" si="23"/>
        <v>0</v>
      </c>
      <c r="DE51" s="37">
        <f t="shared" si="23"/>
        <v>0</v>
      </c>
      <c r="DF51" s="37">
        <f t="shared" si="23"/>
        <v>0</v>
      </c>
      <c r="DG51" s="37">
        <f t="shared" si="23"/>
        <v>0</v>
      </c>
      <c r="DH51" s="37">
        <f t="shared" si="23"/>
        <v>0</v>
      </c>
      <c r="DI51" s="37">
        <f t="shared" si="23"/>
        <v>0</v>
      </c>
      <c r="DJ51" s="37">
        <f t="shared" si="23"/>
        <v>0</v>
      </c>
      <c r="DK51" s="37">
        <f t="shared" si="23"/>
        <v>0</v>
      </c>
      <c r="DL51" s="37">
        <f t="shared" si="23"/>
        <v>0</v>
      </c>
      <c r="DM51" s="37">
        <f t="shared" si="23"/>
        <v>0</v>
      </c>
      <c r="DN51" s="37">
        <f t="shared" si="23"/>
        <v>0</v>
      </c>
      <c r="DO51" s="37">
        <f t="shared" si="23"/>
        <v>0</v>
      </c>
      <c r="DP51" s="37">
        <f t="shared" si="23"/>
        <v>0</v>
      </c>
      <c r="DQ51" s="37">
        <f t="shared" si="23"/>
        <v>0</v>
      </c>
      <c r="DR51" s="37">
        <f t="shared" si="23"/>
        <v>0</v>
      </c>
    </row>
    <row r="52" ht="14.25" customHeight="1" outlineLevel="2">
      <c r="B52" s="268" t="str">
        <f>'Fund Raising'!B30</f>
        <v>Seed2</v>
      </c>
      <c r="C52" s="37">
        <f t="shared" ref="C52:DR52" si="24">C14*C$44/100</f>
        <v>0</v>
      </c>
      <c r="D52" s="37">
        <f t="shared" si="24"/>
        <v>0</v>
      </c>
      <c r="E52" s="37">
        <f t="shared" si="24"/>
        <v>0</v>
      </c>
      <c r="F52" s="37">
        <f t="shared" si="24"/>
        <v>0</v>
      </c>
      <c r="G52" s="37">
        <f t="shared" si="24"/>
        <v>0</v>
      </c>
      <c r="H52" s="37">
        <f t="shared" si="24"/>
        <v>0</v>
      </c>
      <c r="I52" s="37">
        <f t="shared" si="24"/>
        <v>0</v>
      </c>
      <c r="J52" s="37">
        <f t="shared" si="24"/>
        <v>0</v>
      </c>
      <c r="K52" s="37">
        <f t="shared" si="24"/>
        <v>0</v>
      </c>
      <c r="L52" s="37">
        <f t="shared" si="24"/>
        <v>0</v>
      </c>
      <c r="M52" s="37">
        <f t="shared" si="24"/>
        <v>0</v>
      </c>
      <c r="N52" s="37">
        <f t="shared" si="24"/>
        <v>0</v>
      </c>
      <c r="O52" s="37">
        <f t="shared" si="24"/>
        <v>156250</v>
      </c>
      <c r="P52" s="37">
        <f t="shared" si="24"/>
        <v>156250</v>
      </c>
      <c r="Q52" s="37">
        <f t="shared" si="24"/>
        <v>156250</v>
      </c>
      <c r="R52" s="37">
        <f t="shared" si="24"/>
        <v>156250</v>
      </c>
      <c r="S52" s="37">
        <f t="shared" si="24"/>
        <v>156250</v>
      </c>
      <c r="T52" s="37">
        <f t="shared" si="24"/>
        <v>156250</v>
      </c>
      <c r="U52" s="37">
        <f t="shared" si="24"/>
        <v>156250</v>
      </c>
      <c r="V52" s="37">
        <f t="shared" si="24"/>
        <v>156250</v>
      </c>
      <c r="W52" s="37">
        <f t="shared" si="24"/>
        <v>156250</v>
      </c>
      <c r="X52" s="37">
        <f t="shared" si="24"/>
        <v>156250</v>
      </c>
      <c r="Y52" s="37">
        <f t="shared" si="24"/>
        <v>156250</v>
      </c>
      <c r="Z52" s="37">
        <f t="shared" si="24"/>
        <v>156250</v>
      </c>
      <c r="AA52" s="37">
        <f t="shared" si="24"/>
        <v>156250</v>
      </c>
      <c r="AB52" s="37">
        <f t="shared" si="24"/>
        <v>156250</v>
      </c>
      <c r="AC52" s="37">
        <f t="shared" si="24"/>
        <v>156250</v>
      </c>
      <c r="AD52" s="37">
        <f t="shared" si="24"/>
        <v>156250</v>
      </c>
      <c r="AE52" s="37">
        <f t="shared" si="24"/>
        <v>156250</v>
      </c>
      <c r="AF52" s="37">
        <f t="shared" si="24"/>
        <v>156250</v>
      </c>
      <c r="AG52" s="37">
        <f t="shared" si="24"/>
        <v>0</v>
      </c>
      <c r="AH52" s="37">
        <f t="shared" si="24"/>
        <v>0</v>
      </c>
      <c r="AI52" s="37">
        <f t="shared" si="24"/>
        <v>0</v>
      </c>
      <c r="AJ52" s="37">
        <f t="shared" si="24"/>
        <v>0</v>
      </c>
      <c r="AK52" s="37">
        <f t="shared" si="24"/>
        <v>0</v>
      </c>
      <c r="AL52" s="37">
        <f t="shared" si="24"/>
        <v>0</v>
      </c>
      <c r="AM52" s="37">
        <f t="shared" si="24"/>
        <v>0</v>
      </c>
      <c r="AN52" s="37">
        <f t="shared" si="24"/>
        <v>0</v>
      </c>
      <c r="AO52" s="37">
        <f t="shared" si="24"/>
        <v>0</v>
      </c>
      <c r="AP52" s="37">
        <f t="shared" si="24"/>
        <v>0</v>
      </c>
      <c r="AQ52" s="37">
        <f t="shared" si="24"/>
        <v>0</v>
      </c>
      <c r="AR52" s="37">
        <f t="shared" si="24"/>
        <v>0</v>
      </c>
      <c r="AS52" s="37">
        <f t="shared" si="24"/>
        <v>0</v>
      </c>
      <c r="AT52" s="37">
        <f t="shared" si="24"/>
        <v>0</v>
      </c>
      <c r="AU52" s="37">
        <f t="shared" si="24"/>
        <v>0</v>
      </c>
      <c r="AV52" s="37">
        <f t="shared" si="24"/>
        <v>0</v>
      </c>
      <c r="AW52" s="37">
        <f t="shared" si="24"/>
        <v>0</v>
      </c>
      <c r="AX52" s="37">
        <f t="shared" si="24"/>
        <v>0</v>
      </c>
      <c r="AY52" s="37">
        <f t="shared" si="24"/>
        <v>0</v>
      </c>
      <c r="AZ52" s="37">
        <f t="shared" si="24"/>
        <v>0</v>
      </c>
      <c r="BA52" s="37">
        <f t="shared" si="24"/>
        <v>0</v>
      </c>
      <c r="BB52" s="37">
        <f t="shared" si="24"/>
        <v>0</v>
      </c>
      <c r="BC52" s="37">
        <f t="shared" si="24"/>
        <v>0</v>
      </c>
      <c r="BD52" s="37">
        <f t="shared" si="24"/>
        <v>0</v>
      </c>
      <c r="BE52" s="37">
        <f t="shared" si="24"/>
        <v>0</v>
      </c>
      <c r="BF52" s="37">
        <f t="shared" si="24"/>
        <v>0</v>
      </c>
      <c r="BG52" s="37">
        <f t="shared" si="24"/>
        <v>0</v>
      </c>
      <c r="BH52" s="37">
        <f t="shared" si="24"/>
        <v>0</v>
      </c>
      <c r="BI52" s="37">
        <f t="shared" si="24"/>
        <v>0</v>
      </c>
      <c r="BJ52" s="37">
        <f t="shared" si="24"/>
        <v>0</v>
      </c>
      <c r="BK52" s="37">
        <f t="shared" si="24"/>
        <v>0</v>
      </c>
      <c r="BL52" s="37">
        <f t="shared" si="24"/>
        <v>0</v>
      </c>
      <c r="BM52" s="37">
        <f t="shared" si="24"/>
        <v>0</v>
      </c>
      <c r="BN52" s="37">
        <f t="shared" si="24"/>
        <v>0</v>
      </c>
      <c r="BO52" s="37">
        <f t="shared" si="24"/>
        <v>0</v>
      </c>
      <c r="BP52" s="37">
        <f t="shared" si="24"/>
        <v>0</v>
      </c>
      <c r="BQ52" s="37">
        <f t="shared" si="24"/>
        <v>0</v>
      </c>
      <c r="BR52" s="37">
        <f t="shared" si="24"/>
        <v>0</v>
      </c>
      <c r="BS52" s="37">
        <f t="shared" si="24"/>
        <v>0</v>
      </c>
      <c r="BT52" s="37">
        <f t="shared" si="24"/>
        <v>0</v>
      </c>
      <c r="BU52" s="37">
        <f t="shared" si="24"/>
        <v>0</v>
      </c>
      <c r="BV52" s="37">
        <f t="shared" si="24"/>
        <v>0</v>
      </c>
      <c r="BW52" s="37">
        <f t="shared" si="24"/>
        <v>0</v>
      </c>
      <c r="BX52" s="37">
        <f t="shared" si="24"/>
        <v>0</v>
      </c>
      <c r="BY52" s="37">
        <f t="shared" si="24"/>
        <v>0</v>
      </c>
      <c r="BZ52" s="37">
        <f t="shared" si="24"/>
        <v>0</v>
      </c>
      <c r="CA52" s="37">
        <f t="shared" si="24"/>
        <v>0</v>
      </c>
      <c r="CB52" s="37">
        <f t="shared" si="24"/>
        <v>0</v>
      </c>
      <c r="CC52" s="37">
        <f t="shared" si="24"/>
        <v>0</v>
      </c>
      <c r="CD52" s="37">
        <f t="shared" si="24"/>
        <v>0</v>
      </c>
      <c r="CE52" s="37">
        <f t="shared" si="24"/>
        <v>0</v>
      </c>
      <c r="CF52" s="37">
        <f t="shared" si="24"/>
        <v>0</v>
      </c>
      <c r="CG52" s="37">
        <f t="shared" si="24"/>
        <v>0</v>
      </c>
      <c r="CH52" s="37">
        <f t="shared" si="24"/>
        <v>0</v>
      </c>
      <c r="CI52" s="37">
        <f t="shared" si="24"/>
        <v>0</v>
      </c>
      <c r="CJ52" s="37">
        <f t="shared" si="24"/>
        <v>0</v>
      </c>
      <c r="CK52" s="37">
        <f t="shared" si="24"/>
        <v>0</v>
      </c>
      <c r="CL52" s="37">
        <f t="shared" si="24"/>
        <v>0</v>
      </c>
      <c r="CM52" s="37">
        <f t="shared" si="24"/>
        <v>0</v>
      </c>
      <c r="CN52" s="37">
        <f t="shared" si="24"/>
        <v>0</v>
      </c>
      <c r="CO52" s="37">
        <f t="shared" si="24"/>
        <v>0</v>
      </c>
      <c r="CP52" s="37">
        <f t="shared" si="24"/>
        <v>0</v>
      </c>
      <c r="CQ52" s="37">
        <f t="shared" si="24"/>
        <v>0</v>
      </c>
      <c r="CR52" s="37">
        <f t="shared" si="24"/>
        <v>0</v>
      </c>
      <c r="CS52" s="37">
        <f t="shared" si="24"/>
        <v>0</v>
      </c>
      <c r="CT52" s="37">
        <f t="shared" si="24"/>
        <v>0</v>
      </c>
      <c r="CU52" s="37">
        <f t="shared" si="24"/>
        <v>0</v>
      </c>
      <c r="CV52" s="37">
        <f t="shared" si="24"/>
        <v>0</v>
      </c>
      <c r="CW52" s="37">
        <f t="shared" si="24"/>
        <v>0</v>
      </c>
      <c r="CX52" s="37">
        <f t="shared" si="24"/>
        <v>0</v>
      </c>
      <c r="CY52" s="37">
        <f t="shared" si="24"/>
        <v>0</v>
      </c>
      <c r="CZ52" s="37">
        <f t="shared" si="24"/>
        <v>0</v>
      </c>
      <c r="DA52" s="37">
        <f t="shared" si="24"/>
        <v>0</v>
      </c>
      <c r="DB52" s="37">
        <f t="shared" si="24"/>
        <v>0</v>
      </c>
      <c r="DC52" s="37">
        <f t="shared" si="24"/>
        <v>0</v>
      </c>
      <c r="DD52" s="37">
        <f t="shared" si="24"/>
        <v>0</v>
      </c>
      <c r="DE52" s="37">
        <f t="shared" si="24"/>
        <v>0</v>
      </c>
      <c r="DF52" s="37">
        <f t="shared" si="24"/>
        <v>0</v>
      </c>
      <c r="DG52" s="37">
        <f t="shared" si="24"/>
        <v>0</v>
      </c>
      <c r="DH52" s="37">
        <f t="shared" si="24"/>
        <v>0</v>
      </c>
      <c r="DI52" s="37">
        <f t="shared" si="24"/>
        <v>0</v>
      </c>
      <c r="DJ52" s="37">
        <f t="shared" si="24"/>
        <v>0</v>
      </c>
      <c r="DK52" s="37">
        <f t="shared" si="24"/>
        <v>0</v>
      </c>
      <c r="DL52" s="37">
        <f t="shared" si="24"/>
        <v>0</v>
      </c>
      <c r="DM52" s="37">
        <f t="shared" si="24"/>
        <v>0</v>
      </c>
      <c r="DN52" s="37">
        <f t="shared" si="24"/>
        <v>0</v>
      </c>
      <c r="DO52" s="37">
        <f t="shared" si="24"/>
        <v>0</v>
      </c>
      <c r="DP52" s="37">
        <f t="shared" si="24"/>
        <v>0</v>
      </c>
      <c r="DQ52" s="37">
        <f t="shared" si="24"/>
        <v>0</v>
      </c>
      <c r="DR52" s="37">
        <f t="shared" si="24"/>
        <v>0</v>
      </c>
    </row>
    <row r="53" ht="14.25" customHeight="1" outlineLevel="2">
      <c r="B53" s="268" t="str">
        <f>'Fund Raising'!B31</f>
        <v>Public Sale</v>
      </c>
      <c r="C53" s="37">
        <f t="shared" ref="C53:DR53" si="25">C15*C$44/100</f>
        <v>0</v>
      </c>
      <c r="D53" s="37">
        <f t="shared" si="25"/>
        <v>0</v>
      </c>
      <c r="E53" s="37">
        <f t="shared" si="25"/>
        <v>0</v>
      </c>
      <c r="F53" s="37">
        <f t="shared" si="25"/>
        <v>0</v>
      </c>
      <c r="G53" s="37">
        <f t="shared" si="25"/>
        <v>0</v>
      </c>
      <c r="H53" s="37">
        <f t="shared" si="25"/>
        <v>0</v>
      </c>
      <c r="I53" s="37">
        <f t="shared" si="25"/>
        <v>0</v>
      </c>
      <c r="J53" s="37">
        <f t="shared" si="25"/>
        <v>0</v>
      </c>
      <c r="K53" s="37">
        <f t="shared" si="25"/>
        <v>0</v>
      </c>
      <c r="L53" s="37">
        <f t="shared" si="25"/>
        <v>0</v>
      </c>
      <c r="M53" s="37">
        <f t="shared" si="25"/>
        <v>0</v>
      </c>
      <c r="N53" s="37">
        <f t="shared" si="25"/>
        <v>0</v>
      </c>
      <c r="O53" s="37">
        <f t="shared" si="25"/>
        <v>0</v>
      </c>
      <c r="P53" s="37">
        <f t="shared" si="25"/>
        <v>0</v>
      </c>
      <c r="Q53" s="37">
        <f t="shared" si="25"/>
        <v>0</v>
      </c>
      <c r="R53" s="37">
        <f t="shared" si="25"/>
        <v>0</v>
      </c>
      <c r="S53" s="37">
        <f t="shared" si="25"/>
        <v>0</v>
      </c>
      <c r="T53" s="37">
        <f t="shared" si="25"/>
        <v>0</v>
      </c>
      <c r="U53" s="37">
        <f t="shared" si="25"/>
        <v>0</v>
      </c>
      <c r="V53" s="37">
        <f t="shared" si="25"/>
        <v>0</v>
      </c>
      <c r="W53" s="37">
        <f t="shared" si="25"/>
        <v>0</v>
      </c>
      <c r="X53" s="37">
        <f t="shared" si="25"/>
        <v>0</v>
      </c>
      <c r="Y53" s="37">
        <f t="shared" si="25"/>
        <v>0</v>
      </c>
      <c r="Z53" s="37">
        <f t="shared" si="25"/>
        <v>0</v>
      </c>
      <c r="AA53" s="37">
        <f t="shared" si="25"/>
        <v>0</v>
      </c>
      <c r="AB53" s="37">
        <f t="shared" si="25"/>
        <v>0</v>
      </c>
      <c r="AC53" s="37">
        <f t="shared" si="25"/>
        <v>0</v>
      </c>
      <c r="AD53" s="37">
        <f t="shared" si="25"/>
        <v>0</v>
      </c>
      <c r="AE53" s="37">
        <f t="shared" si="25"/>
        <v>0</v>
      </c>
      <c r="AF53" s="37">
        <f t="shared" si="25"/>
        <v>0</v>
      </c>
      <c r="AG53" s="37">
        <f t="shared" si="25"/>
        <v>0</v>
      </c>
      <c r="AH53" s="37">
        <f t="shared" si="25"/>
        <v>0</v>
      </c>
      <c r="AI53" s="37">
        <f t="shared" si="25"/>
        <v>0</v>
      </c>
      <c r="AJ53" s="37">
        <f t="shared" si="25"/>
        <v>0</v>
      </c>
      <c r="AK53" s="37">
        <f t="shared" si="25"/>
        <v>0</v>
      </c>
      <c r="AL53" s="37">
        <f t="shared" si="25"/>
        <v>0</v>
      </c>
      <c r="AM53" s="37">
        <f t="shared" si="25"/>
        <v>0</v>
      </c>
      <c r="AN53" s="37">
        <f t="shared" si="25"/>
        <v>0</v>
      </c>
      <c r="AO53" s="37">
        <f t="shared" si="25"/>
        <v>0</v>
      </c>
      <c r="AP53" s="37">
        <f t="shared" si="25"/>
        <v>0</v>
      </c>
      <c r="AQ53" s="37">
        <f t="shared" si="25"/>
        <v>0</v>
      </c>
      <c r="AR53" s="37">
        <f t="shared" si="25"/>
        <v>0</v>
      </c>
      <c r="AS53" s="37">
        <f t="shared" si="25"/>
        <v>0</v>
      </c>
      <c r="AT53" s="37">
        <f t="shared" si="25"/>
        <v>0</v>
      </c>
      <c r="AU53" s="37">
        <f t="shared" si="25"/>
        <v>0</v>
      </c>
      <c r="AV53" s="37">
        <f t="shared" si="25"/>
        <v>0</v>
      </c>
      <c r="AW53" s="37">
        <f t="shared" si="25"/>
        <v>0</v>
      </c>
      <c r="AX53" s="37">
        <f t="shared" si="25"/>
        <v>0</v>
      </c>
      <c r="AY53" s="37">
        <f t="shared" si="25"/>
        <v>0</v>
      </c>
      <c r="AZ53" s="37">
        <f t="shared" si="25"/>
        <v>0</v>
      </c>
      <c r="BA53" s="37">
        <f t="shared" si="25"/>
        <v>0</v>
      </c>
      <c r="BB53" s="37">
        <f t="shared" si="25"/>
        <v>0</v>
      </c>
      <c r="BC53" s="37">
        <f t="shared" si="25"/>
        <v>0</v>
      </c>
      <c r="BD53" s="37">
        <f t="shared" si="25"/>
        <v>0</v>
      </c>
      <c r="BE53" s="37">
        <f t="shared" si="25"/>
        <v>0</v>
      </c>
      <c r="BF53" s="37">
        <f t="shared" si="25"/>
        <v>0</v>
      </c>
      <c r="BG53" s="37">
        <f t="shared" si="25"/>
        <v>0</v>
      </c>
      <c r="BH53" s="37">
        <f t="shared" si="25"/>
        <v>0</v>
      </c>
      <c r="BI53" s="37">
        <f t="shared" si="25"/>
        <v>0</v>
      </c>
      <c r="BJ53" s="37">
        <f t="shared" si="25"/>
        <v>0</v>
      </c>
      <c r="BK53" s="37">
        <f t="shared" si="25"/>
        <v>0</v>
      </c>
      <c r="BL53" s="37">
        <f t="shared" si="25"/>
        <v>0</v>
      </c>
      <c r="BM53" s="37">
        <f t="shared" si="25"/>
        <v>0</v>
      </c>
      <c r="BN53" s="37">
        <f t="shared" si="25"/>
        <v>0</v>
      </c>
      <c r="BO53" s="37">
        <f t="shared" si="25"/>
        <v>0</v>
      </c>
      <c r="BP53" s="37">
        <f t="shared" si="25"/>
        <v>0</v>
      </c>
      <c r="BQ53" s="37">
        <f t="shared" si="25"/>
        <v>0</v>
      </c>
      <c r="BR53" s="37">
        <f t="shared" si="25"/>
        <v>0</v>
      </c>
      <c r="BS53" s="37">
        <f t="shared" si="25"/>
        <v>0</v>
      </c>
      <c r="BT53" s="37">
        <f t="shared" si="25"/>
        <v>0</v>
      </c>
      <c r="BU53" s="37">
        <f t="shared" si="25"/>
        <v>0</v>
      </c>
      <c r="BV53" s="37">
        <f t="shared" si="25"/>
        <v>0</v>
      </c>
      <c r="BW53" s="37">
        <f t="shared" si="25"/>
        <v>0</v>
      </c>
      <c r="BX53" s="37">
        <f t="shared" si="25"/>
        <v>0</v>
      </c>
      <c r="BY53" s="37">
        <f t="shared" si="25"/>
        <v>0</v>
      </c>
      <c r="BZ53" s="37">
        <f t="shared" si="25"/>
        <v>0</v>
      </c>
      <c r="CA53" s="37">
        <f t="shared" si="25"/>
        <v>0</v>
      </c>
      <c r="CB53" s="37">
        <f t="shared" si="25"/>
        <v>0</v>
      </c>
      <c r="CC53" s="37">
        <f t="shared" si="25"/>
        <v>0</v>
      </c>
      <c r="CD53" s="37">
        <f t="shared" si="25"/>
        <v>0</v>
      </c>
      <c r="CE53" s="37">
        <f t="shared" si="25"/>
        <v>0</v>
      </c>
      <c r="CF53" s="37">
        <f t="shared" si="25"/>
        <v>0</v>
      </c>
      <c r="CG53" s="37">
        <f t="shared" si="25"/>
        <v>0</v>
      </c>
      <c r="CH53" s="37">
        <f t="shared" si="25"/>
        <v>0</v>
      </c>
      <c r="CI53" s="37">
        <f t="shared" si="25"/>
        <v>0</v>
      </c>
      <c r="CJ53" s="37">
        <f t="shared" si="25"/>
        <v>0</v>
      </c>
      <c r="CK53" s="37">
        <f t="shared" si="25"/>
        <v>0</v>
      </c>
      <c r="CL53" s="37">
        <f t="shared" si="25"/>
        <v>0</v>
      </c>
      <c r="CM53" s="37">
        <f t="shared" si="25"/>
        <v>0</v>
      </c>
      <c r="CN53" s="37">
        <f t="shared" si="25"/>
        <v>0</v>
      </c>
      <c r="CO53" s="37">
        <f t="shared" si="25"/>
        <v>0</v>
      </c>
      <c r="CP53" s="37">
        <f t="shared" si="25"/>
        <v>0</v>
      </c>
      <c r="CQ53" s="37">
        <f t="shared" si="25"/>
        <v>0</v>
      </c>
      <c r="CR53" s="37">
        <f t="shared" si="25"/>
        <v>0</v>
      </c>
      <c r="CS53" s="37">
        <f t="shared" si="25"/>
        <v>0</v>
      </c>
      <c r="CT53" s="37">
        <f t="shared" si="25"/>
        <v>0</v>
      </c>
      <c r="CU53" s="37">
        <f t="shared" si="25"/>
        <v>0</v>
      </c>
      <c r="CV53" s="37">
        <f t="shared" si="25"/>
        <v>0</v>
      </c>
      <c r="CW53" s="37">
        <f t="shared" si="25"/>
        <v>0</v>
      </c>
      <c r="CX53" s="37">
        <f t="shared" si="25"/>
        <v>0</v>
      </c>
      <c r="CY53" s="37">
        <f t="shared" si="25"/>
        <v>0</v>
      </c>
      <c r="CZ53" s="37">
        <f t="shared" si="25"/>
        <v>0</v>
      </c>
      <c r="DA53" s="37">
        <f t="shared" si="25"/>
        <v>0</v>
      </c>
      <c r="DB53" s="37">
        <f t="shared" si="25"/>
        <v>0</v>
      </c>
      <c r="DC53" s="37">
        <f t="shared" si="25"/>
        <v>0</v>
      </c>
      <c r="DD53" s="37">
        <f t="shared" si="25"/>
        <v>0</v>
      </c>
      <c r="DE53" s="37">
        <f t="shared" si="25"/>
        <v>0</v>
      </c>
      <c r="DF53" s="37">
        <f t="shared" si="25"/>
        <v>0</v>
      </c>
      <c r="DG53" s="37">
        <f t="shared" si="25"/>
        <v>0</v>
      </c>
      <c r="DH53" s="37">
        <f t="shared" si="25"/>
        <v>0</v>
      </c>
      <c r="DI53" s="37">
        <f t="shared" si="25"/>
        <v>0</v>
      </c>
      <c r="DJ53" s="37">
        <f t="shared" si="25"/>
        <v>0</v>
      </c>
      <c r="DK53" s="37">
        <f t="shared" si="25"/>
        <v>0</v>
      </c>
      <c r="DL53" s="37">
        <f t="shared" si="25"/>
        <v>0</v>
      </c>
      <c r="DM53" s="37">
        <f t="shared" si="25"/>
        <v>0</v>
      </c>
      <c r="DN53" s="37">
        <f t="shared" si="25"/>
        <v>0</v>
      </c>
      <c r="DO53" s="37">
        <f t="shared" si="25"/>
        <v>0</v>
      </c>
      <c r="DP53" s="37">
        <f t="shared" si="25"/>
        <v>0</v>
      </c>
      <c r="DQ53" s="37">
        <f t="shared" si="25"/>
        <v>0</v>
      </c>
      <c r="DR53" s="37">
        <f t="shared" si="25"/>
        <v>0</v>
      </c>
    </row>
    <row r="54" ht="14.25" customHeight="1" outlineLevel="2">
      <c r="B54" s="268" t="str">
        <f>'Fund Raising'!B32</f>
        <v>Founders / Team</v>
      </c>
      <c r="C54" s="37">
        <f t="shared" ref="C54:DR54" si="26">C16*C$44/100</f>
        <v>0</v>
      </c>
      <c r="D54" s="37">
        <f t="shared" si="26"/>
        <v>0</v>
      </c>
      <c r="E54" s="37">
        <f t="shared" si="26"/>
        <v>0</v>
      </c>
      <c r="F54" s="37">
        <f t="shared" si="26"/>
        <v>0</v>
      </c>
      <c r="G54" s="37">
        <f t="shared" si="26"/>
        <v>0</v>
      </c>
      <c r="H54" s="37">
        <f t="shared" si="26"/>
        <v>0</v>
      </c>
      <c r="I54" s="37">
        <f t="shared" si="26"/>
        <v>0</v>
      </c>
      <c r="J54" s="37">
        <f t="shared" si="26"/>
        <v>0</v>
      </c>
      <c r="K54" s="37">
        <f t="shared" si="26"/>
        <v>0</v>
      </c>
      <c r="L54" s="37">
        <f t="shared" si="26"/>
        <v>0</v>
      </c>
      <c r="M54" s="37">
        <f t="shared" si="26"/>
        <v>0</v>
      </c>
      <c r="N54" s="37">
        <f t="shared" si="26"/>
        <v>0</v>
      </c>
      <c r="O54" s="37">
        <f t="shared" si="26"/>
        <v>0</v>
      </c>
      <c r="P54" s="37">
        <f t="shared" si="26"/>
        <v>0</v>
      </c>
      <c r="Q54" s="37">
        <f t="shared" si="26"/>
        <v>0</v>
      </c>
      <c r="R54" s="37">
        <f t="shared" si="26"/>
        <v>0</v>
      </c>
      <c r="S54" s="37">
        <f t="shared" si="26"/>
        <v>0</v>
      </c>
      <c r="T54" s="37">
        <f t="shared" si="26"/>
        <v>0</v>
      </c>
      <c r="U54" s="37">
        <f t="shared" si="26"/>
        <v>200000</v>
      </c>
      <c r="V54" s="37">
        <f t="shared" si="26"/>
        <v>200000</v>
      </c>
      <c r="W54" s="37">
        <f t="shared" si="26"/>
        <v>200000</v>
      </c>
      <c r="X54" s="37">
        <f t="shared" si="26"/>
        <v>200000</v>
      </c>
      <c r="Y54" s="37">
        <f t="shared" si="26"/>
        <v>200000</v>
      </c>
      <c r="Z54" s="37">
        <f t="shared" si="26"/>
        <v>200000</v>
      </c>
      <c r="AA54" s="37">
        <f t="shared" si="26"/>
        <v>200000</v>
      </c>
      <c r="AB54" s="37">
        <f t="shared" si="26"/>
        <v>200000</v>
      </c>
      <c r="AC54" s="37">
        <f t="shared" si="26"/>
        <v>200000</v>
      </c>
      <c r="AD54" s="37">
        <f t="shared" si="26"/>
        <v>200000</v>
      </c>
      <c r="AE54" s="37">
        <f t="shared" si="26"/>
        <v>200000</v>
      </c>
      <c r="AF54" s="37">
        <f t="shared" si="26"/>
        <v>200000</v>
      </c>
      <c r="AG54" s="37">
        <f t="shared" si="26"/>
        <v>200000</v>
      </c>
      <c r="AH54" s="37">
        <f t="shared" si="26"/>
        <v>200000</v>
      </c>
      <c r="AI54" s="37">
        <f t="shared" si="26"/>
        <v>200000</v>
      </c>
      <c r="AJ54" s="37">
        <f t="shared" si="26"/>
        <v>200000</v>
      </c>
      <c r="AK54" s="37">
        <f t="shared" si="26"/>
        <v>200000</v>
      </c>
      <c r="AL54" s="37">
        <f t="shared" si="26"/>
        <v>200000</v>
      </c>
      <c r="AM54" s="37">
        <f t="shared" si="26"/>
        <v>200000</v>
      </c>
      <c r="AN54" s="37">
        <f t="shared" si="26"/>
        <v>200000</v>
      </c>
      <c r="AO54" s="37">
        <f t="shared" si="26"/>
        <v>200000</v>
      </c>
      <c r="AP54" s="37">
        <f t="shared" si="26"/>
        <v>200000</v>
      </c>
      <c r="AQ54" s="37">
        <f t="shared" si="26"/>
        <v>200000</v>
      </c>
      <c r="AR54" s="37">
        <f t="shared" si="26"/>
        <v>200000</v>
      </c>
      <c r="AS54" s="37">
        <f t="shared" si="26"/>
        <v>200000</v>
      </c>
      <c r="AT54" s="37">
        <f t="shared" si="26"/>
        <v>200000</v>
      </c>
      <c r="AU54" s="37">
        <f t="shared" si="26"/>
        <v>200000</v>
      </c>
      <c r="AV54" s="37">
        <f t="shared" si="26"/>
        <v>200000</v>
      </c>
      <c r="AW54" s="37">
        <f t="shared" si="26"/>
        <v>200000</v>
      </c>
      <c r="AX54" s="37">
        <f t="shared" si="26"/>
        <v>200000</v>
      </c>
      <c r="AY54" s="37">
        <f t="shared" si="26"/>
        <v>0</v>
      </c>
      <c r="AZ54" s="37">
        <f t="shared" si="26"/>
        <v>0</v>
      </c>
      <c r="BA54" s="37">
        <f t="shared" si="26"/>
        <v>0</v>
      </c>
      <c r="BB54" s="37">
        <f t="shared" si="26"/>
        <v>0</v>
      </c>
      <c r="BC54" s="37">
        <f t="shared" si="26"/>
        <v>0</v>
      </c>
      <c r="BD54" s="37">
        <f t="shared" si="26"/>
        <v>0</v>
      </c>
      <c r="BE54" s="37">
        <f t="shared" si="26"/>
        <v>0</v>
      </c>
      <c r="BF54" s="37">
        <f t="shared" si="26"/>
        <v>0</v>
      </c>
      <c r="BG54" s="37">
        <f t="shared" si="26"/>
        <v>0</v>
      </c>
      <c r="BH54" s="37">
        <f t="shared" si="26"/>
        <v>0</v>
      </c>
      <c r="BI54" s="37">
        <f t="shared" si="26"/>
        <v>0</v>
      </c>
      <c r="BJ54" s="37">
        <f t="shared" si="26"/>
        <v>0</v>
      </c>
      <c r="BK54" s="37">
        <f t="shared" si="26"/>
        <v>0</v>
      </c>
      <c r="BL54" s="37">
        <f t="shared" si="26"/>
        <v>0</v>
      </c>
      <c r="BM54" s="37">
        <f t="shared" si="26"/>
        <v>0</v>
      </c>
      <c r="BN54" s="37">
        <f t="shared" si="26"/>
        <v>0</v>
      </c>
      <c r="BO54" s="37">
        <f t="shared" si="26"/>
        <v>0</v>
      </c>
      <c r="BP54" s="37">
        <f t="shared" si="26"/>
        <v>0</v>
      </c>
      <c r="BQ54" s="37">
        <f t="shared" si="26"/>
        <v>0</v>
      </c>
      <c r="BR54" s="37">
        <f t="shared" si="26"/>
        <v>0</v>
      </c>
      <c r="BS54" s="37">
        <f t="shared" si="26"/>
        <v>0</v>
      </c>
      <c r="BT54" s="37">
        <f t="shared" si="26"/>
        <v>0</v>
      </c>
      <c r="BU54" s="37">
        <f t="shared" si="26"/>
        <v>0</v>
      </c>
      <c r="BV54" s="37">
        <f t="shared" si="26"/>
        <v>0</v>
      </c>
      <c r="BW54" s="37">
        <f t="shared" si="26"/>
        <v>0</v>
      </c>
      <c r="BX54" s="37">
        <f t="shared" si="26"/>
        <v>0</v>
      </c>
      <c r="BY54" s="37">
        <f t="shared" si="26"/>
        <v>0</v>
      </c>
      <c r="BZ54" s="37">
        <f t="shared" si="26"/>
        <v>0</v>
      </c>
      <c r="CA54" s="37">
        <f t="shared" si="26"/>
        <v>0</v>
      </c>
      <c r="CB54" s="37">
        <f t="shared" si="26"/>
        <v>0</v>
      </c>
      <c r="CC54" s="37">
        <f t="shared" si="26"/>
        <v>0</v>
      </c>
      <c r="CD54" s="37">
        <f t="shared" si="26"/>
        <v>0</v>
      </c>
      <c r="CE54" s="37">
        <f t="shared" si="26"/>
        <v>0</v>
      </c>
      <c r="CF54" s="37">
        <f t="shared" si="26"/>
        <v>0</v>
      </c>
      <c r="CG54" s="37">
        <f t="shared" si="26"/>
        <v>0</v>
      </c>
      <c r="CH54" s="37">
        <f t="shared" si="26"/>
        <v>0</v>
      </c>
      <c r="CI54" s="37">
        <f t="shared" si="26"/>
        <v>0</v>
      </c>
      <c r="CJ54" s="37">
        <f t="shared" si="26"/>
        <v>0</v>
      </c>
      <c r="CK54" s="37">
        <f t="shared" si="26"/>
        <v>0</v>
      </c>
      <c r="CL54" s="37">
        <f t="shared" si="26"/>
        <v>0</v>
      </c>
      <c r="CM54" s="37">
        <f t="shared" si="26"/>
        <v>0</v>
      </c>
      <c r="CN54" s="37">
        <f t="shared" si="26"/>
        <v>0</v>
      </c>
      <c r="CO54" s="37">
        <f t="shared" si="26"/>
        <v>0</v>
      </c>
      <c r="CP54" s="37">
        <f t="shared" si="26"/>
        <v>0</v>
      </c>
      <c r="CQ54" s="37">
        <f t="shared" si="26"/>
        <v>0</v>
      </c>
      <c r="CR54" s="37">
        <f t="shared" si="26"/>
        <v>0</v>
      </c>
      <c r="CS54" s="37">
        <f t="shared" si="26"/>
        <v>0</v>
      </c>
      <c r="CT54" s="37">
        <f t="shared" si="26"/>
        <v>0</v>
      </c>
      <c r="CU54" s="37">
        <f t="shared" si="26"/>
        <v>0</v>
      </c>
      <c r="CV54" s="37">
        <f t="shared" si="26"/>
        <v>0</v>
      </c>
      <c r="CW54" s="37">
        <f t="shared" si="26"/>
        <v>0</v>
      </c>
      <c r="CX54" s="37">
        <f t="shared" si="26"/>
        <v>0</v>
      </c>
      <c r="CY54" s="37">
        <f t="shared" si="26"/>
        <v>0</v>
      </c>
      <c r="CZ54" s="37">
        <f t="shared" si="26"/>
        <v>0</v>
      </c>
      <c r="DA54" s="37">
        <f t="shared" si="26"/>
        <v>0</v>
      </c>
      <c r="DB54" s="37">
        <f t="shared" si="26"/>
        <v>0</v>
      </c>
      <c r="DC54" s="37">
        <f t="shared" si="26"/>
        <v>0</v>
      </c>
      <c r="DD54" s="37">
        <f t="shared" si="26"/>
        <v>0</v>
      </c>
      <c r="DE54" s="37">
        <f t="shared" si="26"/>
        <v>0</v>
      </c>
      <c r="DF54" s="37">
        <f t="shared" si="26"/>
        <v>0</v>
      </c>
      <c r="DG54" s="37">
        <f t="shared" si="26"/>
        <v>0</v>
      </c>
      <c r="DH54" s="37">
        <f t="shared" si="26"/>
        <v>0</v>
      </c>
      <c r="DI54" s="37">
        <f t="shared" si="26"/>
        <v>0</v>
      </c>
      <c r="DJ54" s="37">
        <f t="shared" si="26"/>
        <v>0</v>
      </c>
      <c r="DK54" s="37">
        <f t="shared" si="26"/>
        <v>0</v>
      </c>
      <c r="DL54" s="37">
        <f t="shared" si="26"/>
        <v>0</v>
      </c>
      <c r="DM54" s="37">
        <f t="shared" si="26"/>
        <v>0</v>
      </c>
      <c r="DN54" s="37">
        <f t="shared" si="26"/>
        <v>0</v>
      </c>
      <c r="DO54" s="37">
        <f t="shared" si="26"/>
        <v>0</v>
      </c>
      <c r="DP54" s="37">
        <f t="shared" si="26"/>
        <v>0</v>
      </c>
      <c r="DQ54" s="37">
        <f t="shared" si="26"/>
        <v>0</v>
      </c>
      <c r="DR54" s="37">
        <f t="shared" si="26"/>
        <v>0</v>
      </c>
    </row>
    <row r="55" ht="14.25" customHeight="1" outlineLevel="2">
      <c r="B55" s="268" t="str">
        <f>'Fund Raising'!B33</f>
        <v>Growth Fund</v>
      </c>
      <c r="C55" s="37">
        <f t="shared" ref="C55:DR55" si="27">C17*C$44/100</f>
        <v>37500</v>
      </c>
      <c r="D55" s="37">
        <f t="shared" si="27"/>
        <v>37500</v>
      </c>
      <c r="E55" s="37">
        <f t="shared" si="27"/>
        <v>37500</v>
      </c>
      <c r="F55" s="37">
        <f t="shared" si="27"/>
        <v>37500</v>
      </c>
      <c r="G55" s="37">
        <f t="shared" si="27"/>
        <v>37500</v>
      </c>
      <c r="H55" s="37">
        <f t="shared" si="27"/>
        <v>37500</v>
      </c>
      <c r="I55" s="37">
        <f t="shared" si="27"/>
        <v>37500</v>
      </c>
      <c r="J55" s="37">
        <f t="shared" si="27"/>
        <v>37500</v>
      </c>
      <c r="K55" s="37">
        <f t="shared" si="27"/>
        <v>37500</v>
      </c>
      <c r="L55" s="37">
        <f t="shared" si="27"/>
        <v>37500</v>
      </c>
      <c r="M55" s="37">
        <f t="shared" si="27"/>
        <v>37500</v>
      </c>
      <c r="N55" s="37">
        <f t="shared" si="27"/>
        <v>37500</v>
      </c>
      <c r="O55" s="37">
        <f t="shared" si="27"/>
        <v>37500</v>
      </c>
      <c r="P55" s="37">
        <f t="shared" si="27"/>
        <v>37500</v>
      </c>
      <c r="Q55" s="37">
        <f t="shared" si="27"/>
        <v>37500</v>
      </c>
      <c r="R55" s="37">
        <f t="shared" si="27"/>
        <v>37500</v>
      </c>
      <c r="S55" s="37">
        <f t="shared" si="27"/>
        <v>37500</v>
      </c>
      <c r="T55" s="37">
        <f t="shared" si="27"/>
        <v>37500</v>
      </c>
      <c r="U55" s="37">
        <f t="shared" si="27"/>
        <v>37500</v>
      </c>
      <c r="V55" s="37">
        <f t="shared" si="27"/>
        <v>37500</v>
      </c>
      <c r="W55" s="37">
        <f t="shared" si="27"/>
        <v>37500</v>
      </c>
      <c r="X55" s="37">
        <f t="shared" si="27"/>
        <v>37500</v>
      </c>
      <c r="Y55" s="37">
        <f t="shared" si="27"/>
        <v>37500</v>
      </c>
      <c r="Z55" s="37">
        <f t="shared" si="27"/>
        <v>37500</v>
      </c>
      <c r="AA55" s="37">
        <f t="shared" si="27"/>
        <v>0</v>
      </c>
      <c r="AB55" s="37">
        <f t="shared" si="27"/>
        <v>0</v>
      </c>
      <c r="AC55" s="37">
        <f t="shared" si="27"/>
        <v>0</v>
      </c>
      <c r="AD55" s="37">
        <f t="shared" si="27"/>
        <v>0</v>
      </c>
      <c r="AE55" s="37">
        <f t="shared" si="27"/>
        <v>0</v>
      </c>
      <c r="AF55" s="37">
        <f t="shared" si="27"/>
        <v>0</v>
      </c>
      <c r="AG55" s="37">
        <f t="shared" si="27"/>
        <v>0</v>
      </c>
      <c r="AH55" s="37">
        <f t="shared" si="27"/>
        <v>0</v>
      </c>
      <c r="AI55" s="37">
        <f t="shared" si="27"/>
        <v>0</v>
      </c>
      <c r="AJ55" s="37">
        <f t="shared" si="27"/>
        <v>0</v>
      </c>
      <c r="AK55" s="37">
        <f t="shared" si="27"/>
        <v>0</v>
      </c>
      <c r="AL55" s="37">
        <f t="shared" si="27"/>
        <v>0</v>
      </c>
      <c r="AM55" s="37">
        <f t="shared" si="27"/>
        <v>0</v>
      </c>
      <c r="AN55" s="37">
        <f t="shared" si="27"/>
        <v>0</v>
      </c>
      <c r="AO55" s="37">
        <f t="shared" si="27"/>
        <v>0</v>
      </c>
      <c r="AP55" s="37">
        <f t="shared" si="27"/>
        <v>0</v>
      </c>
      <c r="AQ55" s="37">
        <f t="shared" si="27"/>
        <v>0</v>
      </c>
      <c r="AR55" s="37">
        <f t="shared" si="27"/>
        <v>0</v>
      </c>
      <c r="AS55" s="37">
        <f t="shared" si="27"/>
        <v>0</v>
      </c>
      <c r="AT55" s="37">
        <f t="shared" si="27"/>
        <v>0</v>
      </c>
      <c r="AU55" s="37">
        <f t="shared" si="27"/>
        <v>0</v>
      </c>
      <c r="AV55" s="37">
        <f t="shared" si="27"/>
        <v>0</v>
      </c>
      <c r="AW55" s="37">
        <f t="shared" si="27"/>
        <v>0</v>
      </c>
      <c r="AX55" s="37">
        <f t="shared" si="27"/>
        <v>0</v>
      </c>
      <c r="AY55" s="37">
        <f t="shared" si="27"/>
        <v>0</v>
      </c>
      <c r="AZ55" s="37">
        <f t="shared" si="27"/>
        <v>0</v>
      </c>
      <c r="BA55" s="37">
        <f t="shared" si="27"/>
        <v>0</v>
      </c>
      <c r="BB55" s="37">
        <f t="shared" si="27"/>
        <v>0</v>
      </c>
      <c r="BC55" s="37">
        <f t="shared" si="27"/>
        <v>0</v>
      </c>
      <c r="BD55" s="37">
        <f t="shared" si="27"/>
        <v>0</v>
      </c>
      <c r="BE55" s="37">
        <f t="shared" si="27"/>
        <v>0</v>
      </c>
      <c r="BF55" s="37">
        <f t="shared" si="27"/>
        <v>0</v>
      </c>
      <c r="BG55" s="37">
        <f t="shared" si="27"/>
        <v>0</v>
      </c>
      <c r="BH55" s="37">
        <f t="shared" si="27"/>
        <v>0</v>
      </c>
      <c r="BI55" s="37">
        <f t="shared" si="27"/>
        <v>0</v>
      </c>
      <c r="BJ55" s="37">
        <f t="shared" si="27"/>
        <v>0</v>
      </c>
      <c r="BK55" s="37">
        <f t="shared" si="27"/>
        <v>0</v>
      </c>
      <c r="BL55" s="37">
        <f t="shared" si="27"/>
        <v>0</v>
      </c>
      <c r="BM55" s="37">
        <f t="shared" si="27"/>
        <v>0</v>
      </c>
      <c r="BN55" s="37">
        <f t="shared" si="27"/>
        <v>0</v>
      </c>
      <c r="BO55" s="37">
        <f t="shared" si="27"/>
        <v>0</v>
      </c>
      <c r="BP55" s="37">
        <f t="shared" si="27"/>
        <v>0</v>
      </c>
      <c r="BQ55" s="37">
        <f t="shared" si="27"/>
        <v>0</v>
      </c>
      <c r="BR55" s="37">
        <f t="shared" si="27"/>
        <v>0</v>
      </c>
      <c r="BS55" s="37">
        <f t="shared" si="27"/>
        <v>0</v>
      </c>
      <c r="BT55" s="37">
        <f t="shared" si="27"/>
        <v>0</v>
      </c>
      <c r="BU55" s="37">
        <f t="shared" si="27"/>
        <v>0</v>
      </c>
      <c r="BV55" s="37">
        <f t="shared" si="27"/>
        <v>0</v>
      </c>
      <c r="BW55" s="37">
        <f t="shared" si="27"/>
        <v>0</v>
      </c>
      <c r="BX55" s="37">
        <f t="shared" si="27"/>
        <v>0</v>
      </c>
      <c r="BY55" s="37">
        <f t="shared" si="27"/>
        <v>0</v>
      </c>
      <c r="BZ55" s="37">
        <f t="shared" si="27"/>
        <v>0</v>
      </c>
      <c r="CA55" s="37">
        <f t="shared" si="27"/>
        <v>0</v>
      </c>
      <c r="CB55" s="37">
        <f t="shared" si="27"/>
        <v>0</v>
      </c>
      <c r="CC55" s="37">
        <f t="shared" si="27"/>
        <v>0</v>
      </c>
      <c r="CD55" s="37">
        <f t="shared" si="27"/>
        <v>0</v>
      </c>
      <c r="CE55" s="37">
        <f t="shared" si="27"/>
        <v>0</v>
      </c>
      <c r="CF55" s="37">
        <f t="shared" si="27"/>
        <v>0</v>
      </c>
      <c r="CG55" s="37">
        <f t="shared" si="27"/>
        <v>0</v>
      </c>
      <c r="CH55" s="37">
        <f t="shared" si="27"/>
        <v>0</v>
      </c>
      <c r="CI55" s="37">
        <f t="shared" si="27"/>
        <v>0</v>
      </c>
      <c r="CJ55" s="37">
        <f t="shared" si="27"/>
        <v>0</v>
      </c>
      <c r="CK55" s="37">
        <f t="shared" si="27"/>
        <v>0</v>
      </c>
      <c r="CL55" s="37">
        <f t="shared" si="27"/>
        <v>0</v>
      </c>
      <c r="CM55" s="37">
        <f t="shared" si="27"/>
        <v>0</v>
      </c>
      <c r="CN55" s="37">
        <f t="shared" si="27"/>
        <v>0</v>
      </c>
      <c r="CO55" s="37">
        <f t="shared" si="27"/>
        <v>0</v>
      </c>
      <c r="CP55" s="37">
        <f t="shared" si="27"/>
        <v>0</v>
      </c>
      <c r="CQ55" s="37">
        <f t="shared" si="27"/>
        <v>0</v>
      </c>
      <c r="CR55" s="37">
        <f t="shared" si="27"/>
        <v>0</v>
      </c>
      <c r="CS55" s="37">
        <f t="shared" si="27"/>
        <v>0</v>
      </c>
      <c r="CT55" s="37">
        <f t="shared" si="27"/>
        <v>0</v>
      </c>
      <c r="CU55" s="37">
        <f t="shared" si="27"/>
        <v>0</v>
      </c>
      <c r="CV55" s="37">
        <f t="shared" si="27"/>
        <v>0</v>
      </c>
      <c r="CW55" s="37">
        <f t="shared" si="27"/>
        <v>0</v>
      </c>
      <c r="CX55" s="37">
        <f t="shared" si="27"/>
        <v>0</v>
      </c>
      <c r="CY55" s="37">
        <f t="shared" si="27"/>
        <v>0</v>
      </c>
      <c r="CZ55" s="37">
        <f t="shared" si="27"/>
        <v>0</v>
      </c>
      <c r="DA55" s="37">
        <f t="shared" si="27"/>
        <v>0</v>
      </c>
      <c r="DB55" s="37">
        <f t="shared" si="27"/>
        <v>0</v>
      </c>
      <c r="DC55" s="37">
        <f t="shared" si="27"/>
        <v>0</v>
      </c>
      <c r="DD55" s="37">
        <f t="shared" si="27"/>
        <v>0</v>
      </c>
      <c r="DE55" s="37">
        <f t="shared" si="27"/>
        <v>0</v>
      </c>
      <c r="DF55" s="37">
        <f t="shared" si="27"/>
        <v>0</v>
      </c>
      <c r="DG55" s="37">
        <f t="shared" si="27"/>
        <v>0</v>
      </c>
      <c r="DH55" s="37">
        <f t="shared" si="27"/>
        <v>0</v>
      </c>
      <c r="DI55" s="37">
        <f t="shared" si="27"/>
        <v>0</v>
      </c>
      <c r="DJ55" s="37">
        <f t="shared" si="27"/>
        <v>0</v>
      </c>
      <c r="DK55" s="37">
        <f t="shared" si="27"/>
        <v>0</v>
      </c>
      <c r="DL55" s="37">
        <f t="shared" si="27"/>
        <v>0</v>
      </c>
      <c r="DM55" s="37">
        <f t="shared" si="27"/>
        <v>0</v>
      </c>
      <c r="DN55" s="37">
        <f t="shared" si="27"/>
        <v>0</v>
      </c>
      <c r="DO55" s="37">
        <f t="shared" si="27"/>
        <v>0</v>
      </c>
      <c r="DP55" s="37">
        <f t="shared" si="27"/>
        <v>0</v>
      </c>
      <c r="DQ55" s="37">
        <f t="shared" si="27"/>
        <v>0</v>
      </c>
      <c r="DR55" s="37">
        <f t="shared" si="27"/>
        <v>0</v>
      </c>
    </row>
    <row r="56" ht="14.25" customHeight="1" outlineLevel="2">
      <c r="B56" s="268" t="str">
        <f>'Fund Raising'!B34</f>
        <v>Advisors</v>
      </c>
      <c r="C56" s="37">
        <f t="shared" ref="C56:DR56" si="28">C18*C$44/100</f>
        <v>0</v>
      </c>
      <c r="D56" s="37">
        <f t="shared" si="28"/>
        <v>0</v>
      </c>
      <c r="E56" s="37">
        <f t="shared" si="28"/>
        <v>0</v>
      </c>
      <c r="F56" s="37">
        <f t="shared" si="28"/>
        <v>0</v>
      </c>
      <c r="G56" s="37">
        <f t="shared" si="28"/>
        <v>0</v>
      </c>
      <c r="H56" s="37">
        <f t="shared" si="28"/>
        <v>0</v>
      </c>
      <c r="I56" s="37">
        <f t="shared" si="28"/>
        <v>0</v>
      </c>
      <c r="J56" s="37">
        <f t="shared" si="28"/>
        <v>0</v>
      </c>
      <c r="K56" s="37">
        <f t="shared" si="28"/>
        <v>0</v>
      </c>
      <c r="L56" s="37">
        <f t="shared" si="28"/>
        <v>0</v>
      </c>
      <c r="M56" s="37">
        <f t="shared" si="28"/>
        <v>0</v>
      </c>
      <c r="N56" s="37">
        <f t="shared" si="28"/>
        <v>0</v>
      </c>
      <c r="O56" s="37">
        <f t="shared" si="28"/>
        <v>50000</v>
      </c>
      <c r="P56" s="37">
        <f t="shared" si="28"/>
        <v>50000</v>
      </c>
      <c r="Q56" s="37">
        <f t="shared" si="28"/>
        <v>50000</v>
      </c>
      <c r="R56" s="37">
        <f t="shared" si="28"/>
        <v>50000</v>
      </c>
      <c r="S56" s="37">
        <f t="shared" si="28"/>
        <v>50000</v>
      </c>
      <c r="T56" s="37">
        <f t="shared" si="28"/>
        <v>50000</v>
      </c>
      <c r="U56" s="37">
        <f t="shared" si="28"/>
        <v>50000</v>
      </c>
      <c r="V56" s="37">
        <f t="shared" si="28"/>
        <v>50000</v>
      </c>
      <c r="W56" s="37">
        <f t="shared" si="28"/>
        <v>50000</v>
      </c>
      <c r="X56" s="37">
        <f t="shared" si="28"/>
        <v>50000</v>
      </c>
      <c r="Y56" s="37">
        <f t="shared" si="28"/>
        <v>50000</v>
      </c>
      <c r="Z56" s="37">
        <f t="shared" si="28"/>
        <v>50000</v>
      </c>
      <c r="AA56" s="37">
        <f t="shared" si="28"/>
        <v>50000</v>
      </c>
      <c r="AB56" s="37">
        <f t="shared" si="28"/>
        <v>50000</v>
      </c>
      <c r="AC56" s="37">
        <f t="shared" si="28"/>
        <v>50000</v>
      </c>
      <c r="AD56" s="37">
        <f t="shared" si="28"/>
        <v>50000</v>
      </c>
      <c r="AE56" s="37">
        <f t="shared" si="28"/>
        <v>50000</v>
      </c>
      <c r="AF56" s="37">
        <f t="shared" si="28"/>
        <v>50000</v>
      </c>
      <c r="AG56" s="37">
        <f t="shared" si="28"/>
        <v>0</v>
      </c>
      <c r="AH56" s="37">
        <f t="shared" si="28"/>
        <v>0</v>
      </c>
      <c r="AI56" s="37">
        <f t="shared" si="28"/>
        <v>0</v>
      </c>
      <c r="AJ56" s="37">
        <f t="shared" si="28"/>
        <v>0</v>
      </c>
      <c r="AK56" s="37">
        <f t="shared" si="28"/>
        <v>0</v>
      </c>
      <c r="AL56" s="37">
        <f t="shared" si="28"/>
        <v>0</v>
      </c>
      <c r="AM56" s="37">
        <f t="shared" si="28"/>
        <v>0</v>
      </c>
      <c r="AN56" s="37">
        <f t="shared" si="28"/>
        <v>0</v>
      </c>
      <c r="AO56" s="37">
        <f t="shared" si="28"/>
        <v>0</v>
      </c>
      <c r="AP56" s="37">
        <f t="shared" si="28"/>
        <v>0</v>
      </c>
      <c r="AQ56" s="37">
        <f t="shared" si="28"/>
        <v>0</v>
      </c>
      <c r="AR56" s="37">
        <f t="shared" si="28"/>
        <v>0</v>
      </c>
      <c r="AS56" s="37">
        <f t="shared" si="28"/>
        <v>0</v>
      </c>
      <c r="AT56" s="37">
        <f t="shared" si="28"/>
        <v>0</v>
      </c>
      <c r="AU56" s="37">
        <f t="shared" si="28"/>
        <v>0</v>
      </c>
      <c r="AV56" s="37">
        <f t="shared" si="28"/>
        <v>0</v>
      </c>
      <c r="AW56" s="37">
        <f t="shared" si="28"/>
        <v>0</v>
      </c>
      <c r="AX56" s="37">
        <f t="shared" si="28"/>
        <v>0</v>
      </c>
      <c r="AY56" s="37">
        <f t="shared" si="28"/>
        <v>0</v>
      </c>
      <c r="AZ56" s="37">
        <f t="shared" si="28"/>
        <v>0</v>
      </c>
      <c r="BA56" s="37">
        <f t="shared" si="28"/>
        <v>0</v>
      </c>
      <c r="BB56" s="37">
        <f t="shared" si="28"/>
        <v>0</v>
      </c>
      <c r="BC56" s="37">
        <f t="shared" si="28"/>
        <v>0</v>
      </c>
      <c r="BD56" s="37">
        <f t="shared" si="28"/>
        <v>0</v>
      </c>
      <c r="BE56" s="37">
        <f t="shared" si="28"/>
        <v>0</v>
      </c>
      <c r="BF56" s="37">
        <f t="shared" si="28"/>
        <v>0</v>
      </c>
      <c r="BG56" s="37">
        <f t="shared" si="28"/>
        <v>0</v>
      </c>
      <c r="BH56" s="37">
        <f t="shared" si="28"/>
        <v>0</v>
      </c>
      <c r="BI56" s="37">
        <f t="shared" si="28"/>
        <v>0</v>
      </c>
      <c r="BJ56" s="37">
        <f t="shared" si="28"/>
        <v>0</v>
      </c>
      <c r="BK56" s="37">
        <f t="shared" si="28"/>
        <v>0</v>
      </c>
      <c r="BL56" s="37">
        <f t="shared" si="28"/>
        <v>0</v>
      </c>
      <c r="BM56" s="37">
        <f t="shared" si="28"/>
        <v>0</v>
      </c>
      <c r="BN56" s="37">
        <f t="shared" si="28"/>
        <v>0</v>
      </c>
      <c r="BO56" s="37">
        <f t="shared" si="28"/>
        <v>0</v>
      </c>
      <c r="BP56" s="37">
        <f t="shared" si="28"/>
        <v>0</v>
      </c>
      <c r="BQ56" s="37">
        <f t="shared" si="28"/>
        <v>0</v>
      </c>
      <c r="BR56" s="37">
        <f t="shared" si="28"/>
        <v>0</v>
      </c>
      <c r="BS56" s="37">
        <f t="shared" si="28"/>
        <v>0</v>
      </c>
      <c r="BT56" s="37">
        <f t="shared" si="28"/>
        <v>0</v>
      </c>
      <c r="BU56" s="37">
        <f t="shared" si="28"/>
        <v>0</v>
      </c>
      <c r="BV56" s="37">
        <f t="shared" si="28"/>
        <v>0</v>
      </c>
      <c r="BW56" s="37">
        <f t="shared" si="28"/>
        <v>0</v>
      </c>
      <c r="BX56" s="37">
        <f t="shared" si="28"/>
        <v>0</v>
      </c>
      <c r="BY56" s="37">
        <f t="shared" si="28"/>
        <v>0</v>
      </c>
      <c r="BZ56" s="37">
        <f t="shared" si="28"/>
        <v>0</v>
      </c>
      <c r="CA56" s="37">
        <f t="shared" si="28"/>
        <v>0</v>
      </c>
      <c r="CB56" s="37">
        <f t="shared" si="28"/>
        <v>0</v>
      </c>
      <c r="CC56" s="37">
        <f t="shared" si="28"/>
        <v>0</v>
      </c>
      <c r="CD56" s="37">
        <f t="shared" si="28"/>
        <v>0</v>
      </c>
      <c r="CE56" s="37">
        <f t="shared" si="28"/>
        <v>0</v>
      </c>
      <c r="CF56" s="37">
        <f t="shared" si="28"/>
        <v>0</v>
      </c>
      <c r="CG56" s="37">
        <f t="shared" si="28"/>
        <v>0</v>
      </c>
      <c r="CH56" s="37">
        <f t="shared" si="28"/>
        <v>0</v>
      </c>
      <c r="CI56" s="37">
        <f t="shared" si="28"/>
        <v>0</v>
      </c>
      <c r="CJ56" s="37">
        <f t="shared" si="28"/>
        <v>0</v>
      </c>
      <c r="CK56" s="37">
        <f t="shared" si="28"/>
        <v>0</v>
      </c>
      <c r="CL56" s="37">
        <f t="shared" si="28"/>
        <v>0</v>
      </c>
      <c r="CM56" s="37">
        <f t="shared" si="28"/>
        <v>0</v>
      </c>
      <c r="CN56" s="37">
        <f t="shared" si="28"/>
        <v>0</v>
      </c>
      <c r="CO56" s="37">
        <f t="shared" si="28"/>
        <v>0</v>
      </c>
      <c r="CP56" s="37">
        <f t="shared" si="28"/>
        <v>0</v>
      </c>
      <c r="CQ56" s="37">
        <f t="shared" si="28"/>
        <v>0</v>
      </c>
      <c r="CR56" s="37">
        <f t="shared" si="28"/>
        <v>0</v>
      </c>
      <c r="CS56" s="37">
        <f t="shared" si="28"/>
        <v>0</v>
      </c>
      <c r="CT56" s="37">
        <f t="shared" si="28"/>
        <v>0</v>
      </c>
      <c r="CU56" s="37">
        <f t="shared" si="28"/>
        <v>0</v>
      </c>
      <c r="CV56" s="37">
        <f t="shared" si="28"/>
        <v>0</v>
      </c>
      <c r="CW56" s="37">
        <f t="shared" si="28"/>
        <v>0</v>
      </c>
      <c r="CX56" s="37">
        <f t="shared" si="28"/>
        <v>0</v>
      </c>
      <c r="CY56" s="37">
        <f t="shared" si="28"/>
        <v>0</v>
      </c>
      <c r="CZ56" s="37">
        <f t="shared" si="28"/>
        <v>0</v>
      </c>
      <c r="DA56" s="37">
        <f t="shared" si="28"/>
        <v>0</v>
      </c>
      <c r="DB56" s="37">
        <f t="shared" si="28"/>
        <v>0</v>
      </c>
      <c r="DC56" s="37">
        <f t="shared" si="28"/>
        <v>0</v>
      </c>
      <c r="DD56" s="37">
        <f t="shared" si="28"/>
        <v>0</v>
      </c>
      <c r="DE56" s="37">
        <f t="shared" si="28"/>
        <v>0</v>
      </c>
      <c r="DF56" s="37">
        <f t="shared" si="28"/>
        <v>0</v>
      </c>
      <c r="DG56" s="37">
        <f t="shared" si="28"/>
        <v>0</v>
      </c>
      <c r="DH56" s="37">
        <f t="shared" si="28"/>
        <v>0</v>
      </c>
      <c r="DI56" s="37">
        <f t="shared" si="28"/>
        <v>0</v>
      </c>
      <c r="DJ56" s="37">
        <f t="shared" si="28"/>
        <v>0</v>
      </c>
      <c r="DK56" s="37">
        <f t="shared" si="28"/>
        <v>0</v>
      </c>
      <c r="DL56" s="37">
        <f t="shared" si="28"/>
        <v>0</v>
      </c>
      <c r="DM56" s="37">
        <f t="shared" si="28"/>
        <v>0</v>
      </c>
      <c r="DN56" s="37">
        <f t="shared" si="28"/>
        <v>0</v>
      </c>
      <c r="DO56" s="37">
        <f t="shared" si="28"/>
        <v>0</v>
      </c>
      <c r="DP56" s="37">
        <f t="shared" si="28"/>
        <v>0</v>
      </c>
      <c r="DQ56" s="37">
        <f t="shared" si="28"/>
        <v>0</v>
      </c>
      <c r="DR56" s="37">
        <f t="shared" si="28"/>
        <v>0</v>
      </c>
    </row>
    <row r="57" ht="14.25" customHeight="1" outlineLevel="2">
      <c r="B57" s="268" t="str">
        <f>'Fund Raising'!B35</f>
        <v/>
      </c>
      <c r="C57" s="37">
        <f t="shared" ref="C57:DR57" si="29">C19*C$44/100</f>
        <v>0</v>
      </c>
      <c r="D57" s="37">
        <f t="shared" si="29"/>
        <v>0</v>
      </c>
      <c r="E57" s="37">
        <f t="shared" si="29"/>
        <v>0</v>
      </c>
      <c r="F57" s="37">
        <f t="shared" si="29"/>
        <v>0</v>
      </c>
      <c r="G57" s="37">
        <f t="shared" si="29"/>
        <v>0</v>
      </c>
      <c r="H57" s="37">
        <f t="shared" si="29"/>
        <v>0</v>
      </c>
      <c r="I57" s="37">
        <f t="shared" si="29"/>
        <v>0</v>
      </c>
      <c r="J57" s="37">
        <f t="shared" si="29"/>
        <v>0</v>
      </c>
      <c r="K57" s="37">
        <f t="shared" si="29"/>
        <v>0</v>
      </c>
      <c r="L57" s="37">
        <f t="shared" si="29"/>
        <v>0</v>
      </c>
      <c r="M57" s="37">
        <f t="shared" si="29"/>
        <v>0</v>
      </c>
      <c r="N57" s="37">
        <f t="shared" si="29"/>
        <v>0</v>
      </c>
      <c r="O57" s="37">
        <f t="shared" si="29"/>
        <v>0</v>
      </c>
      <c r="P57" s="37">
        <f t="shared" si="29"/>
        <v>0</v>
      </c>
      <c r="Q57" s="37">
        <f t="shared" si="29"/>
        <v>0</v>
      </c>
      <c r="R57" s="37">
        <f t="shared" si="29"/>
        <v>0</v>
      </c>
      <c r="S57" s="37">
        <f t="shared" si="29"/>
        <v>0</v>
      </c>
      <c r="T57" s="37">
        <f t="shared" si="29"/>
        <v>0</v>
      </c>
      <c r="U57" s="37">
        <f t="shared" si="29"/>
        <v>0</v>
      </c>
      <c r="V57" s="37">
        <f t="shared" si="29"/>
        <v>0</v>
      </c>
      <c r="W57" s="37">
        <f t="shared" si="29"/>
        <v>0</v>
      </c>
      <c r="X57" s="37">
        <f t="shared" si="29"/>
        <v>0</v>
      </c>
      <c r="Y57" s="37">
        <f t="shared" si="29"/>
        <v>0</v>
      </c>
      <c r="Z57" s="37">
        <f t="shared" si="29"/>
        <v>0</v>
      </c>
      <c r="AA57" s="37">
        <f t="shared" si="29"/>
        <v>0</v>
      </c>
      <c r="AB57" s="37">
        <f t="shared" si="29"/>
        <v>0</v>
      </c>
      <c r="AC57" s="37">
        <f t="shared" si="29"/>
        <v>0</v>
      </c>
      <c r="AD57" s="37">
        <f t="shared" si="29"/>
        <v>0</v>
      </c>
      <c r="AE57" s="37">
        <f t="shared" si="29"/>
        <v>0</v>
      </c>
      <c r="AF57" s="37">
        <f t="shared" si="29"/>
        <v>0</v>
      </c>
      <c r="AG57" s="37">
        <f t="shared" si="29"/>
        <v>0</v>
      </c>
      <c r="AH57" s="37">
        <f t="shared" si="29"/>
        <v>0</v>
      </c>
      <c r="AI57" s="37">
        <f t="shared" si="29"/>
        <v>0</v>
      </c>
      <c r="AJ57" s="37">
        <f t="shared" si="29"/>
        <v>0</v>
      </c>
      <c r="AK57" s="37">
        <f t="shared" si="29"/>
        <v>0</v>
      </c>
      <c r="AL57" s="37">
        <f t="shared" si="29"/>
        <v>0</v>
      </c>
      <c r="AM57" s="37">
        <f t="shared" si="29"/>
        <v>0</v>
      </c>
      <c r="AN57" s="37">
        <f t="shared" si="29"/>
        <v>0</v>
      </c>
      <c r="AO57" s="37">
        <f t="shared" si="29"/>
        <v>0</v>
      </c>
      <c r="AP57" s="37">
        <f t="shared" si="29"/>
        <v>0</v>
      </c>
      <c r="AQ57" s="37">
        <f t="shared" si="29"/>
        <v>0</v>
      </c>
      <c r="AR57" s="37">
        <f t="shared" si="29"/>
        <v>0</v>
      </c>
      <c r="AS57" s="37">
        <f t="shared" si="29"/>
        <v>0</v>
      </c>
      <c r="AT57" s="37">
        <f t="shared" si="29"/>
        <v>0</v>
      </c>
      <c r="AU57" s="37">
        <f t="shared" si="29"/>
        <v>0</v>
      </c>
      <c r="AV57" s="37">
        <f t="shared" si="29"/>
        <v>0</v>
      </c>
      <c r="AW57" s="37">
        <f t="shared" si="29"/>
        <v>0</v>
      </c>
      <c r="AX57" s="37">
        <f t="shared" si="29"/>
        <v>0</v>
      </c>
      <c r="AY57" s="37">
        <f t="shared" si="29"/>
        <v>0</v>
      </c>
      <c r="AZ57" s="37">
        <f t="shared" si="29"/>
        <v>0</v>
      </c>
      <c r="BA57" s="37">
        <f t="shared" si="29"/>
        <v>0</v>
      </c>
      <c r="BB57" s="37">
        <f t="shared" si="29"/>
        <v>0</v>
      </c>
      <c r="BC57" s="37">
        <f t="shared" si="29"/>
        <v>0</v>
      </c>
      <c r="BD57" s="37">
        <f t="shared" si="29"/>
        <v>0</v>
      </c>
      <c r="BE57" s="37">
        <f t="shared" si="29"/>
        <v>0</v>
      </c>
      <c r="BF57" s="37">
        <f t="shared" si="29"/>
        <v>0</v>
      </c>
      <c r="BG57" s="37">
        <f t="shared" si="29"/>
        <v>0</v>
      </c>
      <c r="BH57" s="37">
        <f t="shared" si="29"/>
        <v>0</v>
      </c>
      <c r="BI57" s="37">
        <f t="shared" si="29"/>
        <v>0</v>
      </c>
      <c r="BJ57" s="37">
        <f t="shared" si="29"/>
        <v>0</v>
      </c>
      <c r="BK57" s="37">
        <f t="shared" si="29"/>
        <v>0</v>
      </c>
      <c r="BL57" s="37">
        <f t="shared" si="29"/>
        <v>0</v>
      </c>
      <c r="BM57" s="37">
        <f t="shared" si="29"/>
        <v>0</v>
      </c>
      <c r="BN57" s="37">
        <f t="shared" si="29"/>
        <v>0</v>
      </c>
      <c r="BO57" s="37">
        <f t="shared" si="29"/>
        <v>0</v>
      </c>
      <c r="BP57" s="37">
        <f t="shared" si="29"/>
        <v>0</v>
      </c>
      <c r="BQ57" s="37">
        <f t="shared" si="29"/>
        <v>0</v>
      </c>
      <c r="BR57" s="37">
        <f t="shared" si="29"/>
        <v>0</v>
      </c>
      <c r="BS57" s="37">
        <f t="shared" si="29"/>
        <v>0</v>
      </c>
      <c r="BT57" s="37">
        <f t="shared" si="29"/>
        <v>0</v>
      </c>
      <c r="BU57" s="37">
        <f t="shared" si="29"/>
        <v>0</v>
      </c>
      <c r="BV57" s="37">
        <f t="shared" si="29"/>
        <v>0</v>
      </c>
      <c r="BW57" s="37">
        <f t="shared" si="29"/>
        <v>0</v>
      </c>
      <c r="BX57" s="37">
        <f t="shared" si="29"/>
        <v>0</v>
      </c>
      <c r="BY57" s="37">
        <f t="shared" si="29"/>
        <v>0</v>
      </c>
      <c r="BZ57" s="37">
        <f t="shared" si="29"/>
        <v>0</v>
      </c>
      <c r="CA57" s="37">
        <f t="shared" si="29"/>
        <v>0</v>
      </c>
      <c r="CB57" s="37">
        <f t="shared" si="29"/>
        <v>0</v>
      </c>
      <c r="CC57" s="37">
        <f t="shared" si="29"/>
        <v>0</v>
      </c>
      <c r="CD57" s="37">
        <f t="shared" si="29"/>
        <v>0</v>
      </c>
      <c r="CE57" s="37">
        <f t="shared" si="29"/>
        <v>0</v>
      </c>
      <c r="CF57" s="37">
        <f t="shared" si="29"/>
        <v>0</v>
      </c>
      <c r="CG57" s="37">
        <f t="shared" si="29"/>
        <v>0</v>
      </c>
      <c r="CH57" s="37">
        <f t="shared" si="29"/>
        <v>0</v>
      </c>
      <c r="CI57" s="37">
        <f t="shared" si="29"/>
        <v>0</v>
      </c>
      <c r="CJ57" s="37">
        <f t="shared" si="29"/>
        <v>0</v>
      </c>
      <c r="CK57" s="37">
        <f t="shared" si="29"/>
        <v>0</v>
      </c>
      <c r="CL57" s="37">
        <f t="shared" si="29"/>
        <v>0</v>
      </c>
      <c r="CM57" s="37">
        <f t="shared" si="29"/>
        <v>0</v>
      </c>
      <c r="CN57" s="37">
        <f t="shared" si="29"/>
        <v>0</v>
      </c>
      <c r="CO57" s="37">
        <f t="shared" si="29"/>
        <v>0</v>
      </c>
      <c r="CP57" s="37">
        <f t="shared" si="29"/>
        <v>0</v>
      </c>
      <c r="CQ57" s="37">
        <f t="shared" si="29"/>
        <v>0</v>
      </c>
      <c r="CR57" s="37">
        <f t="shared" si="29"/>
        <v>0</v>
      </c>
      <c r="CS57" s="37">
        <f t="shared" si="29"/>
        <v>0</v>
      </c>
      <c r="CT57" s="37">
        <f t="shared" si="29"/>
        <v>0</v>
      </c>
      <c r="CU57" s="37">
        <f t="shared" si="29"/>
        <v>0</v>
      </c>
      <c r="CV57" s="37">
        <f t="shared" si="29"/>
        <v>0</v>
      </c>
      <c r="CW57" s="37">
        <f t="shared" si="29"/>
        <v>0</v>
      </c>
      <c r="CX57" s="37">
        <f t="shared" si="29"/>
        <v>0</v>
      </c>
      <c r="CY57" s="37">
        <f t="shared" si="29"/>
        <v>0</v>
      </c>
      <c r="CZ57" s="37">
        <f t="shared" si="29"/>
        <v>0</v>
      </c>
      <c r="DA57" s="37">
        <f t="shared" si="29"/>
        <v>0</v>
      </c>
      <c r="DB57" s="37">
        <f t="shared" si="29"/>
        <v>0</v>
      </c>
      <c r="DC57" s="37">
        <f t="shared" si="29"/>
        <v>0</v>
      </c>
      <c r="DD57" s="37">
        <f t="shared" si="29"/>
        <v>0</v>
      </c>
      <c r="DE57" s="37">
        <f t="shared" si="29"/>
        <v>0</v>
      </c>
      <c r="DF57" s="37">
        <f t="shared" si="29"/>
        <v>0</v>
      </c>
      <c r="DG57" s="37">
        <f t="shared" si="29"/>
        <v>0</v>
      </c>
      <c r="DH57" s="37">
        <f t="shared" si="29"/>
        <v>0</v>
      </c>
      <c r="DI57" s="37">
        <f t="shared" si="29"/>
        <v>0</v>
      </c>
      <c r="DJ57" s="37">
        <f t="shared" si="29"/>
        <v>0</v>
      </c>
      <c r="DK57" s="37">
        <f t="shared" si="29"/>
        <v>0</v>
      </c>
      <c r="DL57" s="37">
        <f t="shared" si="29"/>
        <v>0</v>
      </c>
      <c r="DM57" s="37">
        <f t="shared" si="29"/>
        <v>0</v>
      </c>
      <c r="DN57" s="37">
        <f t="shared" si="29"/>
        <v>0</v>
      </c>
      <c r="DO57" s="37">
        <f t="shared" si="29"/>
        <v>0</v>
      </c>
      <c r="DP57" s="37">
        <f t="shared" si="29"/>
        <v>0</v>
      </c>
      <c r="DQ57" s="37">
        <f t="shared" si="29"/>
        <v>0</v>
      </c>
      <c r="DR57" s="37">
        <f t="shared" si="29"/>
        <v>0</v>
      </c>
    </row>
    <row r="58" ht="14.25" customHeight="1" outlineLevel="2">
      <c r="B58" s="268" t="s">
        <v>237</v>
      </c>
      <c r="C58" s="37">
        <v>0.0</v>
      </c>
      <c r="D58" s="37">
        <f t="shared" ref="D58:DR58" si="30">C159*D44/100</f>
        <v>514914.7602</v>
      </c>
      <c r="E58" s="37">
        <f t="shared" si="30"/>
        <v>560141.1051</v>
      </c>
      <c r="F58" s="37">
        <f t="shared" si="30"/>
        <v>768005.2771</v>
      </c>
      <c r="G58" s="37">
        <f t="shared" si="30"/>
        <v>1006917.127</v>
      </c>
      <c r="H58" s="37">
        <f t="shared" si="30"/>
        <v>1299344.386</v>
      </c>
      <c r="I58" s="37">
        <f t="shared" si="30"/>
        <v>1622964.886</v>
      </c>
      <c r="J58" s="37">
        <f t="shared" si="30"/>
        <v>2044706.035</v>
      </c>
      <c r="K58" s="37">
        <f t="shared" si="30"/>
        <v>2503949.933</v>
      </c>
      <c r="L58" s="37">
        <f t="shared" si="30"/>
        <v>2988757.368</v>
      </c>
      <c r="M58" s="37">
        <f t="shared" si="30"/>
        <v>3532763.241</v>
      </c>
      <c r="N58" s="37">
        <f t="shared" si="30"/>
        <v>4088667.58</v>
      </c>
      <c r="O58" s="37">
        <f t="shared" si="30"/>
        <v>4713699.546</v>
      </c>
      <c r="P58" s="37">
        <f t="shared" si="30"/>
        <v>5450440.613</v>
      </c>
      <c r="Q58" s="37">
        <f t="shared" si="30"/>
        <v>6162811.527</v>
      </c>
      <c r="R58" s="37">
        <f t="shared" si="30"/>
        <v>7032597.785</v>
      </c>
      <c r="S58" s="37">
        <f t="shared" si="30"/>
        <v>7849015.299</v>
      </c>
      <c r="T58" s="37">
        <f t="shared" si="30"/>
        <v>8762744.942</v>
      </c>
      <c r="U58" s="37">
        <f t="shared" si="30"/>
        <v>9661254.336</v>
      </c>
      <c r="V58" s="37">
        <f t="shared" si="30"/>
        <v>10707957.38</v>
      </c>
      <c r="W58" s="37">
        <f t="shared" si="30"/>
        <v>11769853.59</v>
      </c>
      <c r="X58" s="37">
        <f t="shared" si="30"/>
        <v>12836045.98</v>
      </c>
      <c r="Y58" s="37">
        <f t="shared" si="30"/>
        <v>14026000.9</v>
      </c>
      <c r="Z58" s="37">
        <f t="shared" si="30"/>
        <v>15176427.37</v>
      </c>
      <c r="AA58" s="37">
        <f t="shared" si="30"/>
        <v>16461729.99</v>
      </c>
      <c r="AB58" s="37">
        <f t="shared" si="30"/>
        <v>17734543.77</v>
      </c>
      <c r="AC58" s="37">
        <f t="shared" si="30"/>
        <v>18882759.36</v>
      </c>
      <c r="AD58" s="37">
        <f t="shared" si="30"/>
        <v>20384425.54</v>
      </c>
      <c r="AE58" s="37">
        <f t="shared" si="30"/>
        <v>21720581.18</v>
      </c>
      <c r="AF58" s="37">
        <f t="shared" si="30"/>
        <v>23198270.68</v>
      </c>
      <c r="AG58" s="37">
        <f t="shared" si="30"/>
        <v>24594557.36</v>
      </c>
      <c r="AH58" s="37">
        <f t="shared" si="30"/>
        <v>26048582.66</v>
      </c>
      <c r="AI58" s="37">
        <f t="shared" si="30"/>
        <v>27490735.42</v>
      </c>
      <c r="AJ58" s="37">
        <f t="shared" si="30"/>
        <v>28891848.62</v>
      </c>
      <c r="AK58" s="37">
        <f t="shared" si="30"/>
        <v>30434410.23</v>
      </c>
      <c r="AL58" s="37">
        <f t="shared" si="30"/>
        <v>31880588.07</v>
      </c>
      <c r="AM58" s="37">
        <f t="shared" si="30"/>
        <v>33453621.27</v>
      </c>
      <c r="AN58" s="37">
        <f t="shared" si="30"/>
        <v>34988587.25</v>
      </c>
      <c r="AO58" s="37">
        <f t="shared" si="30"/>
        <v>36348669.05</v>
      </c>
      <c r="AP58" s="37">
        <f t="shared" si="30"/>
        <v>38046554.27</v>
      </c>
      <c r="AQ58" s="37">
        <f t="shared" si="30"/>
        <v>39561006.93</v>
      </c>
      <c r="AR58" s="37">
        <f t="shared" si="30"/>
        <v>41164932.87</v>
      </c>
      <c r="AS58" s="37">
        <f t="shared" si="30"/>
        <v>42680576.47</v>
      </c>
      <c r="AT58" s="37">
        <f t="shared" si="30"/>
        <v>44288823.89</v>
      </c>
      <c r="AU58" s="37">
        <f t="shared" si="30"/>
        <v>45865576.3</v>
      </c>
      <c r="AV58" s="37">
        <f t="shared" si="30"/>
        <v>47400942.95</v>
      </c>
      <c r="AW58" s="37">
        <f t="shared" si="30"/>
        <v>49021166.29</v>
      </c>
      <c r="AX58" s="37">
        <f t="shared" si="30"/>
        <v>50583005.28</v>
      </c>
      <c r="AY58" s="37">
        <f t="shared" si="30"/>
        <v>52216987.13</v>
      </c>
      <c r="AZ58" s="37">
        <f t="shared" si="30"/>
        <v>53752336.56</v>
      </c>
      <c r="BA58" s="37">
        <f t="shared" si="30"/>
        <v>55261580.49</v>
      </c>
      <c r="BB58" s="37">
        <f t="shared" si="30"/>
        <v>56897725.85</v>
      </c>
      <c r="BC58" s="37">
        <f t="shared" si="30"/>
        <v>58485575.21</v>
      </c>
      <c r="BD58" s="37">
        <f t="shared" si="30"/>
        <v>60127653.41</v>
      </c>
      <c r="BE58" s="37">
        <f t="shared" si="30"/>
        <v>61747808.18</v>
      </c>
      <c r="BF58" s="37">
        <f t="shared" si="30"/>
        <v>63420125.49</v>
      </c>
      <c r="BG58" s="37">
        <f t="shared" si="30"/>
        <v>65096008.84</v>
      </c>
      <c r="BH58" s="37">
        <f t="shared" si="30"/>
        <v>66772078.34</v>
      </c>
      <c r="BI58" s="37">
        <f t="shared" si="30"/>
        <v>68495929.05</v>
      </c>
      <c r="BJ58" s="37">
        <f t="shared" si="30"/>
        <v>70216238.02</v>
      </c>
      <c r="BK58" s="37">
        <f t="shared" si="30"/>
        <v>71978777.55</v>
      </c>
      <c r="BL58" s="37">
        <f t="shared" si="30"/>
        <v>73753329.42</v>
      </c>
      <c r="BM58" s="37">
        <f t="shared" si="30"/>
        <v>75517972.15</v>
      </c>
      <c r="BN58" s="37">
        <f t="shared" si="30"/>
        <v>77358683.87</v>
      </c>
      <c r="BO58" s="37">
        <f t="shared" si="30"/>
        <v>79194414.96</v>
      </c>
      <c r="BP58" s="37">
        <f t="shared" si="30"/>
        <v>81064010.05</v>
      </c>
      <c r="BQ58" s="37">
        <f t="shared" si="30"/>
        <v>82944109.69</v>
      </c>
      <c r="BR58" s="37">
        <f t="shared" si="30"/>
        <v>84859651.52</v>
      </c>
      <c r="BS58" s="37">
        <f t="shared" si="30"/>
        <v>86795245.61</v>
      </c>
      <c r="BT58" s="37">
        <f t="shared" si="30"/>
        <v>88749656.92</v>
      </c>
      <c r="BU58" s="37">
        <f t="shared" si="30"/>
        <v>90739400.23</v>
      </c>
      <c r="BV58" s="37">
        <f t="shared" si="30"/>
        <v>92747391.61</v>
      </c>
      <c r="BW58" s="37">
        <f t="shared" si="30"/>
        <v>94789734.77</v>
      </c>
      <c r="BX58" s="37">
        <f t="shared" si="30"/>
        <v>96856323.08</v>
      </c>
      <c r="BY58" s="37">
        <f t="shared" si="30"/>
        <v>98938540.23</v>
      </c>
      <c r="BZ58" s="37">
        <f t="shared" si="30"/>
        <v>101069346.2</v>
      </c>
      <c r="CA58" s="37">
        <f t="shared" si="30"/>
        <v>103218563.7</v>
      </c>
      <c r="CB58" s="37">
        <f t="shared" si="30"/>
        <v>105401444.7</v>
      </c>
      <c r="CC58" s="37">
        <f t="shared" si="30"/>
        <v>107608525.5</v>
      </c>
      <c r="CD58" s="37">
        <f t="shared" si="30"/>
        <v>109850814.1</v>
      </c>
      <c r="CE58" s="37">
        <f t="shared" si="30"/>
        <v>112121906.9</v>
      </c>
      <c r="CF58" s="37">
        <f t="shared" si="30"/>
        <v>114420956.9</v>
      </c>
      <c r="CG58" s="37">
        <f t="shared" si="30"/>
        <v>116756623.1</v>
      </c>
      <c r="CH58" s="37">
        <f t="shared" si="30"/>
        <v>119120221.2</v>
      </c>
      <c r="CI58" s="37">
        <f t="shared" si="30"/>
        <v>121520909.3</v>
      </c>
      <c r="CJ58" s="37">
        <f t="shared" si="30"/>
        <v>123953264</v>
      </c>
      <c r="CK58" s="37">
        <f t="shared" si="30"/>
        <v>126411157.3</v>
      </c>
      <c r="CL58" s="37">
        <f t="shared" si="30"/>
        <v>128916842.3</v>
      </c>
      <c r="CM58" s="37">
        <f t="shared" si="30"/>
        <v>131450416.9</v>
      </c>
      <c r="CN58" s="37">
        <f t="shared" si="30"/>
        <v>134022705.8</v>
      </c>
      <c r="CO58" s="37">
        <f t="shared" si="30"/>
        <v>136626553.8</v>
      </c>
      <c r="CP58" s="37">
        <f t="shared" si="30"/>
        <v>139270850.8</v>
      </c>
      <c r="CQ58" s="37">
        <f t="shared" si="30"/>
        <v>141950560.4</v>
      </c>
      <c r="CR58" s="37">
        <f t="shared" si="30"/>
        <v>144664669.4</v>
      </c>
      <c r="CS58" s="37">
        <f t="shared" si="30"/>
        <v>147421260.3</v>
      </c>
      <c r="CT58" s="37">
        <f t="shared" si="30"/>
        <v>150212222.9</v>
      </c>
      <c r="CU58" s="37">
        <f t="shared" si="30"/>
        <v>153046590.3</v>
      </c>
      <c r="CV58" s="37">
        <f t="shared" si="30"/>
        <v>155919077.7</v>
      </c>
      <c r="CW58" s="37">
        <f t="shared" si="30"/>
        <v>158825665</v>
      </c>
      <c r="CX58" s="37">
        <f t="shared" si="30"/>
        <v>161782699</v>
      </c>
      <c r="CY58" s="37">
        <f t="shared" si="30"/>
        <v>164775122.4</v>
      </c>
      <c r="CZ58" s="37">
        <f t="shared" si="30"/>
        <v>167813741.6</v>
      </c>
      <c r="DA58" s="37">
        <f t="shared" si="30"/>
        <v>170890081.8</v>
      </c>
      <c r="DB58" s="37">
        <f t="shared" si="30"/>
        <v>174014316.1</v>
      </c>
      <c r="DC58" s="37">
        <f t="shared" si="30"/>
        <v>177180572.4</v>
      </c>
      <c r="DD58" s="37">
        <f t="shared" si="30"/>
        <v>180387475</v>
      </c>
      <c r="DE58" s="37">
        <f t="shared" si="30"/>
        <v>183644745.1</v>
      </c>
      <c r="DF58" s="37">
        <f t="shared" si="30"/>
        <v>186942515.9</v>
      </c>
      <c r="DG58" s="37">
        <f t="shared" si="30"/>
        <v>190291795</v>
      </c>
      <c r="DH58" s="37">
        <f t="shared" si="30"/>
        <v>193686071</v>
      </c>
      <c r="DI58" s="37">
        <f t="shared" si="30"/>
        <v>197116603.8</v>
      </c>
      <c r="DJ58" s="37">
        <f t="shared" si="30"/>
        <v>200613457</v>
      </c>
      <c r="DK58" s="37">
        <f t="shared" si="30"/>
        <v>204149833.1</v>
      </c>
      <c r="DL58" s="37">
        <f t="shared" si="30"/>
        <v>207740568.3</v>
      </c>
      <c r="DM58" s="37">
        <f t="shared" si="30"/>
        <v>211375284.9</v>
      </c>
      <c r="DN58" s="37">
        <f t="shared" si="30"/>
        <v>215066867.6</v>
      </c>
      <c r="DO58" s="37">
        <f t="shared" si="30"/>
        <v>218807867.8</v>
      </c>
      <c r="DP58" s="37">
        <f t="shared" si="30"/>
        <v>222596446</v>
      </c>
      <c r="DQ58" s="37">
        <f t="shared" si="30"/>
        <v>226444901.3</v>
      </c>
      <c r="DR58" s="37">
        <f t="shared" si="30"/>
        <v>230340631.6</v>
      </c>
    </row>
    <row r="59" ht="14.25" customHeight="1" outlineLevel="1">
      <c r="B59" s="33" t="s">
        <v>232</v>
      </c>
      <c r="C59" s="106">
        <f t="shared" ref="C59:DR59" si="31">SUM(C49:C58)</f>
        <v>37500</v>
      </c>
      <c r="D59" s="106">
        <f t="shared" si="31"/>
        <v>552414.7602</v>
      </c>
      <c r="E59" s="106">
        <f t="shared" si="31"/>
        <v>597641.1051</v>
      </c>
      <c r="F59" s="106">
        <f t="shared" si="31"/>
        <v>805505.2771</v>
      </c>
      <c r="G59" s="106">
        <f t="shared" si="31"/>
        <v>1044417.127</v>
      </c>
      <c r="H59" s="106">
        <f t="shared" si="31"/>
        <v>1336844.386</v>
      </c>
      <c r="I59" s="106">
        <f t="shared" si="31"/>
        <v>1764631.552</v>
      </c>
      <c r="J59" s="106">
        <f t="shared" si="31"/>
        <v>2186372.702</v>
      </c>
      <c r="K59" s="106">
        <f t="shared" si="31"/>
        <v>2645616.599</v>
      </c>
      <c r="L59" s="106">
        <f t="shared" si="31"/>
        <v>3130424.034</v>
      </c>
      <c r="M59" s="106">
        <f t="shared" si="31"/>
        <v>3674429.907</v>
      </c>
      <c r="N59" s="106">
        <f t="shared" si="31"/>
        <v>4230334.247</v>
      </c>
      <c r="O59" s="106">
        <f t="shared" si="31"/>
        <v>5061616.212</v>
      </c>
      <c r="P59" s="106">
        <f t="shared" si="31"/>
        <v>5798357.28</v>
      </c>
      <c r="Q59" s="106">
        <f t="shared" si="31"/>
        <v>6510728.193</v>
      </c>
      <c r="R59" s="106">
        <f t="shared" si="31"/>
        <v>7380514.452</v>
      </c>
      <c r="S59" s="106">
        <f t="shared" si="31"/>
        <v>8196931.966</v>
      </c>
      <c r="T59" s="106">
        <f t="shared" si="31"/>
        <v>9110661.609</v>
      </c>
      <c r="U59" s="106">
        <f t="shared" si="31"/>
        <v>10105004.34</v>
      </c>
      <c r="V59" s="106">
        <f t="shared" si="31"/>
        <v>11151707.38</v>
      </c>
      <c r="W59" s="106">
        <f t="shared" si="31"/>
        <v>12213603.59</v>
      </c>
      <c r="X59" s="106">
        <f t="shared" si="31"/>
        <v>13279795.98</v>
      </c>
      <c r="Y59" s="106">
        <f t="shared" si="31"/>
        <v>14469750.9</v>
      </c>
      <c r="Z59" s="106">
        <f t="shared" si="31"/>
        <v>15620177.37</v>
      </c>
      <c r="AA59" s="106">
        <f t="shared" si="31"/>
        <v>16867979.99</v>
      </c>
      <c r="AB59" s="106">
        <f t="shared" si="31"/>
        <v>18140793.77</v>
      </c>
      <c r="AC59" s="106">
        <f t="shared" si="31"/>
        <v>19289009.36</v>
      </c>
      <c r="AD59" s="106">
        <f t="shared" si="31"/>
        <v>20790675.54</v>
      </c>
      <c r="AE59" s="106">
        <f t="shared" si="31"/>
        <v>22126831.18</v>
      </c>
      <c r="AF59" s="106">
        <f t="shared" si="31"/>
        <v>23604520.68</v>
      </c>
      <c r="AG59" s="106">
        <f t="shared" si="31"/>
        <v>24794557.36</v>
      </c>
      <c r="AH59" s="106">
        <f t="shared" si="31"/>
        <v>26248582.66</v>
      </c>
      <c r="AI59" s="106">
        <f t="shared" si="31"/>
        <v>27690735.42</v>
      </c>
      <c r="AJ59" s="106">
        <f t="shared" si="31"/>
        <v>29091848.62</v>
      </c>
      <c r="AK59" s="106">
        <f t="shared" si="31"/>
        <v>30634410.23</v>
      </c>
      <c r="AL59" s="106">
        <f t="shared" si="31"/>
        <v>32080588.07</v>
      </c>
      <c r="AM59" s="106">
        <f t="shared" si="31"/>
        <v>33653621.27</v>
      </c>
      <c r="AN59" s="106">
        <f t="shared" si="31"/>
        <v>35188587.25</v>
      </c>
      <c r="AO59" s="106">
        <f t="shared" si="31"/>
        <v>36548669.05</v>
      </c>
      <c r="AP59" s="106">
        <f t="shared" si="31"/>
        <v>38246554.27</v>
      </c>
      <c r="AQ59" s="106">
        <f t="shared" si="31"/>
        <v>39761006.93</v>
      </c>
      <c r="AR59" s="106">
        <f t="shared" si="31"/>
        <v>41364932.87</v>
      </c>
      <c r="AS59" s="106">
        <f t="shared" si="31"/>
        <v>42880576.47</v>
      </c>
      <c r="AT59" s="106">
        <f t="shared" si="31"/>
        <v>44488823.89</v>
      </c>
      <c r="AU59" s="106">
        <f t="shared" si="31"/>
        <v>46065576.3</v>
      </c>
      <c r="AV59" s="106">
        <f t="shared" si="31"/>
        <v>47600942.95</v>
      </c>
      <c r="AW59" s="106">
        <f t="shared" si="31"/>
        <v>49221166.29</v>
      </c>
      <c r="AX59" s="106">
        <f t="shared" si="31"/>
        <v>50783005.28</v>
      </c>
      <c r="AY59" s="106">
        <f t="shared" si="31"/>
        <v>52216987.13</v>
      </c>
      <c r="AZ59" s="106">
        <f t="shared" si="31"/>
        <v>53752336.56</v>
      </c>
      <c r="BA59" s="106">
        <f t="shared" si="31"/>
        <v>55261580.49</v>
      </c>
      <c r="BB59" s="106">
        <f t="shared" si="31"/>
        <v>56897725.85</v>
      </c>
      <c r="BC59" s="106">
        <f t="shared" si="31"/>
        <v>58485575.21</v>
      </c>
      <c r="BD59" s="106">
        <f t="shared" si="31"/>
        <v>60127653.41</v>
      </c>
      <c r="BE59" s="106">
        <f t="shared" si="31"/>
        <v>61747808.18</v>
      </c>
      <c r="BF59" s="106">
        <f t="shared" si="31"/>
        <v>63420125.49</v>
      </c>
      <c r="BG59" s="106">
        <f t="shared" si="31"/>
        <v>65096008.84</v>
      </c>
      <c r="BH59" s="106">
        <f t="shared" si="31"/>
        <v>66772078.34</v>
      </c>
      <c r="BI59" s="106">
        <f t="shared" si="31"/>
        <v>68495929.05</v>
      </c>
      <c r="BJ59" s="106">
        <f t="shared" si="31"/>
        <v>70216238.02</v>
      </c>
      <c r="BK59" s="106">
        <f t="shared" si="31"/>
        <v>71978777.55</v>
      </c>
      <c r="BL59" s="106">
        <f t="shared" si="31"/>
        <v>73753329.42</v>
      </c>
      <c r="BM59" s="106">
        <f t="shared" si="31"/>
        <v>75517972.15</v>
      </c>
      <c r="BN59" s="106">
        <f t="shared" si="31"/>
        <v>77358683.87</v>
      </c>
      <c r="BO59" s="106">
        <f t="shared" si="31"/>
        <v>79194414.96</v>
      </c>
      <c r="BP59" s="106">
        <f t="shared" si="31"/>
        <v>81064010.05</v>
      </c>
      <c r="BQ59" s="106">
        <f t="shared" si="31"/>
        <v>82944109.69</v>
      </c>
      <c r="BR59" s="106">
        <f t="shared" si="31"/>
        <v>84859651.52</v>
      </c>
      <c r="BS59" s="106">
        <f t="shared" si="31"/>
        <v>86795245.61</v>
      </c>
      <c r="BT59" s="106">
        <f t="shared" si="31"/>
        <v>88749656.92</v>
      </c>
      <c r="BU59" s="106">
        <f t="shared" si="31"/>
        <v>90739400.23</v>
      </c>
      <c r="BV59" s="106">
        <f t="shared" si="31"/>
        <v>92747391.61</v>
      </c>
      <c r="BW59" s="106">
        <f t="shared" si="31"/>
        <v>94789734.77</v>
      </c>
      <c r="BX59" s="106">
        <f t="shared" si="31"/>
        <v>96856323.08</v>
      </c>
      <c r="BY59" s="106">
        <f t="shared" si="31"/>
        <v>98938540.23</v>
      </c>
      <c r="BZ59" s="106">
        <f t="shared" si="31"/>
        <v>101069346.2</v>
      </c>
      <c r="CA59" s="106">
        <f t="shared" si="31"/>
        <v>103218563.7</v>
      </c>
      <c r="CB59" s="106">
        <f t="shared" si="31"/>
        <v>105401444.7</v>
      </c>
      <c r="CC59" s="106">
        <f t="shared" si="31"/>
        <v>107608525.5</v>
      </c>
      <c r="CD59" s="106">
        <f t="shared" si="31"/>
        <v>109850814.1</v>
      </c>
      <c r="CE59" s="106">
        <f t="shared" si="31"/>
        <v>112121906.9</v>
      </c>
      <c r="CF59" s="106">
        <f t="shared" si="31"/>
        <v>114420956.9</v>
      </c>
      <c r="CG59" s="106">
        <f t="shared" si="31"/>
        <v>116756623.1</v>
      </c>
      <c r="CH59" s="106">
        <f t="shared" si="31"/>
        <v>119120221.2</v>
      </c>
      <c r="CI59" s="106">
        <f t="shared" si="31"/>
        <v>121520909.3</v>
      </c>
      <c r="CJ59" s="106">
        <f t="shared" si="31"/>
        <v>123953264</v>
      </c>
      <c r="CK59" s="106">
        <f t="shared" si="31"/>
        <v>126411157.3</v>
      </c>
      <c r="CL59" s="106">
        <f t="shared" si="31"/>
        <v>128916842.3</v>
      </c>
      <c r="CM59" s="106">
        <f t="shared" si="31"/>
        <v>131450416.9</v>
      </c>
      <c r="CN59" s="106">
        <f t="shared" si="31"/>
        <v>134022705.8</v>
      </c>
      <c r="CO59" s="106">
        <f t="shared" si="31"/>
        <v>136626553.8</v>
      </c>
      <c r="CP59" s="106">
        <f t="shared" si="31"/>
        <v>139270850.8</v>
      </c>
      <c r="CQ59" s="106">
        <f t="shared" si="31"/>
        <v>141950560.4</v>
      </c>
      <c r="CR59" s="106">
        <f t="shared" si="31"/>
        <v>144664669.4</v>
      </c>
      <c r="CS59" s="106">
        <f t="shared" si="31"/>
        <v>147421260.3</v>
      </c>
      <c r="CT59" s="106">
        <f t="shared" si="31"/>
        <v>150212222.9</v>
      </c>
      <c r="CU59" s="106">
        <f t="shared" si="31"/>
        <v>153046590.3</v>
      </c>
      <c r="CV59" s="106">
        <f t="shared" si="31"/>
        <v>155919077.7</v>
      </c>
      <c r="CW59" s="106">
        <f t="shared" si="31"/>
        <v>158825665</v>
      </c>
      <c r="CX59" s="106">
        <f t="shared" si="31"/>
        <v>161782699</v>
      </c>
      <c r="CY59" s="106">
        <f t="shared" si="31"/>
        <v>164775122.4</v>
      </c>
      <c r="CZ59" s="106">
        <f t="shared" si="31"/>
        <v>167813741.6</v>
      </c>
      <c r="DA59" s="106">
        <f t="shared" si="31"/>
        <v>170890081.8</v>
      </c>
      <c r="DB59" s="106">
        <f t="shared" si="31"/>
        <v>174014316.1</v>
      </c>
      <c r="DC59" s="106">
        <f t="shared" si="31"/>
        <v>177180572.4</v>
      </c>
      <c r="DD59" s="106">
        <f t="shared" si="31"/>
        <v>180387475</v>
      </c>
      <c r="DE59" s="106">
        <f t="shared" si="31"/>
        <v>183644745.1</v>
      </c>
      <c r="DF59" s="106">
        <f t="shared" si="31"/>
        <v>186942515.9</v>
      </c>
      <c r="DG59" s="106">
        <f t="shared" si="31"/>
        <v>190291795</v>
      </c>
      <c r="DH59" s="106">
        <f t="shared" si="31"/>
        <v>193686071</v>
      </c>
      <c r="DI59" s="106">
        <f t="shared" si="31"/>
        <v>197116603.8</v>
      </c>
      <c r="DJ59" s="106">
        <f t="shared" si="31"/>
        <v>200613457</v>
      </c>
      <c r="DK59" s="106">
        <f t="shared" si="31"/>
        <v>204149833.1</v>
      </c>
      <c r="DL59" s="106">
        <f t="shared" si="31"/>
        <v>207740568.3</v>
      </c>
      <c r="DM59" s="106">
        <f t="shared" si="31"/>
        <v>211375284.9</v>
      </c>
      <c r="DN59" s="106">
        <f t="shared" si="31"/>
        <v>215066867.6</v>
      </c>
      <c r="DO59" s="106">
        <f t="shared" si="31"/>
        <v>218807867.8</v>
      </c>
      <c r="DP59" s="106">
        <f t="shared" si="31"/>
        <v>222596446</v>
      </c>
      <c r="DQ59" s="106">
        <f t="shared" si="31"/>
        <v>226444901.3</v>
      </c>
      <c r="DR59" s="106">
        <f t="shared" si="31"/>
        <v>230340631.6</v>
      </c>
    </row>
    <row r="60" ht="14.25" customHeight="1" outlineLevel="1">
      <c r="B60" s="33" t="s">
        <v>233</v>
      </c>
      <c r="C60" s="106">
        <f>C59</f>
        <v>37500</v>
      </c>
      <c r="D60" s="106">
        <f t="shared" ref="D60:DR60" si="32">C60+D59</f>
        <v>589914.7602</v>
      </c>
      <c r="E60" s="106">
        <f t="shared" si="32"/>
        <v>1187555.865</v>
      </c>
      <c r="F60" s="106">
        <f t="shared" si="32"/>
        <v>1993061.142</v>
      </c>
      <c r="G60" s="106">
        <f t="shared" si="32"/>
        <v>3037478.27</v>
      </c>
      <c r="H60" s="106">
        <f t="shared" si="32"/>
        <v>4374322.656</v>
      </c>
      <c r="I60" s="106">
        <f t="shared" si="32"/>
        <v>6138954.208</v>
      </c>
      <c r="J60" s="106">
        <f t="shared" si="32"/>
        <v>8325326.91</v>
      </c>
      <c r="K60" s="106">
        <f t="shared" si="32"/>
        <v>10970943.51</v>
      </c>
      <c r="L60" s="106">
        <f t="shared" si="32"/>
        <v>14101367.54</v>
      </c>
      <c r="M60" s="106">
        <f t="shared" si="32"/>
        <v>17775797.45</v>
      </c>
      <c r="N60" s="106">
        <f t="shared" si="32"/>
        <v>22006131.7</v>
      </c>
      <c r="O60" s="106">
        <f t="shared" si="32"/>
        <v>27067747.91</v>
      </c>
      <c r="P60" s="106">
        <f t="shared" si="32"/>
        <v>32866105.19</v>
      </c>
      <c r="Q60" s="106">
        <f t="shared" si="32"/>
        <v>39376833.38</v>
      </c>
      <c r="R60" s="106">
        <f t="shared" si="32"/>
        <v>46757347.84</v>
      </c>
      <c r="S60" s="106">
        <f t="shared" si="32"/>
        <v>54954279.8</v>
      </c>
      <c r="T60" s="106">
        <f t="shared" si="32"/>
        <v>64064941.41</v>
      </c>
      <c r="U60" s="106">
        <f t="shared" si="32"/>
        <v>74169945.75</v>
      </c>
      <c r="V60" s="106">
        <f t="shared" si="32"/>
        <v>85321653.13</v>
      </c>
      <c r="W60" s="106">
        <f t="shared" si="32"/>
        <v>97535256.72</v>
      </c>
      <c r="X60" s="106">
        <f t="shared" si="32"/>
        <v>110815052.7</v>
      </c>
      <c r="Y60" s="106">
        <f t="shared" si="32"/>
        <v>125284803.6</v>
      </c>
      <c r="Z60" s="106">
        <f t="shared" si="32"/>
        <v>140904981</v>
      </c>
      <c r="AA60" s="106">
        <f t="shared" si="32"/>
        <v>157772961</v>
      </c>
      <c r="AB60" s="106">
        <f t="shared" si="32"/>
        <v>175913754.7</v>
      </c>
      <c r="AC60" s="106">
        <f t="shared" si="32"/>
        <v>195202764.1</v>
      </c>
      <c r="AD60" s="106">
        <f t="shared" si="32"/>
        <v>215993439.6</v>
      </c>
      <c r="AE60" s="106">
        <f t="shared" si="32"/>
        <v>238120270.8</v>
      </c>
      <c r="AF60" s="106">
        <f t="shared" si="32"/>
        <v>261724791.5</v>
      </c>
      <c r="AG60" s="106">
        <f t="shared" si="32"/>
        <v>286519348.9</v>
      </c>
      <c r="AH60" s="106">
        <f t="shared" si="32"/>
        <v>312767931.5</v>
      </c>
      <c r="AI60" s="106">
        <f t="shared" si="32"/>
        <v>340458666.9</v>
      </c>
      <c r="AJ60" s="106">
        <f t="shared" si="32"/>
        <v>369550515.5</v>
      </c>
      <c r="AK60" s="106">
        <f t="shared" si="32"/>
        <v>400184925.8</v>
      </c>
      <c r="AL60" s="106">
        <f t="shared" si="32"/>
        <v>432265513.8</v>
      </c>
      <c r="AM60" s="106">
        <f t="shared" si="32"/>
        <v>465919135.1</v>
      </c>
      <c r="AN60" s="106">
        <f t="shared" si="32"/>
        <v>501107722.4</v>
      </c>
      <c r="AO60" s="106">
        <f t="shared" si="32"/>
        <v>537656391.4</v>
      </c>
      <c r="AP60" s="106">
        <f t="shared" si="32"/>
        <v>575902945.7</v>
      </c>
      <c r="AQ60" s="106">
        <f t="shared" si="32"/>
        <v>615663952.6</v>
      </c>
      <c r="AR60" s="106">
        <f t="shared" si="32"/>
        <v>657028885.5</v>
      </c>
      <c r="AS60" s="106">
        <f t="shared" si="32"/>
        <v>699909462</v>
      </c>
      <c r="AT60" s="106">
        <f t="shared" si="32"/>
        <v>744398285.9</v>
      </c>
      <c r="AU60" s="106">
        <f t="shared" si="32"/>
        <v>790463862.2</v>
      </c>
      <c r="AV60" s="106">
        <f t="shared" si="32"/>
        <v>838064805.1</v>
      </c>
      <c r="AW60" s="106">
        <f t="shared" si="32"/>
        <v>887285971.4</v>
      </c>
      <c r="AX60" s="106">
        <f t="shared" si="32"/>
        <v>938068976.7</v>
      </c>
      <c r="AY60" s="106">
        <f t="shared" si="32"/>
        <v>990285963.8</v>
      </c>
      <c r="AZ60" s="106">
        <f t="shared" si="32"/>
        <v>1044038300</v>
      </c>
      <c r="BA60" s="106">
        <f t="shared" si="32"/>
        <v>1099299881</v>
      </c>
      <c r="BB60" s="106">
        <f t="shared" si="32"/>
        <v>1156197607</v>
      </c>
      <c r="BC60" s="106">
        <f t="shared" si="32"/>
        <v>1214683182</v>
      </c>
      <c r="BD60" s="106">
        <f t="shared" si="32"/>
        <v>1274810835</v>
      </c>
      <c r="BE60" s="106">
        <f t="shared" si="32"/>
        <v>1336558644</v>
      </c>
      <c r="BF60" s="106">
        <f t="shared" si="32"/>
        <v>1399978769</v>
      </c>
      <c r="BG60" s="106">
        <f t="shared" si="32"/>
        <v>1465074778</v>
      </c>
      <c r="BH60" s="106">
        <f t="shared" si="32"/>
        <v>1531846856</v>
      </c>
      <c r="BI60" s="106">
        <f t="shared" si="32"/>
        <v>1600342785</v>
      </c>
      <c r="BJ60" s="106">
        <f t="shared" si="32"/>
        <v>1670559023</v>
      </c>
      <c r="BK60" s="106">
        <f t="shared" si="32"/>
        <v>1742537801</v>
      </c>
      <c r="BL60" s="106">
        <f t="shared" si="32"/>
        <v>1816291130</v>
      </c>
      <c r="BM60" s="106">
        <f t="shared" si="32"/>
        <v>1891809102</v>
      </c>
      <c r="BN60" s="106">
        <f t="shared" si="32"/>
        <v>1969167786</v>
      </c>
      <c r="BO60" s="106">
        <f t="shared" si="32"/>
        <v>2048362201</v>
      </c>
      <c r="BP60" s="106">
        <f t="shared" si="32"/>
        <v>2129426211</v>
      </c>
      <c r="BQ60" s="106">
        <f t="shared" si="32"/>
        <v>2212370321</v>
      </c>
      <c r="BR60" s="106">
        <f t="shared" si="32"/>
        <v>2297229972</v>
      </c>
      <c r="BS60" s="106">
        <f t="shared" si="32"/>
        <v>2384025218</v>
      </c>
      <c r="BT60" s="106">
        <f t="shared" si="32"/>
        <v>2472774875</v>
      </c>
      <c r="BU60" s="106">
        <f t="shared" si="32"/>
        <v>2563514275</v>
      </c>
      <c r="BV60" s="106">
        <f t="shared" si="32"/>
        <v>2656261667</v>
      </c>
      <c r="BW60" s="106">
        <f t="shared" si="32"/>
        <v>2751051402</v>
      </c>
      <c r="BX60" s="106">
        <f t="shared" si="32"/>
        <v>2847907725</v>
      </c>
      <c r="BY60" s="106">
        <f t="shared" si="32"/>
        <v>2946846265</v>
      </c>
      <c r="BZ60" s="106">
        <f t="shared" si="32"/>
        <v>3047915611</v>
      </c>
      <c r="CA60" s="106">
        <f t="shared" si="32"/>
        <v>3151134175</v>
      </c>
      <c r="CB60" s="106">
        <f t="shared" si="32"/>
        <v>3256535620</v>
      </c>
      <c r="CC60" s="106">
        <f t="shared" si="32"/>
        <v>3364144145</v>
      </c>
      <c r="CD60" s="106">
        <f t="shared" si="32"/>
        <v>3473994959</v>
      </c>
      <c r="CE60" s="106">
        <f t="shared" si="32"/>
        <v>3586116866</v>
      </c>
      <c r="CF60" s="106">
        <f t="shared" si="32"/>
        <v>3700537823</v>
      </c>
      <c r="CG60" s="106">
        <f t="shared" si="32"/>
        <v>3817294446</v>
      </c>
      <c r="CH60" s="106">
        <f t="shared" si="32"/>
        <v>3936414667</v>
      </c>
      <c r="CI60" s="106">
        <f t="shared" si="32"/>
        <v>4057935577</v>
      </c>
      <c r="CJ60" s="106">
        <f t="shared" si="32"/>
        <v>4181888841</v>
      </c>
      <c r="CK60" s="106">
        <f t="shared" si="32"/>
        <v>4308299998</v>
      </c>
      <c r="CL60" s="106">
        <f t="shared" si="32"/>
        <v>4437216840</v>
      </c>
      <c r="CM60" s="106">
        <f t="shared" si="32"/>
        <v>4568667257</v>
      </c>
      <c r="CN60" s="106">
        <f t="shared" si="32"/>
        <v>4702689963</v>
      </c>
      <c r="CO60" s="106">
        <f t="shared" si="32"/>
        <v>4839316517</v>
      </c>
      <c r="CP60" s="106">
        <f t="shared" si="32"/>
        <v>4978587368</v>
      </c>
      <c r="CQ60" s="106">
        <f t="shared" si="32"/>
        <v>5120537928</v>
      </c>
      <c r="CR60" s="106">
        <f t="shared" si="32"/>
        <v>5265202597</v>
      </c>
      <c r="CS60" s="106">
        <f t="shared" si="32"/>
        <v>5412623858</v>
      </c>
      <c r="CT60" s="106">
        <f t="shared" si="32"/>
        <v>5562836081</v>
      </c>
      <c r="CU60" s="106">
        <f t="shared" si="32"/>
        <v>5715882671</v>
      </c>
      <c r="CV60" s="106">
        <f t="shared" si="32"/>
        <v>5871801749</v>
      </c>
      <c r="CW60" s="106">
        <f t="shared" si="32"/>
        <v>6030627414</v>
      </c>
      <c r="CX60" s="106">
        <f t="shared" si="32"/>
        <v>6192410113</v>
      </c>
      <c r="CY60" s="106">
        <f t="shared" si="32"/>
        <v>6357185235</v>
      </c>
      <c r="CZ60" s="106">
        <f t="shared" si="32"/>
        <v>6524998977</v>
      </c>
      <c r="DA60" s="106">
        <f t="shared" si="32"/>
        <v>6695889058</v>
      </c>
      <c r="DB60" s="106">
        <f t="shared" si="32"/>
        <v>6869903374</v>
      </c>
      <c r="DC60" s="106">
        <f t="shared" si="32"/>
        <v>7047083947</v>
      </c>
      <c r="DD60" s="106">
        <f t="shared" si="32"/>
        <v>7227471422</v>
      </c>
      <c r="DE60" s="106">
        <f t="shared" si="32"/>
        <v>7411116167</v>
      </c>
      <c r="DF60" s="106">
        <f t="shared" si="32"/>
        <v>7598058683</v>
      </c>
      <c r="DG60" s="106">
        <f t="shared" si="32"/>
        <v>7788350478</v>
      </c>
      <c r="DH60" s="106">
        <f t="shared" si="32"/>
        <v>7982036549</v>
      </c>
      <c r="DI60" s="106">
        <f t="shared" si="32"/>
        <v>8179153153</v>
      </c>
      <c r="DJ60" s="106">
        <f t="shared" si="32"/>
        <v>8379766610</v>
      </c>
      <c r="DK60" s="106">
        <f t="shared" si="32"/>
        <v>8583916443</v>
      </c>
      <c r="DL60" s="106">
        <f t="shared" si="32"/>
        <v>8791657011</v>
      </c>
      <c r="DM60" s="106">
        <f t="shared" si="32"/>
        <v>9003032296</v>
      </c>
      <c r="DN60" s="106">
        <f t="shared" si="32"/>
        <v>9218099164</v>
      </c>
      <c r="DO60" s="106">
        <f t="shared" si="32"/>
        <v>9436907032</v>
      </c>
      <c r="DP60" s="106">
        <f t="shared" si="32"/>
        <v>9659503478</v>
      </c>
      <c r="DQ60" s="106">
        <f t="shared" si="32"/>
        <v>9885948379</v>
      </c>
      <c r="DR60" s="106">
        <f t="shared" si="32"/>
        <v>10116289010</v>
      </c>
    </row>
    <row r="61" ht="14.25" customHeight="1" outlineLevel="1">
      <c r="B61" s="273" t="s">
        <v>238</v>
      </c>
      <c r="C61" s="275"/>
      <c r="D61" s="275"/>
      <c r="E61" s="275"/>
      <c r="F61" s="275"/>
      <c r="G61" s="275"/>
      <c r="H61" s="275"/>
      <c r="I61" s="275"/>
      <c r="J61" s="275"/>
      <c r="K61" s="275"/>
      <c r="L61" s="275"/>
      <c r="M61" s="275"/>
      <c r="N61" s="275"/>
      <c r="O61" s="275"/>
      <c r="P61" s="275"/>
      <c r="Q61" s="275"/>
      <c r="R61" s="275"/>
      <c r="S61" s="275"/>
      <c r="T61" s="275"/>
      <c r="U61" s="275"/>
      <c r="V61" s="275"/>
      <c r="W61" s="275"/>
      <c r="X61" s="275"/>
      <c r="Y61" s="275"/>
      <c r="Z61" s="275"/>
      <c r="AA61" s="275"/>
      <c r="AB61" s="275"/>
      <c r="AC61" s="275"/>
      <c r="AD61" s="275"/>
      <c r="AE61" s="275"/>
      <c r="AF61" s="275"/>
      <c r="AG61" s="275"/>
      <c r="AH61" s="275"/>
      <c r="AI61" s="275"/>
      <c r="AJ61" s="275"/>
      <c r="AK61" s="275"/>
      <c r="AL61" s="275"/>
      <c r="AM61" s="275"/>
      <c r="AN61" s="275"/>
      <c r="AO61" s="275"/>
      <c r="AP61" s="275"/>
      <c r="AQ61" s="275"/>
      <c r="AR61" s="275"/>
      <c r="AS61" s="275"/>
      <c r="AT61" s="275"/>
      <c r="AU61" s="275"/>
      <c r="AV61" s="275"/>
      <c r="AW61" s="275"/>
      <c r="AX61" s="275"/>
      <c r="AY61" s="275"/>
      <c r="AZ61" s="275"/>
      <c r="BA61" s="275"/>
      <c r="BB61" s="275"/>
      <c r="BC61" s="275"/>
      <c r="BD61" s="275"/>
      <c r="BE61" s="275"/>
      <c r="BF61" s="275"/>
      <c r="BG61" s="275"/>
      <c r="BH61" s="275"/>
      <c r="BI61" s="275"/>
      <c r="BJ61" s="275"/>
      <c r="BK61" s="275"/>
      <c r="BL61" s="275"/>
      <c r="BM61" s="275"/>
      <c r="BN61" s="275"/>
      <c r="BO61" s="275"/>
      <c r="BP61" s="275"/>
      <c r="BQ61" s="275"/>
      <c r="BR61" s="275"/>
      <c r="BS61" s="275"/>
      <c r="BT61" s="275"/>
      <c r="BU61" s="275"/>
      <c r="BV61" s="275"/>
      <c r="BW61" s="275"/>
      <c r="BX61" s="275"/>
      <c r="BY61" s="275"/>
      <c r="BZ61" s="275"/>
      <c r="CA61" s="275"/>
      <c r="CB61" s="275"/>
      <c r="CC61" s="275"/>
      <c r="CD61" s="275"/>
      <c r="CE61" s="275"/>
      <c r="CF61" s="275"/>
      <c r="CG61" s="275"/>
      <c r="CH61" s="275"/>
      <c r="CI61" s="275"/>
      <c r="CJ61" s="275"/>
      <c r="CK61" s="275"/>
      <c r="CL61" s="275"/>
      <c r="CM61" s="275"/>
      <c r="CN61" s="275"/>
      <c r="CO61" s="275"/>
      <c r="CP61" s="275"/>
      <c r="CQ61" s="275"/>
      <c r="CR61" s="275"/>
      <c r="CS61" s="275"/>
      <c r="CT61" s="275"/>
      <c r="CU61" s="275"/>
      <c r="CV61" s="275"/>
      <c r="CW61" s="275"/>
      <c r="CX61" s="275"/>
      <c r="CY61" s="275"/>
      <c r="CZ61" s="275"/>
      <c r="DA61" s="275"/>
      <c r="DB61" s="275"/>
      <c r="DC61" s="275"/>
      <c r="DD61" s="275"/>
      <c r="DE61" s="275"/>
      <c r="DF61" s="275"/>
      <c r="DG61" s="275"/>
      <c r="DH61" s="275"/>
      <c r="DI61" s="275"/>
      <c r="DJ61" s="275"/>
      <c r="DK61" s="275"/>
      <c r="DL61" s="275"/>
      <c r="DM61" s="275"/>
      <c r="DN61" s="275"/>
      <c r="DO61" s="275"/>
      <c r="DP61" s="275"/>
      <c r="DQ61" s="275"/>
      <c r="DR61" s="275"/>
    </row>
    <row r="62" ht="14.25" customHeight="1" outlineLevel="2">
      <c r="B62" s="268" t="str">
        <f>'Fund Raising'!B27</f>
        <v>Early Backers / Angels</v>
      </c>
      <c r="C62" s="37">
        <f t="shared" ref="C62:DR62" si="33">C11*C$45/100</f>
        <v>0</v>
      </c>
      <c r="D62" s="37">
        <f t="shared" si="33"/>
        <v>0</v>
      </c>
      <c r="E62" s="37">
        <f t="shared" si="33"/>
        <v>0</v>
      </c>
      <c r="F62" s="37">
        <f t="shared" si="33"/>
        <v>0</v>
      </c>
      <c r="G62" s="37">
        <f t="shared" si="33"/>
        <v>0</v>
      </c>
      <c r="H62" s="37">
        <f t="shared" si="33"/>
        <v>0</v>
      </c>
      <c r="I62" s="37">
        <f t="shared" si="33"/>
        <v>0</v>
      </c>
      <c r="J62" s="37">
        <f t="shared" si="33"/>
        <v>0</v>
      </c>
      <c r="K62" s="37">
        <f t="shared" si="33"/>
        <v>0</v>
      </c>
      <c r="L62" s="37">
        <f t="shared" si="33"/>
        <v>0</v>
      </c>
      <c r="M62" s="37">
        <f t="shared" si="33"/>
        <v>0</v>
      </c>
      <c r="N62" s="37">
        <f t="shared" si="33"/>
        <v>0</v>
      </c>
      <c r="O62" s="37">
        <f t="shared" si="33"/>
        <v>0</v>
      </c>
      <c r="P62" s="37">
        <f t="shared" si="33"/>
        <v>0</v>
      </c>
      <c r="Q62" s="37">
        <f t="shared" si="33"/>
        <v>0</v>
      </c>
      <c r="R62" s="37">
        <f t="shared" si="33"/>
        <v>0</v>
      </c>
      <c r="S62" s="37">
        <f t="shared" si="33"/>
        <v>0</v>
      </c>
      <c r="T62" s="37">
        <f t="shared" si="33"/>
        <v>0</v>
      </c>
      <c r="U62" s="37">
        <f t="shared" si="33"/>
        <v>0</v>
      </c>
      <c r="V62" s="37">
        <f t="shared" si="33"/>
        <v>0</v>
      </c>
      <c r="W62" s="37">
        <f t="shared" si="33"/>
        <v>0</v>
      </c>
      <c r="X62" s="37">
        <f t="shared" si="33"/>
        <v>0</v>
      </c>
      <c r="Y62" s="37">
        <f t="shared" si="33"/>
        <v>0</v>
      </c>
      <c r="Z62" s="37">
        <f t="shared" si="33"/>
        <v>0</v>
      </c>
      <c r="AA62" s="37">
        <f t="shared" si="33"/>
        <v>0</v>
      </c>
      <c r="AB62" s="37">
        <f t="shared" si="33"/>
        <v>0</v>
      </c>
      <c r="AC62" s="37">
        <f t="shared" si="33"/>
        <v>0</v>
      </c>
      <c r="AD62" s="37">
        <f t="shared" si="33"/>
        <v>0</v>
      </c>
      <c r="AE62" s="37">
        <f t="shared" si="33"/>
        <v>0</v>
      </c>
      <c r="AF62" s="37">
        <f t="shared" si="33"/>
        <v>0</v>
      </c>
      <c r="AG62" s="37">
        <f t="shared" si="33"/>
        <v>0</v>
      </c>
      <c r="AH62" s="37">
        <f t="shared" si="33"/>
        <v>0</v>
      </c>
      <c r="AI62" s="37">
        <f t="shared" si="33"/>
        <v>0</v>
      </c>
      <c r="AJ62" s="37">
        <f t="shared" si="33"/>
        <v>0</v>
      </c>
      <c r="AK62" s="37">
        <f t="shared" si="33"/>
        <v>0</v>
      </c>
      <c r="AL62" s="37">
        <f t="shared" si="33"/>
        <v>0</v>
      </c>
      <c r="AM62" s="37">
        <f t="shared" si="33"/>
        <v>0</v>
      </c>
      <c r="AN62" s="37">
        <f t="shared" si="33"/>
        <v>0</v>
      </c>
      <c r="AO62" s="37">
        <f t="shared" si="33"/>
        <v>0</v>
      </c>
      <c r="AP62" s="37">
        <f t="shared" si="33"/>
        <v>0</v>
      </c>
      <c r="AQ62" s="37">
        <f t="shared" si="33"/>
        <v>0</v>
      </c>
      <c r="AR62" s="37">
        <f t="shared" si="33"/>
        <v>0</v>
      </c>
      <c r="AS62" s="37">
        <f t="shared" si="33"/>
        <v>0</v>
      </c>
      <c r="AT62" s="37">
        <f t="shared" si="33"/>
        <v>0</v>
      </c>
      <c r="AU62" s="37">
        <f t="shared" si="33"/>
        <v>0</v>
      </c>
      <c r="AV62" s="37">
        <f t="shared" si="33"/>
        <v>0</v>
      </c>
      <c r="AW62" s="37">
        <f t="shared" si="33"/>
        <v>0</v>
      </c>
      <c r="AX62" s="37">
        <f t="shared" si="33"/>
        <v>0</v>
      </c>
      <c r="AY62" s="37">
        <f t="shared" si="33"/>
        <v>0</v>
      </c>
      <c r="AZ62" s="37">
        <f t="shared" si="33"/>
        <v>0</v>
      </c>
      <c r="BA62" s="37">
        <f t="shared" si="33"/>
        <v>0</v>
      </c>
      <c r="BB62" s="37">
        <f t="shared" si="33"/>
        <v>0</v>
      </c>
      <c r="BC62" s="37">
        <f t="shared" si="33"/>
        <v>0</v>
      </c>
      <c r="BD62" s="37">
        <f t="shared" si="33"/>
        <v>0</v>
      </c>
      <c r="BE62" s="37">
        <f t="shared" si="33"/>
        <v>0</v>
      </c>
      <c r="BF62" s="37">
        <f t="shared" si="33"/>
        <v>0</v>
      </c>
      <c r="BG62" s="37">
        <f t="shared" si="33"/>
        <v>0</v>
      </c>
      <c r="BH62" s="37">
        <f t="shared" si="33"/>
        <v>0</v>
      </c>
      <c r="BI62" s="37">
        <f t="shared" si="33"/>
        <v>0</v>
      </c>
      <c r="BJ62" s="37">
        <f t="shared" si="33"/>
        <v>0</v>
      </c>
      <c r="BK62" s="37">
        <f t="shared" si="33"/>
        <v>0</v>
      </c>
      <c r="BL62" s="37">
        <f t="shared" si="33"/>
        <v>0</v>
      </c>
      <c r="BM62" s="37">
        <f t="shared" si="33"/>
        <v>0</v>
      </c>
      <c r="BN62" s="37">
        <f t="shared" si="33"/>
        <v>0</v>
      </c>
      <c r="BO62" s="37">
        <f t="shared" si="33"/>
        <v>0</v>
      </c>
      <c r="BP62" s="37">
        <f t="shared" si="33"/>
        <v>0</v>
      </c>
      <c r="BQ62" s="37">
        <f t="shared" si="33"/>
        <v>0</v>
      </c>
      <c r="BR62" s="37">
        <f t="shared" si="33"/>
        <v>0</v>
      </c>
      <c r="BS62" s="37">
        <f t="shared" si="33"/>
        <v>0</v>
      </c>
      <c r="BT62" s="37">
        <f t="shared" si="33"/>
        <v>0</v>
      </c>
      <c r="BU62" s="37">
        <f t="shared" si="33"/>
        <v>0</v>
      </c>
      <c r="BV62" s="37">
        <f t="shared" si="33"/>
        <v>0</v>
      </c>
      <c r="BW62" s="37">
        <f t="shared" si="33"/>
        <v>0</v>
      </c>
      <c r="BX62" s="37">
        <f t="shared" si="33"/>
        <v>0</v>
      </c>
      <c r="BY62" s="37">
        <f t="shared" si="33"/>
        <v>0</v>
      </c>
      <c r="BZ62" s="37">
        <f t="shared" si="33"/>
        <v>0</v>
      </c>
      <c r="CA62" s="37">
        <f t="shared" si="33"/>
        <v>0</v>
      </c>
      <c r="CB62" s="37">
        <f t="shared" si="33"/>
        <v>0</v>
      </c>
      <c r="CC62" s="37">
        <f t="shared" si="33"/>
        <v>0</v>
      </c>
      <c r="CD62" s="37">
        <f t="shared" si="33"/>
        <v>0</v>
      </c>
      <c r="CE62" s="37">
        <f t="shared" si="33"/>
        <v>0</v>
      </c>
      <c r="CF62" s="37">
        <f t="shared" si="33"/>
        <v>0</v>
      </c>
      <c r="CG62" s="37">
        <f t="shared" si="33"/>
        <v>0</v>
      </c>
      <c r="CH62" s="37">
        <f t="shared" si="33"/>
        <v>0</v>
      </c>
      <c r="CI62" s="37">
        <f t="shared" si="33"/>
        <v>0</v>
      </c>
      <c r="CJ62" s="37">
        <f t="shared" si="33"/>
        <v>0</v>
      </c>
      <c r="CK62" s="37">
        <f t="shared" si="33"/>
        <v>0</v>
      </c>
      <c r="CL62" s="37">
        <f t="shared" si="33"/>
        <v>0</v>
      </c>
      <c r="CM62" s="37">
        <f t="shared" si="33"/>
        <v>0</v>
      </c>
      <c r="CN62" s="37">
        <f t="shared" si="33"/>
        <v>0</v>
      </c>
      <c r="CO62" s="37">
        <f t="shared" si="33"/>
        <v>0</v>
      </c>
      <c r="CP62" s="37">
        <f t="shared" si="33"/>
        <v>0</v>
      </c>
      <c r="CQ62" s="37">
        <f t="shared" si="33"/>
        <v>0</v>
      </c>
      <c r="CR62" s="37">
        <f t="shared" si="33"/>
        <v>0</v>
      </c>
      <c r="CS62" s="37">
        <f t="shared" si="33"/>
        <v>0</v>
      </c>
      <c r="CT62" s="37">
        <f t="shared" si="33"/>
        <v>0</v>
      </c>
      <c r="CU62" s="37">
        <f t="shared" si="33"/>
        <v>0</v>
      </c>
      <c r="CV62" s="37">
        <f t="shared" si="33"/>
        <v>0</v>
      </c>
      <c r="CW62" s="37">
        <f t="shared" si="33"/>
        <v>0</v>
      </c>
      <c r="CX62" s="37">
        <f t="shared" si="33"/>
        <v>0</v>
      </c>
      <c r="CY62" s="37">
        <f t="shared" si="33"/>
        <v>0</v>
      </c>
      <c r="CZ62" s="37">
        <f t="shared" si="33"/>
        <v>0</v>
      </c>
      <c r="DA62" s="37">
        <f t="shared" si="33"/>
        <v>0</v>
      </c>
      <c r="DB62" s="37">
        <f t="shared" si="33"/>
        <v>0</v>
      </c>
      <c r="DC62" s="37">
        <f t="shared" si="33"/>
        <v>0</v>
      </c>
      <c r="DD62" s="37">
        <f t="shared" si="33"/>
        <v>0</v>
      </c>
      <c r="DE62" s="37">
        <f t="shared" si="33"/>
        <v>0</v>
      </c>
      <c r="DF62" s="37">
        <f t="shared" si="33"/>
        <v>0</v>
      </c>
      <c r="DG62" s="37">
        <f t="shared" si="33"/>
        <v>0</v>
      </c>
      <c r="DH62" s="37">
        <f t="shared" si="33"/>
        <v>0</v>
      </c>
      <c r="DI62" s="37">
        <f t="shared" si="33"/>
        <v>0</v>
      </c>
      <c r="DJ62" s="37">
        <f t="shared" si="33"/>
        <v>0</v>
      </c>
      <c r="DK62" s="37">
        <f t="shared" si="33"/>
        <v>0</v>
      </c>
      <c r="DL62" s="37">
        <f t="shared" si="33"/>
        <v>0</v>
      </c>
      <c r="DM62" s="37">
        <f t="shared" si="33"/>
        <v>0</v>
      </c>
      <c r="DN62" s="37">
        <f t="shared" si="33"/>
        <v>0</v>
      </c>
      <c r="DO62" s="37">
        <f t="shared" si="33"/>
        <v>0</v>
      </c>
      <c r="DP62" s="37">
        <f t="shared" si="33"/>
        <v>0</v>
      </c>
      <c r="DQ62" s="37">
        <f t="shared" si="33"/>
        <v>0</v>
      </c>
      <c r="DR62" s="37">
        <f t="shared" si="33"/>
        <v>0</v>
      </c>
    </row>
    <row r="63" ht="14.25" customHeight="1" outlineLevel="2">
      <c r="A63" s="37"/>
      <c r="B63" s="268" t="str">
        <f>'Fund Raising'!B28</f>
        <v>Seed</v>
      </c>
      <c r="C63" s="37">
        <f t="shared" ref="C63:DR63" si="34">C12*C$45/100</f>
        <v>0</v>
      </c>
      <c r="D63" s="37">
        <f t="shared" si="34"/>
        <v>0</v>
      </c>
      <c r="E63" s="37">
        <f t="shared" si="34"/>
        <v>0</v>
      </c>
      <c r="F63" s="37">
        <f t="shared" si="34"/>
        <v>0</v>
      </c>
      <c r="G63" s="37">
        <f t="shared" si="34"/>
        <v>0</v>
      </c>
      <c r="H63" s="37">
        <f t="shared" si="34"/>
        <v>0</v>
      </c>
      <c r="I63" s="37">
        <f t="shared" si="34"/>
        <v>0</v>
      </c>
      <c r="J63" s="37">
        <f t="shared" si="34"/>
        <v>0</v>
      </c>
      <c r="K63" s="37">
        <f t="shared" si="34"/>
        <v>0</v>
      </c>
      <c r="L63" s="37">
        <f t="shared" si="34"/>
        <v>0</v>
      </c>
      <c r="M63" s="37">
        <f t="shared" si="34"/>
        <v>0</v>
      </c>
      <c r="N63" s="37">
        <f t="shared" si="34"/>
        <v>0</v>
      </c>
      <c r="O63" s="37">
        <f t="shared" si="34"/>
        <v>0</v>
      </c>
      <c r="P63" s="37">
        <f t="shared" si="34"/>
        <v>0</v>
      </c>
      <c r="Q63" s="37">
        <f t="shared" si="34"/>
        <v>0</v>
      </c>
      <c r="R63" s="37">
        <f t="shared" si="34"/>
        <v>0</v>
      </c>
      <c r="S63" s="37">
        <f t="shared" si="34"/>
        <v>0</v>
      </c>
      <c r="T63" s="37">
        <f t="shared" si="34"/>
        <v>0</v>
      </c>
      <c r="U63" s="37">
        <f t="shared" si="34"/>
        <v>0</v>
      </c>
      <c r="V63" s="37">
        <f t="shared" si="34"/>
        <v>0</v>
      </c>
      <c r="W63" s="37">
        <f t="shared" si="34"/>
        <v>0</v>
      </c>
      <c r="X63" s="37">
        <f t="shared" si="34"/>
        <v>0</v>
      </c>
      <c r="Y63" s="37">
        <f t="shared" si="34"/>
        <v>0</v>
      </c>
      <c r="Z63" s="37">
        <f t="shared" si="34"/>
        <v>0</v>
      </c>
      <c r="AA63" s="37">
        <f t="shared" si="34"/>
        <v>0</v>
      </c>
      <c r="AB63" s="37">
        <f t="shared" si="34"/>
        <v>0</v>
      </c>
      <c r="AC63" s="37">
        <f t="shared" si="34"/>
        <v>0</v>
      </c>
      <c r="AD63" s="37">
        <f t="shared" si="34"/>
        <v>0</v>
      </c>
      <c r="AE63" s="37">
        <f t="shared" si="34"/>
        <v>0</v>
      </c>
      <c r="AF63" s="37">
        <f t="shared" si="34"/>
        <v>0</v>
      </c>
      <c r="AG63" s="37">
        <f t="shared" si="34"/>
        <v>0</v>
      </c>
      <c r="AH63" s="37">
        <f t="shared" si="34"/>
        <v>0</v>
      </c>
      <c r="AI63" s="37">
        <f t="shared" si="34"/>
        <v>0</v>
      </c>
      <c r="AJ63" s="37">
        <f t="shared" si="34"/>
        <v>0</v>
      </c>
      <c r="AK63" s="37">
        <f t="shared" si="34"/>
        <v>0</v>
      </c>
      <c r="AL63" s="37">
        <f t="shared" si="34"/>
        <v>0</v>
      </c>
      <c r="AM63" s="37">
        <f t="shared" si="34"/>
        <v>0</v>
      </c>
      <c r="AN63" s="37">
        <f t="shared" si="34"/>
        <v>0</v>
      </c>
      <c r="AO63" s="37">
        <f t="shared" si="34"/>
        <v>0</v>
      </c>
      <c r="AP63" s="37">
        <f t="shared" si="34"/>
        <v>0</v>
      </c>
      <c r="AQ63" s="37">
        <f t="shared" si="34"/>
        <v>0</v>
      </c>
      <c r="AR63" s="37">
        <f t="shared" si="34"/>
        <v>0</v>
      </c>
      <c r="AS63" s="37">
        <f t="shared" si="34"/>
        <v>0</v>
      </c>
      <c r="AT63" s="37">
        <f t="shared" si="34"/>
        <v>0</v>
      </c>
      <c r="AU63" s="37">
        <f t="shared" si="34"/>
        <v>0</v>
      </c>
      <c r="AV63" s="37">
        <f t="shared" si="34"/>
        <v>0</v>
      </c>
      <c r="AW63" s="37">
        <f t="shared" si="34"/>
        <v>0</v>
      </c>
      <c r="AX63" s="37">
        <f t="shared" si="34"/>
        <v>0</v>
      </c>
      <c r="AY63" s="37">
        <f t="shared" si="34"/>
        <v>0</v>
      </c>
      <c r="AZ63" s="37">
        <f t="shared" si="34"/>
        <v>0</v>
      </c>
      <c r="BA63" s="37">
        <f t="shared" si="34"/>
        <v>0</v>
      </c>
      <c r="BB63" s="37">
        <f t="shared" si="34"/>
        <v>0</v>
      </c>
      <c r="BC63" s="37">
        <f t="shared" si="34"/>
        <v>0</v>
      </c>
      <c r="BD63" s="37">
        <f t="shared" si="34"/>
        <v>0</v>
      </c>
      <c r="BE63" s="37">
        <f t="shared" si="34"/>
        <v>0</v>
      </c>
      <c r="BF63" s="37">
        <f t="shared" si="34"/>
        <v>0</v>
      </c>
      <c r="BG63" s="37">
        <f t="shared" si="34"/>
        <v>0</v>
      </c>
      <c r="BH63" s="37">
        <f t="shared" si="34"/>
        <v>0</v>
      </c>
      <c r="BI63" s="37">
        <f t="shared" si="34"/>
        <v>0</v>
      </c>
      <c r="BJ63" s="37">
        <f t="shared" si="34"/>
        <v>0</v>
      </c>
      <c r="BK63" s="37">
        <f t="shared" si="34"/>
        <v>0</v>
      </c>
      <c r="BL63" s="37">
        <f t="shared" si="34"/>
        <v>0</v>
      </c>
      <c r="BM63" s="37">
        <f t="shared" si="34"/>
        <v>0</v>
      </c>
      <c r="BN63" s="37">
        <f t="shared" si="34"/>
        <v>0</v>
      </c>
      <c r="BO63" s="37">
        <f t="shared" si="34"/>
        <v>0</v>
      </c>
      <c r="BP63" s="37">
        <f t="shared" si="34"/>
        <v>0</v>
      </c>
      <c r="BQ63" s="37">
        <f t="shared" si="34"/>
        <v>0</v>
      </c>
      <c r="BR63" s="37">
        <f t="shared" si="34"/>
        <v>0</v>
      </c>
      <c r="BS63" s="37">
        <f t="shared" si="34"/>
        <v>0</v>
      </c>
      <c r="BT63" s="37">
        <f t="shared" si="34"/>
        <v>0</v>
      </c>
      <c r="BU63" s="37">
        <f t="shared" si="34"/>
        <v>0</v>
      </c>
      <c r="BV63" s="37">
        <f t="shared" si="34"/>
        <v>0</v>
      </c>
      <c r="BW63" s="37">
        <f t="shared" si="34"/>
        <v>0</v>
      </c>
      <c r="BX63" s="37">
        <f t="shared" si="34"/>
        <v>0</v>
      </c>
      <c r="BY63" s="37">
        <f t="shared" si="34"/>
        <v>0</v>
      </c>
      <c r="BZ63" s="37">
        <f t="shared" si="34"/>
        <v>0</v>
      </c>
      <c r="CA63" s="37">
        <f t="shared" si="34"/>
        <v>0</v>
      </c>
      <c r="CB63" s="37">
        <f t="shared" si="34"/>
        <v>0</v>
      </c>
      <c r="CC63" s="37">
        <f t="shared" si="34"/>
        <v>0</v>
      </c>
      <c r="CD63" s="37">
        <f t="shared" si="34"/>
        <v>0</v>
      </c>
      <c r="CE63" s="37">
        <f t="shared" si="34"/>
        <v>0</v>
      </c>
      <c r="CF63" s="37">
        <f t="shared" si="34"/>
        <v>0</v>
      </c>
      <c r="CG63" s="37">
        <f t="shared" si="34"/>
        <v>0</v>
      </c>
      <c r="CH63" s="37">
        <f t="shared" si="34"/>
        <v>0</v>
      </c>
      <c r="CI63" s="37">
        <f t="shared" si="34"/>
        <v>0</v>
      </c>
      <c r="CJ63" s="37">
        <f t="shared" si="34"/>
        <v>0</v>
      </c>
      <c r="CK63" s="37">
        <f t="shared" si="34"/>
        <v>0</v>
      </c>
      <c r="CL63" s="37">
        <f t="shared" si="34"/>
        <v>0</v>
      </c>
      <c r="CM63" s="37">
        <f t="shared" si="34"/>
        <v>0</v>
      </c>
      <c r="CN63" s="37">
        <f t="shared" si="34"/>
        <v>0</v>
      </c>
      <c r="CO63" s="37">
        <f t="shared" si="34"/>
        <v>0</v>
      </c>
      <c r="CP63" s="37">
        <f t="shared" si="34"/>
        <v>0</v>
      </c>
      <c r="CQ63" s="37">
        <f t="shared" si="34"/>
        <v>0</v>
      </c>
      <c r="CR63" s="37">
        <f t="shared" si="34"/>
        <v>0</v>
      </c>
      <c r="CS63" s="37">
        <f t="shared" si="34"/>
        <v>0</v>
      </c>
      <c r="CT63" s="37">
        <f t="shared" si="34"/>
        <v>0</v>
      </c>
      <c r="CU63" s="37">
        <f t="shared" si="34"/>
        <v>0</v>
      </c>
      <c r="CV63" s="37">
        <f t="shared" si="34"/>
        <v>0</v>
      </c>
      <c r="CW63" s="37">
        <f t="shared" si="34"/>
        <v>0</v>
      </c>
      <c r="CX63" s="37">
        <f t="shared" si="34"/>
        <v>0</v>
      </c>
      <c r="CY63" s="37">
        <f t="shared" si="34"/>
        <v>0</v>
      </c>
      <c r="CZ63" s="37">
        <f t="shared" si="34"/>
        <v>0</v>
      </c>
      <c r="DA63" s="37">
        <f t="shared" si="34"/>
        <v>0</v>
      </c>
      <c r="DB63" s="37">
        <f t="shared" si="34"/>
        <v>0</v>
      </c>
      <c r="DC63" s="37">
        <f t="shared" si="34"/>
        <v>0</v>
      </c>
      <c r="DD63" s="37">
        <f t="shared" si="34"/>
        <v>0</v>
      </c>
      <c r="DE63" s="37">
        <f t="shared" si="34"/>
        <v>0</v>
      </c>
      <c r="DF63" s="37">
        <f t="shared" si="34"/>
        <v>0</v>
      </c>
      <c r="DG63" s="37">
        <f t="shared" si="34"/>
        <v>0</v>
      </c>
      <c r="DH63" s="37">
        <f t="shared" si="34"/>
        <v>0</v>
      </c>
      <c r="DI63" s="37">
        <f t="shared" si="34"/>
        <v>0</v>
      </c>
      <c r="DJ63" s="37">
        <f t="shared" si="34"/>
        <v>0</v>
      </c>
      <c r="DK63" s="37">
        <f t="shared" si="34"/>
        <v>0</v>
      </c>
      <c r="DL63" s="37">
        <f t="shared" si="34"/>
        <v>0</v>
      </c>
      <c r="DM63" s="37">
        <f t="shared" si="34"/>
        <v>0</v>
      </c>
      <c r="DN63" s="37">
        <f t="shared" si="34"/>
        <v>0</v>
      </c>
      <c r="DO63" s="37">
        <f t="shared" si="34"/>
        <v>0</v>
      </c>
      <c r="DP63" s="37">
        <f t="shared" si="34"/>
        <v>0</v>
      </c>
      <c r="DQ63" s="37">
        <f t="shared" si="34"/>
        <v>0</v>
      </c>
      <c r="DR63" s="37">
        <f t="shared" si="34"/>
        <v>0</v>
      </c>
    </row>
    <row r="64" ht="14.25" customHeight="1" outlineLevel="2">
      <c r="B64" s="268" t="str">
        <f>'Fund Raising'!B29</f>
        <v>Seed1</v>
      </c>
      <c r="C64" s="37">
        <f t="shared" ref="C64:DR64" si="35">C13*C$45/100</f>
        <v>0</v>
      </c>
      <c r="D64" s="37">
        <f t="shared" si="35"/>
        <v>0</v>
      </c>
      <c r="E64" s="37">
        <f t="shared" si="35"/>
        <v>0</v>
      </c>
      <c r="F64" s="37">
        <f t="shared" si="35"/>
        <v>0</v>
      </c>
      <c r="G64" s="37">
        <f t="shared" si="35"/>
        <v>0</v>
      </c>
      <c r="H64" s="37">
        <f t="shared" si="35"/>
        <v>0</v>
      </c>
      <c r="I64" s="37">
        <f t="shared" si="35"/>
        <v>104166.6667</v>
      </c>
      <c r="J64" s="37">
        <f t="shared" si="35"/>
        <v>104166.6667</v>
      </c>
      <c r="K64" s="37">
        <f t="shared" si="35"/>
        <v>104166.6667</v>
      </c>
      <c r="L64" s="37">
        <f t="shared" si="35"/>
        <v>104166.6667</v>
      </c>
      <c r="M64" s="37">
        <f t="shared" si="35"/>
        <v>104166.6667</v>
      </c>
      <c r="N64" s="37">
        <f t="shared" si="35"/>
        <v>104166.6667</v>
      </c>
      <c r="O64" s="37">
        <f t="shared" si="35"/>
        <v>104166.6667</v>
      </c>
      <c r="P64" s="37">
        <f t="shared" si="35"/>
        <v>104166.6667</v>
      </c>
      <c r="Q64" s="37">
        <f t="shared" si="35"/>
        <v>104166.6667</v>
      </c>
      <c r="R64" s="37">
        <f t="shared" si="35"/>
        <v>104166.6667</v>
      </c>
      <c r="S64" s="37">
        <f t="shared" si="35"/>
        <v>104166.6667</v>
      </c>
      <c r="T64" s="37">
        <f t="shared" si="35"/>
        <v>104166.6667</v>
      </c>
      <c r="U64" s="37">
        <f t="shared" si="35"/>
        <v>0</v>
      </c>
      <c r="V64" s="37">
        <f t="shared" si="35"/>
        <v>0</v>
      </c>
      <c r="W64" s="37">
        <f t="shared" si="35"/>
        <v>0</v>
      </c>
      <c r="X64" s="37">
        <f t="shared" si="35"/>
        <v>0</v>
      </c>
      <c r="Y64" s="37">
        <f t="shared" si="35"/>
        <v>0</v>
      </c>
      <c r="Z64" s="37">
        <f t="shared" si="35"/>
        <v>0</v>
      </c>
      <c r="AA64" s="37">
        <f t="shared" si="35"/>
        <v>0</v>
      </c>
      <c r="AB64" s="37">
        <f t="shared" si="35"/>
        <v>0</v>
      </c>
      <c r="AC64" s="37">
        <f t="shared" si="35"/>
        <v>0</v>
      </c>
      <c r="AD64" s="37">
        <f t="shared" si="35"/>
        <v>0</v>
      </c>
      <c r="AE64" s="37">
        <f t="shared" si="35"/>
        <v>0</v>
      </c>
      <c r="AF64" s="37">
        <f t="shared" si="35"/>
        <v>0</v>
      </c>
      <c r="AG64" s="37">
        <f t="shared" si="35"/>
        <v>0</v>
      </c>
      <c r="AH64" s="37">
        <f t="shared" si="35"/>
        <v>0</v>
      </c>
      <c r="AI64" s="37">
        <f t="shared" si="35"/>
        <v>0</v>
      </c>
      <c r="AJ64" s="37">
        <f t="shared" si="35"/>
        <v>0</v>
      </c>
      <c r="AK64" s="37">
        <f t="shared" si="35"/>
        <v>0</v>
      </c>
      <c r="AL64" s="37">
        <f t="shared" si="35"/>
        <v>0</v>
      </c>
      <c r="AM64" s="37">
        <f t="shared" si="35"/>
        <v>0</v>
      </c>
      <c r="AN64" s="37">
        <f t="shared" si="35"/>
        <v>0</v>
      </c>
      <c r="AO64" s="37">
        <f t="shared" si="35"/>
        <v>0</v>
      </c>
      <c r="AP64" s="37">
        <f t="shared" si="35"/>
        <v>0</v>
      </c>
      <c r="AQ64" s="37">
        <f t="shared" si="35"/>
        <v>0</v>
      </c>
      <c r="AR64" s="37">
        <f t="shared" si="35"/>
        <v>0</v>
      </c>
      <c r="AS64" s="37">
        <f t="shared" si="35"/>
        <v>0</v>
      </c>
      <c r="AT64" s="37">
        <f t="shared" si="35"/>
        <v>0</v>
      </c>
      <c r="AU64" s="37">
        <f t="shared" si="35"/>
        <v>0</v>
      </c>
      <c r="AV64" s="37">
        <f t="shared" si="35"/>
        <v>0</v>
      </c>
      <c r="AW64" s="37">
        <f t="shared" si="35"/>
        <v>0</v>
      </c>
      <c r="AX64" s="37">
        <f t="shared" si="35"/>
        <v>0</v>
      </c>
      <c r="AY64" s="37">
        <f t="shared" si="35"/>
        <v>0</v>
      </c>
      <c r="AZ64" s="37">
        <f t="shared" si="35"/>
        <v>0</v>
      </c>
      <c r="BA64" s="37">
        <f t="shared" si="35"/>
        <v>0</v>
      </c>
      <c r="BB64" s="37">
        <f t="shared" si="35"/>
        <v>0</v>
      </c>
      <c r="BC64" s="37">
        <f t="shared" si="35"/>
        <v>0</v>
      </c>
      <c r="BD64" s="37">
        <f t="shared" si="35"/>
        <v>0</v>
      </c>
      <c r="BE64" s="37">
        <f t="shared" si="35"/>
        <v>0</v>
      </c>
      <c r="BF64" s="37">
        <f t="shared" si="35"/>
        <v>0</v>
      </c>
      <c r="BG64" s="37">
        <f t="shared" si="35"/>
        <v>0</v>
      </c>
      <c r="BH64" s="37">
        <f t="shared" si="35"/>
        <v>0</v>
      </c>
      <c r="BI64" s="37">
        <f t="shared" si="35"/>
        <v>0</v>
      </c>
      <c r="BJ64" s="37">
        <f t="shared" si="35"/>
        <v>0</v>
      </c>
      <c r="BK64" s="37">
        <f t="shared" si="35"/>
        <v>0</v>
      </c>
      <c r="BL64" s="37">
        <f t="shared" si="35"/>
        <v>0</v>
      </c>
      <c r="BM64" s="37">
        <f t="shared" si="35"/>
        <v>0</v>
      </c>
      <c r="BN64" s="37">
        <f t="shared" si="35"/>
        <v>0</v>
      </c>
      <c r="BO64" s="37">
        <f t="shared" si="35"/>
        <v>0</v>
      </c>
      <c r="BP64" s="37">
        <f t="shared" si="35"/>
        <v>0</v>
      </c>
      <c r="BQ64" s="37">
        <f t="shared" si="35"/>
        <v>0</v>
      </c>
      <c r="BR64" s="37">
        <f t="shared" si="35"/>
        <v>0</v>
      </c>
      <c r="BS64" s="37">
        <f t="shared" si="35"/>
        <v>0</v>
      </c>
      <c r="BT64" s="37">
        <f t="shared" si="35"/>
        <v>0</v>
      </c>
      <c r="BU64" s="37">
        <f t="shared" si="35"/>
        <v>0</v>
      </c>
      <c r="BV64" s="37">
        <f t="shared" si="35"/>
        <v>0</v>
      </c>
      <c r="BW64" s="37">
        <f t="shared" si="35"/>
        <v>0</v>
      </c>
      <c r="BX64" s="37">
        <f t="shared" si="35"/>
        <v>0</v>
      </c>
      <c r="BY64" s="37">
        <f t="shared" si="35"/>
        <v>0</v>
      </c>
      <c r="BZ64" s="37">
        <f t="shared" si="35"/>
        <v>0</v>
      </c>
      <c r="CA64" s="37">
        <f t="shared" si="35"/>
        <v>0</v>
      </c>
      <c r="CB64" s="37">
        <f t="shared" si="35"/>
        <v>0</v>
      </c>
      <c r="CC64" s="37">
        <f t="shared" si="35"/>
        <v>0</v>
      </c>
      <c r="CD64" s="37">
        <f t="shared" si="35"/>
        <v>0</v>
      </c>
      <c r="CE64" s="37">
        <f t="shared" si="35"/>
        <v>0</v>
      </c>
      <c r="CF64" s="37">
        <f t="shared" si="35"/>
        <v>0</v>
      </c>
      <c r="CG64" s="37">
        <f t="shared" si="35"/>
        <v>0</v>
      </c>
      <c r="CH64" s="37">
        <f t="shared" si="35"/>
        <v>0</v>
      </c>
      <c r="CI64" s="37">
        <f t="shared" si="35"/>
        <v>0</v>
      </c>
      <c r="CJ64" s="37">
        <f t="shared" si="35"/>
        <v>0</v>
      </c>
      <c r="CK64" s="37">
        <f t="shared" si="35"/>
        <v>0</v>
      </c>
      <c r="CL64" s="37">
        <f t="shared" si="35"/>
        <v>0</v>
      </c>
      <c r="CM64" s="37">
        <f t="shared" si="35"/>
        <v>0</v>
      </c>
      <c r="CN64" s="37">
        <f t="shared" si="35"/>
        <v>0</v>
      </c>
      <c r="CO64" s="37">
        <f t="shared" si="35"/>
        <v>0</v>
      </c>
      <c r="CP64" s="37">
        <f t="shared" si="35"/>
        <v>0</v>
      </c>
      <c r="CQ64" s="37">
        <f t="shared" si="35"/>
        <v>0</v>
      </c>
      <c r="CR64" s="37">
        <f t="shared" si="35"/>
        <v>0</v>
      </c>
      <c r="CS64" s="37">
        <f t="shared" si="35"/>
        <v>0</v>
      </c>
      <c r="CT64" s="37">
        <f t="shared" si="35"/>
        <v>0</v>
      </c>
      <c r="CU64" s="37">
        <f t="shared" si="35"/>
        <v>0</v>
      </c>
      <c r="CV64" s="37">
        <f t="shared" si="35"/>
        <v>0</v>
      </c>
      <c r="CW64" s="37">
        <f t="shared" si="35"/>
        <v>0</v>
      </c>
      <c r="CX64" s="37">
        <f t="shared" si="35"/>
        <v>0</v>
      </c>
      <c r="CY64" s="37">
        <f t="shared" si="35"/>
        <v>0</v>
      </c>
      <c r="CZ64" s="37">
        <f t="shared" si="35"/>
        <v>0</v>
      </c>
      <c r="DA64" s="37">
        <f t="shared" si="35"/>
        <v>0</v>
      </c>
      <c r="DB64" s="37">
        <f t="shared" si="35"/>
        <v>0</v>
      </c>
      <c r="DC64" s="37">
        <f t="shared" si="35"/>
        <v>0</v>
      </c>
      <c r="DD64" s="37">
        <f t="shared" si="35"/>
        <v>0</v>
      </c>
      <c r="DE64" s="37">
        <f t="shared" si="35"/>
        <v>0</v>
      </c>
      <c r="DF64" s="37">
        <f t="shared" si="35"/>
        <v>0</v>
      </c>
      <c r="DG64" s="37">
        <f t="shared" si="35"/>
        <v>0</v>
      </c>
      <c r="DH64" s="37">
        <f t="shared" si="35"/>
        <v>0</v>
      </c>
      <c r="DI64" s="37">
        <f t="shared" si="35"/>
        <v>0</v>
      </c>
      <c r="DJ64" s="37">
        <f t="shared" si="35"/>
        <v>0</v>
      </c>
      <c r="DK64" s="37">
        <f t="shared" si="35"/>
        <v>0</v>
      </c>
      <c r="DL64" s="37">
        <f t="shared" si="35"/>
        <v>0</v>
      </c>
      <c r="DM64" s="37">
        <f t="shared" si="35"/>
        <v>0</v>
      </c>
      <c r="DN64" s="37">
        <f t="shared" si="35"/>
        <v>0</v>
      </c>
      <c r="DO64" s="37">
        <f t="shared" si="35"/>
        <v>0</v>
      </c>
      <c r="DP64" s="37">
        <f t="shared" si="35"/>
        <v>0</v>
      </c>
      <c r="DQ64" s="37">
        <f t="shared" si="35"/>
        <v>0</v>
      </c>
      <c r="DR64" s="37">
        <f t="shared" si="35"/>
        <v>0</v>
      </c>
    </row>
    <row r="65" ht="14.25" customHeight="1" outlineLevel="2">
      <c r="B65" s="268" t="str">
        <f>'Fund Raising'!B30</f>
        <v>Seed2</v>
      </c>
      <c r="C65" s="37">
        <f t="shared" ref="C65:DR65" si="36">C14*C$45/100</f>
        <v>0</v>
      </c>
      <c r="D65" s="37">
        <f t="shared" si="36"/>
        <v>0</v>
      </c>
      <c r="E65" s="37">
        <f t="shared" si="36"/>
        <v>0</v>
      </c>
      <c r="F65" s="37">
        <f t="shared" si="36"/>
        <v>0</v>
      </c>
      <c r="G65" s="37">
        <f t="shared" si="36"/>
        <v>0</v>
      </c>
      <c r="H65" s="37">
        <f t="shared" si="36"/>
        <v>0</v>
      </c>
      <c r="I65" s="37">
        <f t="shared" si="36"/>
        <v>0</v>
      </c>
      <c r="J65" s="37">
        <f t="shared" si="36"/>
        <v>0</v>
      </c>
      <c r="K65" s="37">
        <f t="shared" si="36"/>
        <v>0</v>
      </c>
      <c r="L65" s="37">
        <f t="shared" si="36"/>
        <v>0</v>
      </c>
      <c r="M65" s="37">
        <f t="shared" si="36"/>
        <v>0</v>
      </c>
      <c r="N65" s="37">
        <f t="shared" si="36"/>
        <v>0</v>
      </c>
      <c r="O65" s="37">
        <f t="shared" si="36"/>
        <v>156250</v>
      </c>
      <c r="P65" s="37">
        <f t="shared" si="36"/>
        <v>156250</v>
      </c>
      <c r="Q65" s="37">
        <f t="shared" si="36"/>
        <v>156250</v>
      </c>
      <c r="R65" s="37">
        <f t="shared" si="36"/>
        <v>156250</v>
      </c>
      <c r="S65" s="37">
        <f t="shared" si="36"/>
        <v>156250</v>
      </c>
      <c r="T65" s="37">
        <f t="shared" si="36"/>
        <v>156250</v>
      </c>
      <c r="U65" s="37">
        <f t="shared" si="36"/>
        <v>156250</v>
      </c>
      <c r="V65" s="37">
        <f t="shared" si="36"/>
        <v>156250</v>
      </c>
      <c r="W65" s="37">
        <f t="shared" si="36"/>
        <v>156250</v>
      </c>
      <c r="X65" s="37">
        <f t="shared" si="36"/>
        <v>156250</v>
      </c>
      <c r="Y65" s="37">
        <f t="shared" si="36"/>
        <v>156250</v>
      </c>
      <c r="Z65" s="37">
        <f t="shared" si="36"/>
        <v>156250</v>
      </c>
      <c r="AA65" s="37">
        <f t="shared" si="36"/>
        <v>156250</v>
      </c>
      <c r="AB65" s="37">
        <f t="shared" si="36"/>
        <v>156250</v>
      </c>
      <c r="AC65" s="37">
        <f t="shared" si="36"/>
        <v>156250</v>
      </c>
      <c r="AD65" s="37">
        <f t="shared" si="36"/>
        <v>156250</v>
      </c>
      <c r="AE65" s="37">
        <f t="shared" si="36"/>
        <v>156250</v>
      </c>
      <c r="AF65" s="37">
        <f t="shared" si="36"/>
        <v>156250</v>
      </c>
      <c r="AG65" s="37">
        <f t="shared" si="36"/>
        <v>0</v>
      </c>
      <c r="AH65" s="37">
        <f t="shared" si="36"/>
        <v>0</v>
      </c>
      <c r="AI65" s="37">
        <f t="shared" si="36"/>
        <v>0</v>
      </c>
      <c r="AJ65" s="37">
        <f t="shared" si="36"/>
        <v>0</v>
      </c>
      <c r="AK65" s="37">
        <f t="shared" si="36"/>
        <v>0</v>
      </c>
      <c r="AL65" s="37">
        <f t="shared" si="36"/>
        <v>0</v>
      </c>
      <c r="AM65" s="37">
        <f t="shared" si="36"/>
        <v>0</v>
      </c>
      <c r="AN65" s="37">
        <f t="shared" si="36"/>
        <v>0</v>
      </c>
      <c r="AO65" s="37">
        <f t="shared" si="36"/>
        <v>0</v>
      </c>
      <c r="AP65" s="37">
        <f t="shared" si="36"/>
        <v>0</v>
      </c>
      <c r="AQ65" s="37">
        <f t="shared" si="36"/>
        <v>0</v>
      </c>
      <c r="AR65" s="37">
        <f t="shared" si="36"/>
        <v>0</v>
      </c>
      <c r="AS65" s="37">
        <f t="shared" si="36"/>
        <v>0</v>
      </c>
      <c r="AT65" s="37">
        <f t="shared" si="36"/>
        <v>0</v>
      </c>
      <c r="AU65" s="37">
        <f t="shared" si="36"/>
        <v>0</v>
      </c>
      <c r="AV65" s="37">
        <f t="shared" si="36"/>
        <v>0</v>
      </c>
      <c r="AW65" s="37">
        <f t="shared" si="36"/>
        <v>0</v>
      </c>
      <c r="AX65" s="37">
        <f t="shared" si="36"/>
        <v>0</v>
      </c>
      <c r="AY65" s="37">
        <f t="shared" si="36"/>
        <v>0</v>
      </c>
      <c r="AZ65" s="37">
        <f t="shared" si="36"/>
        <v>0</v>
      </c>
      <c r="BA65" s="37">
        <f t="shared" si="36"/>
        <v>0</v>
      </c>
      <c r="BB65" s="37">
        <f t="shared" si="36"/>
        <v>0</v>
      </c>
      <c r="BC65" s="37">
        <f t="shared" si="36"/>
        <v>0</v>
      </c>
      <c r="BD65" s="37">
        <f t="shared" si="36"/>
        <v>0</v>
      </c>
      <c r="BE65" s="37">
        <f t="shared" si="36"/>
        <v>0</v>
      </c>
      <c r="BF65" s="37">
        <f t="shared" si="36"/>
        <v>0</v>
      </c>
      <c r="BG65" s="37">
        <f t="shared" si="36"/>
        <v>0</v>
      </c>
      <c r="BH65" s="37">
        <f t="shared" si="36"/>
        <v>0</v>
      </c>
      <c r="BI65" s="37">
        <f t="shared" si="36"/>
        <v>0</v>
      </c>
      <c r="BJ65" s="37">
        <f t="shared" si="36"/>
        <v>0</v>
      </c>
      <c r="BK65" s="37">
        <f t="shared" si="36"/>
        <v>0</v>
      </c>
      <c r="BL65" s="37">
        <f t="shared" si="36"/>
        <v>0</v>
      </c>
      <c r="BM65" s="37">
        <f t="shared" si="36"/>
        <v>0</v>
      </c>
      <c r="BN65" s="37">
        <f t="shared" si="36"/>
        <v>0</v>
      </c>
      <c r="BO65" s="37">
        <f t="shared" si="36"/>
        <v>0</v>
      </c>
      <c r="BP65" s="37">
        <f t="shared" si="36"/>
        <v>0</v>
      </c>
      <c r="BQ65" s="37">
        <f t="shared" si="36"/>
        <v>0</v>
      </c>
      <c r="BR65" s="37">
        <f t="shared" si="36"/>
        <v>0</v>
      </c>
      <c r="BS65" s="37">
        <f t="shared" si="36"/>
        <v>0</v>
      </c>
      <c r="BT65" s="37">
        <f t="shared" si="36"/>
        <v>0</v>
      </c>
      <c r="BU65" s="37">
        <f t="shared" si="36"/>
        <v>0</v>
      </c>
      <c r="BV65" s="37">
        <f t="shared" si="36"/>
        <v>0</v>
      </c>
      <c r="BW65" s="37">
        <f t="shared" si="36"/>
        <v>0</v>
      </c>
      <c r="BX65" s="37">
        <f t="shared" si="36"/>
        <v>0</v>
      </c>
      <c r="BY65" s="37">
        <f t="shared" si="36"/>
        <v>0</v>
      </c>
      <c r="BZ65" s="37">
        <f t="shared" si="36"/>
        <v>0</v>
      </c>
      <c r="CA65" s="37">
        <f t="shared" si="36"/>
        <v>0</v>
      </c>
      <c r="CB65" s="37">
        <f t="shared" si="36"/>
        <v>0</v>
      </c>
      <c r="CC65" s="37">
        <f t="shared" si="36"/>
        <v>0</v>
      </c>
      <c r="CD65" s="37">
        <f t="shared" si="36"/>
        <v>0</v>
      </c>
      <c r="CE65" s="37">
        <f t="shared" si="36"/>
        <v>0</v>
      </c>
      <c r="CF65" s="37">
        <f t="shared" si="36"/>
        <v>0</v>
      </c>
      <c r="CG65" s="37">
        <f t="shared" si="36"/>
        <v>0</v>
      </c>
      <c r="CH65" s="37">
        <f t="shared" si="36"/>
        <v>0</v>
      </c>
      <c r="CI65" s="37">
        <f t="shared" si="36"/>
        <v>0</v>
      </c>
      <c r="CJ65" s="37">
        <f t="shared" si="36"/>
        <v>0</v>
      </c>
      <c r="CK65" s="37">
        <f t="shared" si="36"/>
        <v>0</v>
      </c>
      <c r="CL65" s="37">
        <f t="shared" si="36"/>
        <v>0</v>
      </c>
      <c r="CM65" s="37">
        <f t="shared" si="36"/>
        <v>0</v>
      </c>
      <c r="CN65" s="37">
        <f t="shared" si="36"/>
        <v>0</v>
      </c>
      <c r="CO65" s="37">
        <f t="shared" si="36"/>
        <v>0</v>
      </c>
      <c r="CP65" s="37">
        <f t="shared" si="36"/>
        <v>0</v>
      </c>
      <c r="CQ65" s="37">
        <f t="shared" si="36"/>
        <v>0</v>
      </c>
      <c r="CR65" s="37">
        <f t="shared" si="36"/>
        <v>0</v>
      </c>
      <c r="CS65" s="37">
        <f t="shared" si="36"/>
        <v>0</v>
      </c>
      <c r="CT65" s="37">
        <f t="shared" si="36"/>
        <v>0</v>
      </c>
      <c r="CU65" s="37">
        <f t="shared" si="36"/>
        <v>0</v>
      </c>
      <c r="CV65" s="37">
        <f t="shared" si="36"/>
        <v>0</v>
      </c>
      <c r="CW65" s="37">
        <f t="shared" si="36"/>
        <v>0</v>
      </c>
      <c r="CX65" s="37">
        <f t="shared" si="36"/>
        <v>0</v>
      </c>
      <c r="CY65" s="37">
        <f t="shared" si="36"/>
        <v>0</v>
      </c>
      <c r="CZ65" s="37">
        <f t="shared" si="36"/>
        <v>0</v>
      </c>
      <c r="DA65" s="37">
        <f t="shared" si="36"/>
        <v>0</v>
      </c>
      <c r="DB65" s="37">
        <f t="shared" si="36"/>
        <v>0</v>
      </c>
      <c r="DC65" s="37">
        <f t="shared" si="36"/>
        <v>0</v>
      </c>
      <c r="DD65" s="37">
        <f t="shared" si="36"/>
        <v>0</v>
      </c>
      <c r="DE65" s="37">
        <f t="shared" si="36"/>
        <v>0</v>
      </c>
      <c r="DF65" s="37">
        <f t="shared" si="36"/>
        <v>0</v>
      </c>
      <c r="DG65" s="37">
        <f t="shared" si="36"/>
        <v>0</v>
      </c>
      <c r="DH65" s="37">
        <f t="shared" si="36"/>
        <v>0</v>
      </c>
      <c r="DI65" s="37">
        <f t="shared" si="36"/>
        <v>0</v>
      </c>
      <c r="DJ65" s="37">
        <f t="shared" si="36"/>
        <v>0</v>
      </c>
      <c r="DK65" s="37">
        <f t="shared" si="36"/>
        <v>0</v>
      </c>
      <c r="DL65" s="37">
        <f t="shared" si="36"/>
        <v>0</v>
      </c>
      <c r="DM65" s="37">
        <f t="shared" si="36"/>
        <v>0</v>
      </c>
      <c r="DN65" s="37">
        <f t="shared" si="36"/>
        <v>0</v>
      </c>
      <c r="DO65" s="37">
        <f t="shared" si="36"/>
        <v>0</v>
      </c>
      <c r="DP65" s="37">
        <f t="shared" si="36"/>
        <v>0</v>
      </c>
      <c r="DQ65" s="37">
        <f t="shared" si="36"/>
        <v>0</v>
      </c>
      <c r="DR65" s="37">
        <f t="shared" si="36"/>
        <v>0</v>
      </c>
    </row>
    <row r="66" ht="14.25" customHeight="1" outlineLevel="2">
      <c r="B66" s="268" t="str">
        <f>'Fund Raising'!B31</f>
        <v>Public Sale</v>
      </c>
      <c r="C66" s="37">
        <f t="shared" ref="C66:DR66" si="37">C15*C$45/100</f>
        <v>0</v>
      </c>
      <c r="D66" s="37">
        <f t="shared" si="37"/>
        <v>0</v>
      </c>
      <c r="E66" s="37">
        <f t="shared" si="37"/>
        <v>0</v>
      </c>
      <c r="F66" s="37">
        <f t="shared" si="37"/>
        <v>0</v>
      </c>
      <c r="G66" s="37">
        <f t="shared" si="37"/>
        <v>0</v>
      </c>
      <c r="H66" s="37">
        <f t="shared" si="37"/>
        <v>0</v>
      </c>
      <c r="I66" s="37">
        <f t="shared" si="37"/>
        <v>0</v>
      </c>
      <c r="J66" s="37">
        <f t="shared" si="37"/>
        <v>0</v>
      </c>
      <c r="K66" s="37">
        <f t="shared" si="37"/>
        <v>0</v>
      </c>
      <c r="L66" s="37">
        <f t="shared" si="37"/>
        <v>0</v>
      </c>
      <c r="M66" s="37">
        <f t="shared" si="37"/>
        <v>0</v>
      </c>
      <c r="N66" s="37">
        <f t="shared" si="37"/>
        <v>0</v>
      </c>
      <c r="O66" s="37">
        <f t="shared" si="37"/>
        <v>0</v>
      </c>
      <c r="P66" s="37">
        <f t="shared" si="37"/>
        <v>0</v>
      </c>
      <c r="Q66" s="37">
        <f t="shared" si="37"/>
        <v>0</v>
      </c>
      <c r="R66" s="37">
        <f t="shared" si="37"/>
        <v>0</v>
      </c>
      <c r="S66" s="37">
        <f t="shared" si="37"/>
        <v>0</v>
      </c>
      <c r="T66" s="37">
        <f t="shared" si="37"/>
        <v>0</v>
      </c>
      <c r="U66" s="37">
        <f t="shared" si="37"/>
        <v>0</v>
      </c>
      <c r="V66" s="37">
        <f t="shared" si="37"/>
        <v>0</v>
      </c>
      <c r="W66" s="37">
        <f t="shared" si="37"/>
        <v>0</v>
      </c>
      <c r="X66" s="37">
        <f t="shared" si="37"/>
        <v>0</v>
      </c>
      <c r="Y66" s="37">
        <f t="shared" si="37"/>
        <v>0</v>
      </c>
      <c r="Z66" s="37">
        <f t="shared" si="37"/>
        <v>0</v>
      </c>
      <c r="AA66" s="37">
        <f t="shared" si="37"/>
        <v>0</v>
      </c>
      <c r="AB66" s="37">
        <f t="shared" si="37"/>
        <v>0</v>
      </c>
      <c r="AC66" s="37">
        <f t="shared" si="37"/>
        <v>0</v>
      </c>
      <c r="AD66" s="37">
        <f t="shared" si="37"/>
        <v>0</v>
      </c>
      <c r="AE66" s="37">
        <f t="shared" si="37"/>
        <v>0</v>
      </c>
      <c r="AF66" s="37">
        <f t="shared" si="37"/>
        <v>0</v>
      </c>
      <c r="AG66" s="37">
        <f t="shared" si="37"/>
        <v>0</v>
      </c>
      <c r="AH66" s="37">
        <f t="shared" si="37"/>
        <v>0</v>
      </c>
      <c r="AI66" s="37">
        <f t="shared" si="37"/>
        <v>0</v>
      </c>
      <c r="AJ66" s="37">
        <f t="shared" si="37"/>
        <v>0</v>
      </c>
      <c r="AK66" s="37">
        <f t="shared" si="37"/>
        <v>0</v>
      </c>
      <c r="AL66" s="37">
        <f t="shared" si="37"/>
        <v>0</v>
      </c>
      <c r="AM66" s="37">
        <f t="shared" si="37"/>
        <v>0</v>
      </c>
      <c r="AN66" s="37">
        <f t="shared" si="37"/>
        <v>0</v>
      </c>
      <c r="AO66" s="37">
        <f t="shared" si="37"/>
        <v>0</v>
      </c>
      <c r="AP66" s="37">
        <f t="shared" si="37"/>
        <v>0</v>
      </c>
      <c r="AQ66" s="37">
        <f t="shared" si="37"/>
        <v>0</v>
      </c>
      <c r="AR66" s="37">
        <f t="shared" si="37"/>
        <v>0</v>
      </c>
      <c r="AS66" s="37">
        <f t="shared" si="37"/>
        <v>0</v>
      </c>
      <c r="AT66" s="37">
        <f t="shared" si="37"/>
        <v>0</v>
      </c>
      <c r="AU66" s="37">
        <f t="shared" si="37"/>
        <v>0</v>
      </c>
      <c r="AV66" s="37">
        <f t="shared" si="37"/>
        <v>0</v>
      </c>
      <c r="AW66" s="37">
        <f t="shared" si="37"/>
        <v>0</v>
      </c>
      <c r="AX66" s="37">
        <f t="shared" si="37"/>
        <v>0</v>
      </c>
      <c r="AY66" s="37">
        <f t="shared" si="37"/>
        <v>0</v>
      </c>
      <c r="AZ66" s="37">
        <f t="shared" si="37"/>
        <v>0</v>
      </c>
      <c r="BA66" s="37">
        <f t="shared" si="37"/>
        <v>0</v>
      </c>
      <c r="BB66" s="37">
        <f t="shared" si="37"/>
        <v>0</v>
      </c>
      <c r="BC66" s="37">
        <f t="shared" si="37"/>
        <v>0</v>
      </c>
      <c r="BD66" s="37">
        <f t="shared" si="37"/>
        <v>0</v>
      </c>
      <c r="BE66" s="37">
        <f t="shared" si="37"/>
        <v>0</v>
      </c>
      <c r="BF66" s="37">
        <f t="shared" si="37"/>
        <v>0</v>
      </c>
      <c r="BG66" s="37">
        <f t="shared" si="37"/>
        <v>0</v>
      </c>
      <c r="BH66" s="37">
        <f t="shared" si="37"/>
        <v>0</v>
      </c>
      <c r="BI66" s="37">
        <f t="shared" si="37"/>
        <v>0</v>
      </c>
      <c r="BJ66" s="37">
        <f t="shared" si="37"/>
        <v>0</v>
      </c>
      <c r="BK66" s="37">
        <f t="shared" si="37"/>
        <v>0</v>
      </c>
      <c r="BL66" s="37">
        <f t="shared" si="37"/>
        <v>0</v>
      </c>
      <c r="BM66" s="37">
        <f t="shared" si="37"/>
        <v>0</v>
      </c>
      <c r="BN66" s="37">
        <f t="shared" si="37"/>
        <v>0</v>
      </c>
      <c r="BO66" s="37">
        <f t="shared" si="37"/>
        <v>0</v>
      </c>
      <c r="BP66" s="37">
        <f t="shared" si="37"/>
        <v>0</v>
      </c>
      <c r="BQ66" s="37">
        <f t="shared" si="37"/>
        <v>0</v>
      </c>
      <c r="BR66" s="37">
        <f t="shared" si="37"/>
        <v>0</v>
      </c>
      <c r="BS66" s="37">
        <f t="shared" si="37"/>
        <v>0</v>
      </c>
      <c r="BT66" s="37">
        <f t="shared" si="37"/>
        <v>0</v>
      </c>
      <c r="BU66" s="37">
        <f t="shared" si="37"/>
        <v>0</v>
      </c>
      <c r="BV66" s="37">
        <f t="shared" si="37"/>
        <v>0</v>
      </c>
      <c r="BW66" s="37">
        <f t="shared" si="37"/>
        <v>0</v>
      </c>
      <c r="BX66" s="37">
        <f t="shared" si="37"/>
        <v>0</v>
      </c>
      <c r="BY66" s="37">
        <f t="shared" si="37"/>
        <v>0</v>
      </c>
      <c r="BZ66" s="37">
        <f t="shared" si="37"/>
        <v>0</v>
      </c>
      <c r="CA66" s="37">
        <f t="shared" si="37"/>
        <v>0</v>
      </c>
      <c r="CB66" s="37">
        <f t="shared" si="37"/>
        <v>0</v>
      </c>
      <c r="CC66" s="37">
        <f t="shared" si="37"/>
        <v>0</v>
      </c>
      <c r="CD66" s="37">
        <f t="shared" si="37"/>
        <v>0</v>
      </c>
      <c r="CE66" s="37">
        <f t="shared" si="37"/>
        <v>0</v>
      </c>
      <c r="CF66" s="37">
        <f t="shared" si="37"/>
        <v>0</v>
      </c>
      <c r="CG66" s="37">
        <f t="shared" si="37"/>
        <v>0</v>
      </c>
      <c r="CH66" s="37">
        <f t="shared" si="37"/>
        <v>0</v>
      </c>
      <c r="CI66" s="37">
        <f t="shared" si="37"/>
        <v>0</v>
      </c>
      <c r="CJ66" s="37">
        <f t="shared" si="37"/>
        <v>0</v>
      </c>
      <c r="CK66" s="37">
        <f t="shared" si="37"/>
        <v>0</v>
      </c>
      <c r="CL66" s="37">
        <f t="shared" si="37"/>
        <v>0</v>
      </c>
      <c r="CM66" s="37">
        <f t="shared" si="37"/>
        <v>0</v>
      </c>
      <c r="CN66" s="37">
        <f t="shared" si="37"/>
        <v>0</v>
      </c>
      <c r="CO66" s="37">
        <f t="shared" si="37"/>
        <v>0</v>
      </c>
      <c r="CP66" s="37">
        <f t="shared" si="37"/>
        <v>0</v>
      </c>
      <c r="CQ66" s="37">
        <f t="shared" si="37"/>
        <v>0</v>
      </c>
      <c r="CR66" s="37">
        <f t="shared" si="37"/>
        <v>0</v>
      </c>
      <c r="CS66" s="37">
        <f t="shared" si="37"/>
        <v>0</v>
      </c>
      <c r="CT66" s="37">
        <f t="shared" si="37"/>
        <v>0</v>
      </c>
      <c r="CU66" s="37">
        <f t="shared" si="37"/>
        <v>0</v>
      </c>
      <c r="CV66" s="37">
        <f t="shared" si="37"/>
        <v>0</v>
      </c>
      <c r="CW66" s="37">
        <f t="shared" si="37"/>
        <v>0</v>
      </c>
      <c r="CX66" s="37">
        <f t="shared" si="37"/>
        <v>0</v>
      </c>
      <c r="CY66" s="37">
        <f t="shared" si="37"/>
        <v>0</v>
      </c>
      <c r="CZ66" s="37">
        <f t="shared" si="37"/>
        <v>0</v>
      </c>
      <c r="DA66" s="37">
        <f t="shared" si="37"/>
        <v>0</v>
      </c>
      <c r="DB66" s="37">
        <f t="shared" si="37"/>
        <v>0</v>
      </c>
      <c r="DC66" s="37">
        <f t="shared" si="37"/>
        <v>0</v>
      </c>
      <c r="DD66" s="37">
        <f t="shared" si="37"/>
        <v>0</v>
      </c>
      <c r="DE66" s="37">
        <f t="shared" si="37"/>
        <v>0</v>
      </c>
      <c r="DF66" s="37">
        <f t="shared" si="37"/>
        <v>0</v>
      </c>
      <c r="DG66" s="37">
        <f t="shared" si="37"/>
        <v>0</v>
      </c>
      <c r="DH66" s="37">
        <f t="shared" si="37"/>
        <v>0</v>
      </c>
      <c r="DI66" s="37">
        <f t="shared" si="37"/>
        <v>0</v>
      </c>
      <c r="DJ66" s="37">
        <f t="shared" si="37"/>
        <v>0</v>
      </c>
      <c r="DK66" s="37">
        <f t="shared" si="37"/>
        <v>0</v>
      </c>
      <c r="DL66" s="37">
        <f t="shared" si="37"/>
        <v>0</v>
      </c>
      <c r="DM66" s="37">
        <f t="shared" si="37"/>
        <v>0</v>
      </c>
      <c r="DN66" s="37">
        <f t="shared" si="37"/>
        <v>0</v>
      </c>
      <c r="DO66" s="37">
        <f t="shared" si="37"/>
        <v>0</v>
      </c>
      <c r="DP66" s="37">
        <f t="shared" si="37"/>
        <v>0</v>
      </c>
      <c r="DQ66" s="37">
        <f t="shared" si="37"/>
        <v>0</v>
      </c>
      <c r="DR66" s="37">
        <f t="shared" si="37"/>
        <v>0</v>
      </c>
    </row>
    <row r="67" ht="14.25" customHeight="1" outlineLevel="2">
      <c r="B67" s="268" t="str">
        <f>'Fund Raising'!B32</f>
        <v>Founders / Team</v>
      </c>
      <c r="C67" s="37">
        <f t="shared" ref="C67:DR67" si="38">C16*C$45/100</f>
        <v>0</v>
      </c>
      <c r="D67" s="37">
        <f t="shared" si="38"/>
        <v>0</v>
      </c>
      <c r="E67" s="37">
        <f t="shared" si="38"/>
        <v>0</v>
      </c>
      <c r="F67" s="37">
        <f t="shared" si="38"/>
        <v>0</v>
      </c>
      <c r="G67" s="37">
        <f t="shared" si="38"/>
        <v>0</v>
      </c>
      <c r="H67" s="37">
        <f t="shared" si="38"/>
        <v>0</v>
      </c>
      <c r="I67" s="37">
        <f t="shared" si="38"/>
        <v>0</v>
      </c>
      <c r="J67" s="37">
        <f t="shared" si="38"/>
        <v>0</v>
      </c>
      <c r="K67" s="37">
        <f t="shared" si="38"/>
        <v>0</v>
      </c>
      <c r="L67" s="37">
        <f t="shared" si="38"/>
        <v>0</v>
      </c>
      <c r="M67" s="37">
        <f t="shared" si="38"/>
        <v>0</v>
      </c>
      <c r="N67" s="37">
        <f t="shared" si="38"/>
        <v>0</v>
      </c>
      <c r="O67" s="37">
        <f t="shared" si="38"/>
        <v>0</v>
      </c>
      <c r="P67" s="37">
        <f t="shared" si="38"/>
        <v>0</v>
      </c>
      <c r="Q67" s="37">
        <f t="shared" si="38"/>
        <v>0</v>
      </c>
      <c r="R67" s="37">
        <f t="shared" si="38"/>
        <v>0</v>
      </c>
      <c r="S67" s="37">
        <f t="shared" si="38"/>
        <v>0</v>
      </c>
      <c r="T67" s="37">
        <f t="shared" si="38"/>
        <v>0</v>
      </c>
      <c r="U67" s="37">
        <f t="shared" si="38"/>
        <v>200000</v>
      </c>
      <c r="V67" s="37">
        <f t="shared" si="38"/>
        <v>200000</v>
      </c>
      <c r="W67" s="37">
        <f t="shared" si="38"/>
        <v>200000</v>
      </c>
      <c r="X67" s="37">
        <f t="shared" si="38"/>
        <v>200000</v>
      </c>
      <c r="Y67" s="37">
        <f t="shared" si="38"/>
        <v>200000</v>
      </c>
      <c r="Z67" s="37">
        <f t="shared" si="38"/>
        <v>200000</v>
      </c>
      <c r="AA67" s="37">
        <f t="shared" si="38"/>
        <v>200000</v>
      </c>
      <c r="AB67" s="37">
        <f t="shared" si="38"/>
        <v>200000</v>
      </c>
      <c r="AC67" s="37">
        <f t="shared" si="38"/>
        <v>200000</v>
      </c>
      <c r="AD67" s="37">
        <f t="shared" si="38"/>
        <v>200000</v>
      </c>
      <c r="AE67" s="37">
        <f t="shared" si="38"/>
        <v>200000</v>
      </c>
      <c r="AF67" s="37">
        <f t="shared" si="38"/>
        <v>200000</v>
      </c>
      <c r="AG67" s="37">
        <f t="shared" si="38"/>
        <v>200000</v>
      </c>
      <c r="AH67" s="37">
        <f t="shared" si="38"/>
        <v>200000</v>
      </c>
      <c r="AI67" s="37">
        <f t="shared" si="38"/>
        <v>200000</v>
      </c>
      <c r="AJ67" s="37">
        <f t="shared" si="38"/>
        <v>200000</v>
      </c>
      <c r="AK67" s="37">
        <f t="shared" si="38"/>
        <v>200000</v>
      </c>
      <c r="AL67" s="37">
        <f t="shared" si="38"/>
        <v>200000</v>
      </c>
      <c r="AM67" s="37">
        <f t="shared" si="38"/>
        <v>200000</v>
      </c>
      <c r="AN67" s="37">
        <f t="shared" si="38"/>
        <v>200000</v>
      </c>
      <c r="AO67" s="37">
        <f t="shared" si="38"/>
        <v>200000</v>
      </c>
      <c r="AP67" s="37">
        <f t="shared" si="38"/>
        <v>200000</v>
      </c>
      <c r="AQ67" s="37">
        <f t="shared" si="38"/>
        <v>200000</v>
      </c>
      <c r="AR67" s="37">
        <f t="shared" si="38"/>
        <v>200000</v>
      </c>
      <c r="AS67" s="37">
        <f t="shared" si="38"/>
        <v>200000</v>
      </c>
      <c r="AT67" s="37">
        <f t="shared" si="38"/>
        <v>200000</v>
      </c>
      <c r="AU67" s="37">
        <f t="shared" si="38"/>
        <v>200000</v>
      </c>
      <c r="AV67" s="37">
        <f t="shared" si="38"/>
        <v>200000</v>
      </c>
      <c r="AW67" s="37">
        <f t="shared" si="38"/>
        <v>200000</v>
      </c>
      <c r="AX67" s="37">
        <f t="shared" si="38"/>
        <v>200000</v>
      </c>
      <c r="AY67" s="37">
        <f t="shared" si="38"/>
        <v>0</v>
      </c>
      <c r="AZ67" s="37">
        <f t="shared" si="38"/>
        <v>0</v>
      </c>
      <c r="BA67" s="37">
        <f t="shared" si="38"/>
        <v>0</v>
      </c>
      <c r="BB67" s="37">
        <f t="shared" si="38"/>
        <v>0</v>
      </c>
      <c r="BC67" s="37">
        <f t="shared" si="38"/>
        <v>0</v>
      </c>
      <c r="BD67" s="37">
        <f t="shared" si="38"/>
        <v>0</v>
      </c>
      <c r="BE67" s="37">
        <f t="shared" si="38"/>
        <v>0</v>
      </c>
      <c r="BF67" s="37">
        <f t="shared" si="38"/>
        <v>0</v>
      </c>
      <c r="BG67" s="37">
        <f t="shared" si="38"/>
        <v>0</v>
      </c>
      <c r="BH67" s="37">
        <f t="shared" si="38"/>
        <v>0</v>
      </c>
      <c r="BI67" s="37">
        <f t="shared" si="38"/>
        <v>0</v>
      </c>
      <c r="BJ67" s="37">
        <f t="shared" si="38"/>
        <v>0</v>
      </c>
      <c r="BK67" s="37">
        <f t="shared" si="38"/>
        <v>0</v>
      </c>
      <c r="BL67" s="37">
        <f t="shared" si="38"/>
        <v>0</v>
      </c>
      <c r="BM67" s="37">
        <f t="shared" si="38"/>
        <v>0</v>
      </c>
      <c r="BN67" s="37">
        <f t="shared" si="38"/>
        <v>0</v>
      </c>
      <c r="BO67" s="37">
        <f t="shared" si="38"/>
        <v>0</v>
      </c>
      <c r="BP67" s="37">
        <f t="shared" si="38"/>
        <v>0</v>
      </c>
      <c r="BQ67" s="37">
        <f t="shared" si="38"/>
        <v>0</v>
      </c>
      <c r="BR67" s="37">
        <f t="shared" si="38"/>
        <v>0</v>
      </c>
      <c r="BS67" s="37">
        <f t="shared" si="38"/>
        <v>0</v>
      </c>
      <c r="BT67" s="37">
        <f t="shared" si="38"/>
        <v>0</v>
      </c>
      <c r="BU67" s="37">
        <f t="shared" si="38"/>
        <v>0</v>
      </c>
      <c r="BV67" s="37">
        <f t="shared" si="38"/>
        <v>0</v>
      </c>
      <c r="BW67" s="37">
        <f t="shared" si="38"/>
        <v>0</v>
      </c>
      <c r="BX67" s="37">
        <f t="shared" si="38"/>
        <v>0</v>
      </c>
      <c r="BY67" s="37">
        <f t="shared" si="38"/>
        <v>0</v>
      </c>
      <c r="BZ67" s="37">
        <f t="shared" si="38"/>
        <v>0</v>
      </c>
      <c r="CA67" s="37">
        <f t="shared" si="38"/>
        <v>0</v>
      </c>
      <c r="CB67" s="37">
        <f t="shared" si="38"/>
        <v>0</v>
      </c>
      <c r="CC67" s="37">
        <f t="shared" si="38"/>
        <v>0</v>
      </c>
      <c r="CD67" s="37">
        <f t="shared" si="38"/>
        <v>0</v>
      </c>
      <c r="CE67" s="37">
        <f t="shared" si="38"/>
        <v>0</v>
      </c>
      <c r="CF67" s="37">
        <f t="shared" si="38"/>
        <v>0</v>
      </c>
      <c r="CG67" s="37">
        <f t="shared" si="38"/>
        <v>0</v>
      </c>
      <c r="CH67" s="37">
        <f t="shared" si="38"/>
        <v>0</v>
      </c>
      <c r="CI67" s="37">
        <f t="shared" si="38"/>
        <v>0</v>
      </c>
      <c r="CJ67" s="37">
        <f t="shared" si="38"/>
        <v>0</v>
      </c>
      <c r="CK67" s="37">
        <f t="shared" si="38"/>
        <v>0</v>
      </c>
      <c r="CL67" s="37">
        <f t="shared" si="38"/>
        <v>0</v>
      </c>
      <c r="CM67" s="37">
        <f t="shared" si="38"/>
        <v>0</v>
      </c>
      <c r="CN67" s="37">
        <f t="shared" si="38"/>
        <v>0</v>
      </c>
      <c r="CO67" s="37">
        <f t="shared" si="38"/>
        <v>0</v>
      </c>
      <c r="CP67" s="37">
        <f t="shared" si="38"/>
        <v>0</v>
      </c>
      <c r="CQ67" s="37">
        <f t="shared" si="38"/>
        <v>0</v>
      </c>
      <c r="CR67" s="37">
        <f t="shared" si="38"/>
        <v>0</v>
      </c>
      <c r="CS67" s="37">
        <f t="shared" si="38"/>
        <v>0</v>
      </c>
      <c r="CT67" s="37">
        <f t="shared" si="38"/>
        <v>0</v>
      </c>
      <c r="CU67" s="37">
        <f t="shared" si="38"/>
        <v>0</v>
      </c>
      <c r="CV67" s="37">
        <f t="shared" si="38"/>
        <v>0</v>
      </c>
      <c r="CW67" s="37">
        <f t="shared" si="38"/>
        <v>0</v>
      </c>
      <c r="CX67" s="37">
        <f t="shared" si="38"/>
        <v>0</v>
      </c>
      <c r="CY67" s="37">
        <f t="shared" si="38"/>
        <v>0</v>
      </c>
      <c r="CZ67" s="37">
        <f t="shared" si="38"/>
        <v>0</v>
      </c>
      <c r="DA67" s="37">
        <f t="shared" si="38"/>
        <v>0</v>
      </c>
      <c r="DB67" s="37">
        <f t="shared" si="38"/>
        <v>0</v>
      </c>
      <c r="DC67" s="37">
        <f t="shared" si="38"/>
        <v>0</v>
      </c>
      <c r="DD67" s="37">
        <f t="shared" si="38"/>
        <v>0</v>
      </c>
      <c r="DE67" s="37">
        <f t="shared" si="38"/>
        <v>0</v>
      </c>
      <c r="DF67" s="37">
        <f t="shared" si="38"/>
        <v>0</v>
      </c>
      <c r="DG67" s="37">
        <f t="shared" si="38"/>
        <v>0</v>
      </c>
      <c r="DH67" s="37">
        <f t="shared" si="38"/>
        <v>0</v>
      </c>
      <c r="DI67" s="37">
        <f t="shared" si="38"/>
        <v>0</v>
      </c>
      <c r="DJ67" s="37">
        <f t="shared" si="38"/>
        <v>0</v>
      </c>
      <c r="DK67" s="37">
        <f t="shared" si="38"/>
        <v>0</v>
      </c>
      <c r="DL67" s="37">
        <f t="shared" si="38"/>
        <v>0</v>
      </c>
      <c r="DM67" s="37">
        <f t="shared" si="38"/>
        <v>0</v>
      </c>
      <c r="DN67" s="37">
        <f t="shared" si="38"/>
        <v>0</v>
      </c>
      <c r="DO67" s="37">
        <f t="shared" si="38"/>
        <v>0</v>
      </c>
      <c r="DP67" s="37">
        <f t="shared" si="38"/>
        <v>0</v>
      </c>
      <c r="DQ67" s="37">
        <f t="shared" si="38"/>
        <v>0</v>
      </c>
      <c r="DR67" s="37">
        <f t="shared" si="38"/>
        <v>0</v>
      </c>
    </row>
    <row r="68" ht="14.25" customHeight="1" outlineLevel="2">
      <c r="B68" s="268" t="str">
        <f>'Fund Raising'!B33</f>
        <v>Growth Fund</v>
      </c>
      <c r="C68" s="37">
        <f t="shared" ref="C68:DR68" si="39">C17*C$45/100</f>
        <v>37500</v>
      </c>
      <c r="D68" s="37">
        <f t="shared" si="39"/>
        <v>37500</v>
      </c>
      <c r="E68" s="37">
        <f t="shared" si="39"/>
        <v>37500</v>
      </c>
      <c r="F68" s="37">
        <f t="shared" si="39"/>
        <v>37500</v>
      </c>
      <c r="G68" s="37">
        <f t="shared" si="39"/>
        <v>37500</v>
      </c>
      <c r="H68" s="37">
        <f t="shared" si="39"/>
        <v>37500</v>
      </c>
      <c r="I68" s="37">
        <f t="shared" si="39"/>
        <v>37500</v>
      </c>
      <c r="J68" s="37">
        <f t="shared" si="39"/>
        <v>37500</v>
      </c>
      <c r="K68" s="37">
        <f t="shared" si="39"/>
        <v>37500</v>
      </c>
      <c r="L68" s="37">
        <f t="shared" si="39"/>
        <v>37500</v>
      </c>
      <c r="M68" s="37">
        <f t="shared" si="39"/>
        <v>37500</v>
      </c>
      <c r="N68" s="37">
        <f t="shared" si="39"/>
        <v>37500</v>
      </c>
      <c r="O68" s="37">
        <f t="shared" si="39"/>
        <v>37500</v>
      </c>
      <c r="P68" s="37">
        <f t="shared" si="39"/>
        <v>37500</v>
      </c>
      <c r="Q68" s="37">
        <f t="shared" si="39"/>
        <v>37500</v>
      </c>
      <c r="R68" s="37">
        <f t="shared" si="39"/>
        <v>37500</v>
      </c>
      <c r="S68" s="37">
        <f t="shared" si="39"/>
        <v>37500</v>
      </c>
      <c r="T68" s="37">
        <f t="shared" si="39"/>
        <v>37500</v>
      </c>
      <c r="U68" s="37">
        <f t="shared" si="39"/>
        <v>37500</v>
      </c>
      <c r="V68" s="37">
        <f t="shared" si="39"/>
        <v>37500</v>
      </c>
      <c r="W68" s="37">
        <f t="shared" si="39"/>
        <v>37500</v>
      </c>
      <c r="X68" s="37">
        <f t="shared" si="39"/>
        <v>37500</v>
      </c>
      <c r="Y68" s="37">
        <f t="shared" si="39"/>
        <v>37500</v>
      </c>
      <c r="Z68" s="37">
        <f t="shared" si="39"/>
        <v>37500</v>
      </c>
      <c r="AA68" s="37">
        <f t="shared" si="39"/>
        <v>0</v>
      </c>
      <c r="AB68" s="37">
        <f t="shared" si="39"/>
        <v>0</v>
      </c>
      <c r="AC68" s="37">
        <f t="shared" si="39"/>
        <v>0</v>
      </c>
      <c r="AD68" s="37">
        <f t="shared" si="39"/>
        <v>0</v>
      </c>
      <c r="AE68" s="37">
        <f t="shared" si="39"/>
        <v>0</v>
      </c>
      <c r="AF68" s="37">
        <f t="shared" si="39"/>
        <v>0</v>
      </c>
      <c r="AG68" s="37">
        <f t="shared" si="39"/>
        <v>0</v>
      </c>
      <c r="AH68" s="37">
        <f t="shared" si="39"/>
        <v>0</v>
      </c>
      <c r="AI68" s="37">
        <f t="shared" si="39"/>
        <v>0</v>
      </c>
      <c r="AJ68" s="37">
        <f t="shared" si="39"/>
        <v>0</v>
      </c>
      <c r="AK68" s="37">
        <f t="shared" si="39"/>
        <v>0</v>
      </c>
      <c r="AL68" s="37">
        <f t="shared" si="39"/>
        <v>0</v>
      </c>
      <c r="AM68" s="37">
        <f t="shared" si="39"/>
        <v>0</v>
      </c>
      <c r="AN68" s="37">
        <f t="shared" si="39"/>
        <v>0</v>
      </c>
      <c r="AO68" s="37">
        <f t="shared" si="39"/>
        <v>0</v>
      </c>
      <c r="AP68" s="37">
        <f t="shared" si="39"/>
        <v>0</v>
      </c>
      <c r="AQ68" s="37">
        <f t="shared" si="39"/>
        <v>0</v>
      </c>
      <c r="AR68" s="37">
        <f t="shared" si="39"/>
        <v>0</v>
      </c>
      <c r="AS68" s="37">
        <f t="shared" si="39"/>
        <v>0</v>
      </c>
      <c r="AT68" s="37">
        <f t="shared" si="39"/>
        <v>0</v>
      </c>
      <c r="AU68" s="37">
        <f t="shared" si="39"/>
        <v>0</v>
      </c>
      <c r="AV68" s="37">
        <f t="shared" si="39"/>
        <v>0</v>
      </c>
      <c r="AW68" s="37">
        <f t="shared" si="39"/>
        <v>0</v>
      </c>
      <c r="AX68" s="37">
        <f t="shared" si="39"/>
        <v>0</v>
      </c>
      <c r="AY68" s="37">
        <f t="shared" si="39"/>
        <v>0</v>
      </c>
      <c r="AZ68" s="37">
        <f t="shared" si="39"/>
        <v>0</v>
      </c>
      <c r="BA68" s="37">
        <f t="shared" si="39"/>
        <v>0</v>
      </c>
      <c r="BB68" s="37">
        <f t="shared" si="39"/>
        <v>0</v>
      </c>
      <c r="BC68" s="37">
        <f t="shared" si="39"/>
        <v>0</v>
      </c>
      <c r="BD68" s="37">
        <f t="shared" si="39"/>
        <v>0</v>
      </c>
      <c r="BE68" s="37">
        <f t="shared" si="39"/>
        <v>0</v>
      </c>
      <c r="BF68" s="37">
        <f t="shared" si="39"/>
        <v>0</v>
      </c>
      <c r="BG68" s="37">
        <f t="shared" si="39"/>
        <v>0</v>
      </c>
      <c r="BH68" s="37">
        <f t="shared" si="39"/>
        <v>0</v>
      </c>
      <c r="BI68" s="37">
        <f t="shared" si="39"/>
        <v>0</v>
      </c>
      <c r="BJ68" s="37">
        <f t="shared" si="39"/>
        <v>0</v>
      </c>
      <c r="BK68" s="37">
        <f t="shared" si="39"/>
        <v>0</v>
      </c>
      <c r="BL68" s="37">
        <f t="shared" si="39"/>
        <v>0</v>
      </c>
      <c r="BM68" s="37">
        <f t="shared" si="39"/>
        <v>0</v>
      </c>
      <c r="BN68" s="37">
        <f t="shared" si="39"/>
        <v>0</v>
      </c>
      <c r="BO68" s="37">
        <f t="shared" si="39"/>
        <v>0</v>
      </c>
      <c r="BP68" s="37">
        <f t="shared" si="39"/>
        <v>0</v>
      </c>
      <c r="BQ68" s="37">
        <f t="shared" si="39"/>
        <v>0</v>
      </c>
      <c r="BR68" s="37">
        <f t="shared" si="39"/>
        <v>0</v>
      </c>
      <c r="BS68" s="37">
        <f t="shared" si="39"/>
        <v>0</v>
      </c>
      <c r="BT68" s="37">
        <f t="shared" si="39"/>
        <v>0</v>
      </c>
      <c r="BU68" s="37">
        <f t="shared" si="39"/>
        <v>0</v>
      </c>
      <c r="BV68" s="37">
        <f t="shared" si="39"/>
        <v>0</v>
      </c>
      <c r="BW68" s="37">
        <f t="shared" si="39"/>
        <v>0</v>
      </c>
      <c r="BX68" s="37">
        <f t="shared" si="39"/>
        <v>0</v>
      </c>
      <c r="BY68" s="37">
        <f t="shared" si="39"/>
        <v>0</v>
      </c>
      <c r="BZ68" s="37">
        <f t="shared" si="39"/>
        <v>0</v>
      </c>
      <c r="CA68" s="37">
        <f t="shared" si="39"/>
        <v>0</v>
      </c>
      <c r="CB68" s="37">
        <f t="shared" si="39"/>
        <v>0</v>
      </c>
      <c r="CC68" s="37">
        <f t="shared" si="39"/>
        <v>0</v>
      </c>
      <c r="CD68" s="37">
        <f t="shared" si="39"/>
        <v>0</v>
      </c>
      <c r="CE68" s="37">
        <f t="shared" si="39"/>
        <v>0</v>
      </c>
      <c r="CF68" s="37">
        <f t="shared" si="39"/>
        <v>0</v>
      </c>
      <c r="CG68" s="37">
        <f t="shared" si="39"/>
        <v>0</v>
      </c>
      <c r="CH68" s="37">
        <f t="shared" si="39"/>
        <v>0</v>
      </c>
      <c r="CI68" s="37">
        <f t="shared" si="39"/>
        <v>0</v>
      </c>
      <c r="CJ68" s="37">
        <f t="shared" si="39"/>
        <v>0</v>
      </c>
      <c r="CK68" s="37">
        <f t="shared" si="39"/>
        <v>0</v>
      </c>
      <c r="CL68" s="37">
        <f t="shared" si="39"/>
        <v>0</v>
      </c>
      <c r="CM68" s="37">
        <f t="shared" si="39"/>
        <v>0</v>
      </c>
      <c r="CN68" s="37">
        <f t="shared" si="39"/>
        <v>0</v>
      </c>
      <c r="CO68" s="37">
        <f t="shared" si="39"/>
        <v>0</v>
      </c>
      <c r="CP68" s="37">
        <f t="shared" si="39"/>
        <v>0</v>
      </c>
      <c r="CQ68" s="37">
        <f t="shared" si="39"/>
        <v>0</v>
      </c>
      <c r="CR68" s="37">
        <f t="shared" si="39"/>
        <v>0</v>
      </c>
      <c r="CS68" s="37">
        <f t="shared" si="39"/>
        <v>0</v>
      </c>
      <c r="CT68" s="37">
        <f t="shared" si="39"/>
        <v>0</v>
      </c>
      <c r="CU68" s="37">
        <f t="shared" si="39"/>
        <v>0</v>
      </c>
      <c r="CV68" s="37">
        <f t="shared" si="39"/>
        <v>0</v>
      </c>
      <c r="CW68" s="37">
        <f t="shared" si="39"/>
        <v>0</v>
      </c>
      <c r="CX68" s="37">
        <f t="shared" si="39"/>
        <v>0</v>
      </c>
      <c r="CY68" s="37">
        <f t="shared" si="39"/>
        <v>0</v>
      </c>
      <c r="CZ68" s="37">
        <f t="shared" si="39"/>
        <v>0</v>
      </c>
      <c r="DA68" s="37">
        <f t="shared" si="39"/>
        <v>0</v>
      </c>
      <c r="DB68" s="37">
        <f t="shared" si="39"/>
        <v>0</v>
      </c>
      <c r="DC68" s="37">
        <f t="shared" si="39"/>
        <v>0</v>
      </c>
      <c r="DD68" s="37">
        <f t="shared" si="39"/>
        <v>0</v>
      </c>
      <c r="DE68" s="37">
        <f t="shared" si="39"/>
        <v>0</v>
      </c>
      <c r="DF68" s="37">
        <f t="shared" si="39"/>
        <v>0</v>
      </c>
      <c r="DG68" s="37">
        <f t="shared" si="39"/>
        <v>0</v>
      </c>
      <c r="DH68" s="37">
        <f t="shared" si="39"/>
        <v>0</v>
      </c>
      <c r="DI68" s="37">
        <f t="shared" si="39"/>
        <v>0</v>
      </c>
      <c r="DJ68" s="37">
        <f t="shared" si="39"/>
        <v>0</v>
      </c>
      <c r="DK68" s="37">
        <f t="shared" si="39"/>
        <v>0</v>
      </c>
      <c r="DL68" s="37">
        <f t="shared" si="39"/>
        <v>0</v>
      </c>
      <c r="DM68" s="37">
        <f t="shared" si="39"/>
        <v>0</v>
      </c>
      <c r="DN68" s="37">
        <f t="shared" si="39"/>
        <v>0</v>
      </c>
      <c r="DO68" s="37">
        <f t="shared" si="39"/>
        <v>0</v>
      </c>
      <c r="DP68" s="37">
        <f t="shared" si="39"/>
        <v>0</v>
      </c>
      <c r="DQ68" s="37">
        <f t="shared" si="39"/>
        <v>0</v>
      </c>
      <c r="DR68" s="37">
        <f t="shared" si="39"/>
        <v>0</v>
      </c>
    </row>
    <row r="69" ht="14.25" customHeight="1" outlineLevel="2">
      <c r="B69" s="268" t="str">
        <f>'Fund Raising'!B34</f>
        <v>Advisors</v>
      </c>
      <c r="C69" s="37">
        <f t="shared" ref="C69:DR69" si="40">C18*C$45/100</f>
        <v>0</v>
      </c>
      <c r="D69" s="37">
        <f t="shared" si="40"/>
        <v>0</v>
      </c>
      <c r="E69" s="37">
        <f t="shared" si="40"/>
        <v>0</v>
      </c>
      <c r="F69" s="37">
        <f t="shared" si="40"/>
        <v>0</v>
      </c>
      <c r="G69" s="37">
        <f t="shared" si="40"/>
        <v>0</v>
      </c>
      <c r="H69" s="37">
        <f t="shared" si="40"/>
        <v>0</v>
      </c>
      <c r="I69" s="37">
        <f t="shared" si="40"/>
        <v>0</v>
      </c>
      <c r="J69" s="37">
        <f t="shared" si="40"/>
        <v>0</v>
      </c>
      <c r="K69" s="37">
        <f t="shared" si="40"/>
        <v>0</v>
      </c>
      <c r="L69" s="37">
        <f t="shared" si="40"/>
        <v>0</v>
      </c>
      <c r="M69" s="37">
        <f t="shared" si="40"/>
        <v>0</v>
      </c>
      <c r="N69" s="37">
        <f t="shared" si="40"/>
        <v>0</v>
      </c>
      <c r="O69" s="37">
        <f t="shared" si="40"/>
        <v>50000</v>
      </c>
      <c r="P69" s="37">
        <f t="shared" si="40"/>
        <v>50000</v>
      </c>
      <c r="Q69" s="37">
        <f t="shared" si="40"/>
        <v>50000</v>
      </c>
      <c r="R69" s="37">
        <f t="shared" si="40"/>
        <v>50000</v>
      </c>
      <c r="S69" s="37">
        <f t="shared" si="40"/>
        <v>50000</v>
      </c>
      <c r="T69" s="37">
        <f t="shared" si="40"/>
        <v>50000</v>
      </c>
      <c r="U69" s="37">
        <f t="shared" si="40"/>
        <v>50000</v>
      </c>
      <c r="V69" s="37">
        <f t="shared" si="40"/>
        <v>50000</v>
      </c>
      <c r="W69" s="37">
        <f t="shared" si="40"/>
        <v>50000</v>
      </c>
      <c r="X69" s="37">
        <f t="shared" si="40"/>
        <v>50000</v>
      </c>
      <c r="Y69" s="37">
        <f t="shared" si="40"/>
        <v>50000</v>
      </c>
      <c r="Z69" s="37">
        <f t="shared" si="40"/>
        <v>50000</v>
      </c>
      <c r="AA69" s="37">
        <f t="shared" si="40"/>
        <v>50000</v>
      </c>
      <c r="AB69" s="37">
        <f t="shared" si="40"/>
        <v>50000</v>
      </c>
      <c r="AC69" s="37">
        <f t="shared" si="40"/>
        <v>50000</v>
      </c>
      <c r="AD69" s="37">
        <f t="shared" si="40"/>
        <v>50000</v>
      </c>
      <c r="AE69" s="37">
        <f t="shared" si="40"/>
        <v>50000</v>
      </c>
      <c r="AF69" s="37">
        <f t="shared" si="40"/>
        <v>50000</v>
      </c>
      <c r="AG69" s="37">
        <f t="shared" si="40"/>
        <v>0</v>
      </c>
      <c r="AH69" s="37">
        <f t="shared" si="40"/>
        <v>0</v>
      </c>
      <c r="AI69" s="37">
        <f t="shared" si="40"/>
        <v>0</v>
      </c>
      <c r="AJ69" s="37">
        <f t="shared" si="40"/>
        <v>0</v>
      </c>
      <c r="AK69" s="37">
        <f t="shared" si="40"/>
        <v>0</v>
      </c>
      <c r="AL69" s="37">
        <f t="shared" si="40"/>
        <v>0</v>
      </c>
      <c r="AM69" s="37">
        <f t="shared" si="40"/>
        <v>0</v>
      </c>
      <c r="AN69" s="37">
        <f t="shared" si="40"/>
        <v>0</v>
      </c>
      <c r="AO69" s="37">
        <f t="shared" si="40"/>
        <v>0</v>
      </c>
      <c r="AP69" s="37">
        <f t="shared" si="40"/>
        <v>0</v>
      </c>
      <c r="AQ69" s="37">
        <f t="shared" si="40"/>
        <v>0</v>
      </c>
      <c r="AR69" s="37">
        <f t="shared" si="40"/>
        <v>0</v>
      </c>
      <c r="AS69" s="37">
        <f t="shared" si="40"/>
        <v>0</v>
      </c>
      <c r="AT69" s="37">
        <f t="shared" si="40"/>
        <v>0</v>
      </c>
      <c r="AU69" s="37">
        <f t="shared" si="40"/>
        <v>0</v>
      </c>
      <c r="AV69" s="37">
        <f t="shared" si="40"/>
        <v>0</v>
      </c>
      <c r="AW69" s="37">
        <f t="shared" si="40"/>
        <v>0</v>
      </c>
      <c r="AX69" s="37">
        <f t="shared" si="40"/>
        <v>0</v>
      </c>
      <c r="AY69" s="37">
        <f t="shared" si="40"/>
        <v>0</v>
      </c>
      <c r="AZ69" s="37">
        <f t="shared" si="40"/>
        <v>0</v>
      </c>
      <c r="BA69" s="37">
        <f t="shared" si="40"/>
        <v>0</v>
      </c>
      <c r="BB69" s="37">
        <f t="shared" si="40"/>
        <v>0</v>
      </c>
      <c r="BC69" s="37">
        <f t="shared" si="40"/>
        <v>0</v>
      </c>
      <c r="BD69" s="37">
        <f t="shared" si="40"/>
        <v>0</v>
      </c>
      <c r="BE69" s="37">
        <f t="shared" si="40"/>
        <v>0</v>
      </c>
      <c r="BF69" s="37">
        <f t="shared" si="40"/>
        <v>0</v>
      </c>
      <c r="BG69" s="37">
        <f t="shared" si="40"/>
        <v>0</v>
      </c>
      <c r="BH69" s="37">
        <f t="shared" si="40"/>
        <v>0</v>
      </c>
      <c r="BI69" s="37">
        <f t="shared" si="40"/>
        <v>0</v>
      </c>
      <c r="BJ69" s="37">
        <f t="shared" si="40"/>
        <v>0</v>
      </c>
      <c r="BK69" s="37">
        <f t="shared" si="40"/>
        <v>0</v>
      </c>
      <c r="BL69" s="37">
        <f t="shared" si="40"/>
        <v>0</v>
      </c>
      <c r="BM69" s="37">
        <f t="shared" si="40"/>
        <v>0</v>
      </c>
      <c r="BN69" s="37">
        <f t="shared" si="40"/>
        <v>0</v>
      </c>
      <c r="BO69" s="37">
        <f t="shared" si="40"/>
        <v>0</v>
      </c>
      <c r="BP69" s="37">
        <f t="shared" si="40"/>
        <v>0</v>
      </c>
      <c r="BQ69" s="37">
        <f t="shared" si="40"/>
        <v>0</v>
      </c>
      <c r="BR69" s="37">
        <f t="shared" si="40"/>
        <v>0</v>
      </c>
      <c r="BS69" s="37">
        <f t="shared" si="40"/>
        <v>0</v>
      </c>
      <c r="BT69" s="37">
        <f t="shared" si="40"/>
        <v>0</v>
      </c>
      <c r="BU69" s="37">
        <f t="shared" si="40"/>
        <v>0</v>
      </c>
      <c r="BV69" s="37">
        <f t="shared" si="40"/>
        <v>0</v>
      </c>
      <c r="BW69" s="37">
        <f t="shared" si="40"/>
        <v>0</v>
      </c>
      <c r="BX69" s="37">
        <f t="shared" si="40"/>
        <v>0</v>
      </c>
      <c r="BY69" s="37">
        <f t="shared" si="40"/>
        <v>0</v>
      </c>
      <c r="BZ69" s="37">
        <f t="shared" si="40"/>
        <v>0</v>
      </c>
      <c r="CA69" s="37">
        <f t="shared" si="40"/>
        <v>0</v>
      </c>
      <c r="CB69" s="37">
        <f t="shared" si="40"/>
        <v>0</v>
      </c>
      <c r="CC69" s="37">
        <f t="shared" si="40"/>
        <v>0</v>
      </c>
      <c r="CD69" s="37">
        <f t="shared" si="40"/>
        <v>0</v>
      </c>
      <c r="CE69" s="37">
        <f t="shared" si="40"/>
        <v>0</v>
      </c>
      <c r="CF69" s="37">
        <f t="shared" si="40"/>
        <v>0</v>
      </c>
      <c r="CG69" s="37">
        <f t="shared" si="40"/>
        <v>0</v>
      </c>
      <c r="CH69" s="37">
        <f t="shared" si="40"/>
        <v>0</v>
      </c>
      <c r="CI69" s="37">
        <f t="shared" si="40"/>
        <v>0</v>
      </c>
      <c r="CJ69" s="37">
        <f t="shared" si="40"/>
        <v>0</v>
      </c>
      <c r="CK69" s="37">
        <f t="shared" si="40"/>
        <v>0</v>
      </c>
      <c r="CL69" s="37">
        <f t="shared" si="40"/>
        <v>0</v>
      </c>
      <c r="CM69" s="37">
        <f t="shared" si="40"/>
        <v>0</v>
      </c>
      <c r="CN69" s="37">
        <f t="shared" si="40"/>
        <v>0</v>
      </c>
      <c r="CO69" s="37">
        <f t="shared" si="40"/>
        <v>0</v>
      </c>
      <c r="CP69" s="37">
        <f t="shared" si="40"/>
        <v>0</v>
      </c>
      <c r="CQ69" s="37">
        <f t="shared" si="40"/>
        <v>0</v>
      </c>
      <c r="CR69" s="37">
        <f t="shared" si="40"/>
        <v>0</v>
      </c>
      <c r="CS69" s="37">
        <f t="shared" si="40"/>
        <v>0</v>
      </c>
      <c r="CT69" s="37">
        <f t="shared" si="40"/>
        <v>0</v>
      </c>
      <c r="CU69" s="37">
        <f t="shared" si="40"/>
        <v>0</v>
      </c>
      <c r="CV69" s="37">
        <f t="shared" si="40"/>
        <v>0</v>
      </c>
      <c r="CW69" s="37">
        <f t="shared" si="40"/>
        <v>0</v>
      </c>
      <c r="CX69" s="37">
        <f t="shared" si="40"/>
        <v>0</v>
      </c>
      <c r="CY69" s="37">
        <f t="shared" si="40"/>
        <v>0</v>
      </c>
      <c r="CZ69" s="37">
        <f t="shared" si="40"/>
        <v>0</v>
      </c>
      <c r="DA69" s="37">
        <f t="shared" si="40"/>
        <v>0</v>
      </c>
      <c r="DB69" s="37">
        <f t="shared" si="40"/>
        <v>0</v>
      </c>
      <c r="DC69" s="37">
        <f t="shared" si="40"/>
        <v>0</v>
      </c>
      <c r="DD69" s="37">
        <f t="shared" si="40"/>
        <v>0</v>
      </c>
      <c r="DE69" s="37">
        <f t="shared" si="40"/>
        <v>0</v>
      </c>
      <c r="DF69" s="37">
        <f t="shared" si="40"/>
        <v>0</v>
      </c>
      <c r="DG69" s="37">
        <f t="shared" si="40"/>
        <v>0</v>
      </c>
      <c r="DH69" s="37">
        <f t="shared" si="40"/>
        <v>0</v>
      </c>
      <c r="DI69" s="37">
        <f t="shared" si="40"/>
        <v>0</v>
      </c>
      <c r="DJ69" s="37">
        <f t="shared" si="40"/>
        <v>0</v>
      </c>
      <c r="DK69" s="37">
        <f t="shared" si="40"/>
        <v>0</v>
      </c>
      <c r="DL69" s="37">
        <f t="shared" si="40"/>
        <v>0</v>
      </c>
      <c r="DM69" s="37">
        <f t="shared" si="40"/>
        <v>0</v>
      </c>
      <c r="DN69" s="37">
        <f t="shared" si="40"/>
        <v>0</v>
      </c>
      <c r="DO69" s="37">
        <f t="shared" si="40"/>
        <v>0</v>
      </c>
      <c r="DP69" s="37">
        <f t="shared" si="40"/>
        <v>0</v>
      </c>
      <c r="DQ69" s="37">
        <f t="shared" si="40"/>
        <v>0</v>
      </c>
      <c r="DR69" s="37">
        <f t="shared" si="40"/>
        <v>0</v>
      </c>
    </row>
    <row r="70" ht="14.25" customHeight="1" outlineLevel="2">
      <c r="B70" s="268" t="str">
        <f>'Fund Raising'!B35</f>
        <v/>
      </c>
      <c r="C70" s="37">
        <f t="shared" ref="C70:DR70" si="41">C19*C$45/100</f>
        <v>0</v>
      </c>
      <c r="D70" s="37">
        <f t="shared" si="41"/>
        <v>0</v>
      </c>
      <c r="E70" s="37">
        <f t="shared" si="41"/>
        <v>0</v>
      </c>
      <c r="F70" s="37">
        <f t="shared" si="41"/>
        <v>0</v>
      </c>
      <c r="G70" s="37">
        <f t="shared" si="41"/>
        <v>0</v>
      </c>
      <c r="H70" s="37">
        <f t="shared" si="41"/>
        <v>0</v>
      </c>
      <c r="I70" s="37">
        <f t="shared" si="41"/>
        <v>0</v>
      </c>
      <c r="J70" s="37">
        <f t="shared" si="41"/>
        <v>0</v>
      </c>
      <c r="K70" s="37">
        <f t="shared" si="41"/>
        <v>0</v>
      </c>
      <c r="L70" s="37">
        <f t="shared" si="41"/>
        <v>0</v>
      </c>
      <c r="M70" s="37">
        <f t="shared" si="41"/>
        <v>0</v>
      </c>
      <c r="N70" s="37">
        <f t="shared" si="41"/>
        <v>0</v>
      </c>
      <c r="O70" s="37">
        <f t="shared" si="41"/>
        <v>0</v>
      </c>
      <c r="P70" s="37">
        <f t="shared" si="41"/>
        <v>0</v>
      </c>
      <c r="Q70" s="37">
        <f t="shared" si="41"/>
        <v>0</v>
      </c>
      <c r="R70" s="37">
        <f t="shared" si="41"/>
        <v>0</v>
      </c>
      <c r="S70" s="37">
        <f t="shared" si="41"/>
        <v>0</v>
      </c>
      <c r="T70" s="37">
        <f t="shared" si="41"/>
        <v>0</v>
      </c>
      <c r="U70" s="37">
        <f t="shared" si="41"/>
        <v>0</v>
      </c>
      <c r="V70" s="37">
        <f t="shared" si="41"/>
        <v>0</v>
      </c>
      <c r="W70" s="37">
        <f t="shared" si="41"/>
        <v>0</v>
      </c>
      <c r="X70" s="37">
        <f t="shared" si="41"/>
        <v>0</v>
      </c>
      <c r="Y70" s="37">
        <f t="shared" si="41"/>
        <v>0</v>
      </c>
      <c r="Z70" s="37">
        <f t="shared" si="41"/>
        <v>0</v>
      </c>
      <c r="AA70" s="37">
        <f t="shared" si="41"/>
        <v>0</v>
      </c>
      <c r="AB70" s="37">
        <f t="shared" si="41"/>
        <v>0</v>
      </c>
      <c r="AC70" s="37">
        <f t="shared" si="41"/>
        <v>0</v>
      </c>
      <c r="AD70" s="37">
        <f t="shared" si="41"/>
        <v>0</v>
      </c>
      <c r="AE70" s="37">
        <f t="shared" si="41"/>
        <v>0</v>
      </c>
      <c r="AF70" s="37">
        <f t="shared" si="41"/>
        <v>0</v>
      </c>
      <c r="AG70" s="37">
        <f t="shared" si="41"/>
        <v>0</v>
      </c>
      <c r="AH70" s="37">
        <f t="shared" si="41"/>
        <v>0</v>
      </c>
      <c r="AI70" s="37">
        <f t="shared" si="41"/>
        <v>0</v>
      </c>
      <c r="AJ70" s="37">
        <f t="shared" si="41"/>
        <v>0</v>
      </c>
      <c r="AK70" s="37">
        <f t="shared" si="41"/>
        <v>0</v>
      </c>
      <c r="AL70" s="37">
        <f t="shared" si="41"/>
        <v>0</v>
      </c>
      <c r="AM70" s="37">
        <f t="shared" si="41"/>
        <v>0</v>
      </c>
      <c r="AN70" s="37">
        <f t="shared" si="41"/>
        <v>0</v>
      </c>
      <c r="AO70" s="37">
        <f t="shared" si="41"/>
        <v>0</v>
      </c>
      <c r="AP70" s="37">
        <f t="shared" si="41"/>
        <v>0</v>
      </c>
      <c r="AQ70" s="37">
        <f t="shared" si="41"/>
        <v>0</v>
      </c>
      <c r="AR70" s="37">
        <f t="shared" si="41"/>
        <v>0</v>
      </c>
      <c r="AS70" s="37">
        <f t="shared" si="41"/>
        <v>0</v>
      </c>
      <c r="AT70" s="37">
        <f t="shared" si="41"/>
        <v>0</v>
      </c>
      <c r="AU70" s="37">
        <f t="shared" si="41"/>
        <v>0</v>
      </c>
      <c r="AV70" s="37">
        <f t="shared" si="41"/>
        <v>0</v>
      </c>
      <c r="AW70" s="37">
        <f t="shared" si="41"/>
        <v>0</v>
      </c>
      <c r="AX70" s="37">
        <f t="shared" si="41"/>
        <v>0</v>
      </c>
      <c r="AY70" s="37">
        <f t="shared" si="41"/>
        <v>0</v>
      </c>
      <c r="AZ70" s="37">
        <f t="shared" si="41"/>
        <v>0</v>
      </c>
      <c r="BA70" s="37">
        <f t="shared" si="41"/>
        <v>0</v>
      </c>
      <c r="BB70" s="37">
        <f t="shared" si="41"/>
        <v>0</v>
      </c>
      <c r="BC70" s="37">
        <f t="shared" si="41"/>
        <v>0</v>
      </c>
      <c r="BD70" s="37">
        <f t="shared" si="41"/>
        <v>0</v>
      </c>
      <c r="BE70" s="37">
        <f t="shared" si="41"/>
        <v>0</v>
      </c>
      <c r="BF70" s="37">
        <f t="shared" si="41"/>
        <v>0</v>
      </c>
      <c r="BG70" s="37">
        <f t="shared" si="41"/>
        <v>0</v>
      </c>
      <c r="BH70" s="37">
        <f t="shared" si="41"/>
        <v>0</v>
      </c>
      <c r="BI70" s="37">
        <f t="shared" si="41"/>
        <v>0</v>
      </c>
      <c r="BJ70" s="37">
        <f t="shared" si="41"/>
        <v>0</v>
      </c>
      <c r="BK70" s="37">
        <f t="shared" si="41"/>
        <v>0</v>
      </c>
      <c r="BL70" s="37">
        <f t="shared" si="41"/>
        <v>0</v>
      </c>
      <c r="BM70" s="37">
        <f t="shared" si="41"/>
        <v>0</v>
      </c>
      <c r="BN70" s="37">
        <f t="shared" si="41"/>
        <v>0</v>
      </c>
      <c r="BO70" s="37">
        <f t="shared" si="41"/>
        <v>0</v>
      </c>
      <c r="BP70" s="37">
        <f t="shared" si="41"/>
        <v>0</v>
      </c>
      <c r="BQ70" s="37">
        <f t="shared" si="41"/>
        <v>0</v>
      </c>
      <c r="BR70" s="37">
        <f t="shared" si="41"/>
        <v>0</v>
      </c>
      <c r="BS70" s="37">
        <f t="shared" si="41"/>
        <v>0</v>
      </c>
      <c r="BT70" s="37">
        <f t="shared" si="41"/>
        <v>0</v>
      </c>
      <c r="BU70" s="37">
        <f t="shared" si="41"/>
        <v>0</v>
      </c>
      <c r="BV70" s="37">
        <f t="shared" si="41"/>
        <v>0</v>
      </c>
      <c r="BW70" s="37">
        <f t="shared" si="41"/>
        <v>0</v>
      </c>
      <c r="BX70" s="37">
        <f t="shared" si="41"/>
        <v>0</v>
      </c>
      <c r="BY70" s="37">
        <f t="shared" si="41"/>
        <v>0</v>
      </c>
      <c r="BZ70" s="37">
        <f t="shared" si="41"/>
        <v>0</v>
      </c>
      <c r="CA70" s="37">
        <f t="shared" si="41"/>
        <v>0</v>
      </c>
      <c r="CB70" s="37">
        <f t="shared" si="41"/>
        <v>0</v>
      </c>
      <c r="CC70" s="37">
        <f t="shared" si="41"/>
        <v>0</v>
      </c>
      <c r="CD70" s="37">
        <f t="shared" si="41"/>
        <v>0</v>
      </c>
      <c r="CE70" s="37">
        <f t="shared" si="41"/>
        <v>0</v>
      </c>
      <c r="CF70" s="37">
        <f t="shared" si="41"/>
        <v>0</v>
      </c>
      <c r="CG70" s="37">
        <f t="shared" si="41"/>
        <v>0</v>
      </c>
      <c r="CH70" s="37">
        <f t="shared" si="41"/>
        <v>0</v>
      </c>
      <c r="CI70" s="37">
        <f t="shared" si="41"/>
        <v>0</v>
      </c>
      <c r="CJ70" s="37">
        <f t="shared" si="41"/>
        <v>0</v>
      </c>
      <c r="CK70" s="37">
        <f t="shared" si="41"/>
        <v>0</v>
      </c>
      <c r="CL70" s="37">
        <f t="shared" si="41"/>
        <v>0</v>
      </c>
      <c r="CM70" s="37">
        <f t="shared" si="41"/>
        <v>0</v>
      </c>
      <c r="CN70" s="37">
        <f t="shared" si="41"/>
        <v>0</v>
      </c>
      <c r="CO70" s="37">
        <f t="shared" si="41"/>
        <v>0</v>
      </c>
      <c r="CP70" s="37">
        <f t="shared" si="41"/>
        <v>0</v>
      </c>
      <c r="CQ70" s="37">
        <f t="shared" si="41"/>
        <v>0</v>
      </c>
      <c r="CR70" s="37">
        <f t="shared" si="41"/>
        <v>0</v>
      </c>
      <c r="CS70" s="37">
        <f t="shared" si="41"/>
        <v>0</v>
      </c>
      <c r="CT70" s="37">
        <f t="shared" si="41"/>
        <v>0</v>
      </c>
      <c r="CU70" s="37">
        <f t="shared" si="41"/>
        <v>0</v>
      </c>
      <c r="CV70" s="37">
        <f t="shared" si="41"/>
        <v>0</v>
      </c>
      <c r="CW70" s="37">
        <f t="shared" si="41"/>
        <v>0</v>
      </c>
      <c r="CX70" s="37">
        <f t="shared" si="41"/>
        <v>0</v>
      </c>
      <c r="CY70" s="37">
        <f t="shared" si="41"/>
        <v>0</v>
      </c>
      <c r="CZ70" s="37">
        <f t="shared" si="41"/>
        <v>0</v>
      </c>
      <c r="DA70" s="37">
        <f t="shared" si="41"/>
        <v>0</v>
      </c>
      <c r="DB70" s="37">
        <f t="shared" si="41"/>
        <v>0</v>
      </c>
      <c r="DC70" s="37">
        <f t="shared" si="41"/>
        <v>0</v>
      </c>
      <c r="DD70" s="37">
        <f t="shared" si="41"/>
        <v>0</v>
      </c>
      <c r="DE70" s="37">
        <f t="shared" si="41"/>
        <v>0</v>
      </c>
      <c r="DF70" s="37">
        <f t="shared" si="41"/>
        <v>0</v>
      </c>
      <c r="DG70" s="37">
        <f t="shared" si="41"/>
        <v>0</v>
      </c>
      <c r="DH70" s="37">
        <f t="shared" si="41"/>
        <v>0</v>
      </c>
      <c r="DI70" s="37">
        <f t="shared" si="41"/>
        <v>0</v>
      </c>
      <c r="DJ70" s="37">
        <f t="shared" si="41"/>
        <v>0</v>
      </c>
      <c r="DK70" s="37">
        <f t="shared" si="41"/>
        <v>0</v>
      </c>
      <c r="DL70" s="37">
        <f t="shared" si="41"/>
        <v>0</v>
      </c>
      <c r="DM70" s="37">
        <f t="shared" si="41"/>
        <v>0</v>
      </c>
      <c r="DN70" s="37">
        <f t="shared" si="41"/>
        <v>0</v>
      </c>
      <c r="DO70" s="37">
        <f t="shared" si="41"/>
        <v>0</v>
      </c>
      <c r="DP70" s="37">
        <f t="shared" si="41"/>
        <v>0</v>
      </c>
      <c r="DQ70" s="37">
        <f t="shared" si="41"/>
        <v>0</v>
      </c>
      <c r="DR70" s="37">
        <f t="shared" si="41"/>
        <v>0</v>
      </c>
    </row>
    <row r="71" ht="14.25" customHeight="1" outlineLevel="2">
      <c r="B71" s="268" t="s">
        <v>237</v>
      </c>
      <c r="C71" s="37">
        <v>0.0</v>
      </c>
      <c r="D71" s="37">
        <f t="shared" ref="D71:DR71" si="42">C159*D45/100</f>
        <v>514914.7602</v>
      </c>
      <c r="E71" s="37">
        <f t="shared" si="42"/>
        <v>560141.1051</v>
      </c>
      <c r="F71" s="37">
        <f t="shared" si="42"/>
        <v>768005.2771</v>
      </c>
      <c r="G71" s="37">
        <f t="shared" si="42"/>
        <v>1006917.127</v>
      </c>
      <c r="H71" s="37">
        <f t="shared" si="42"/>
        <v>1299344.386</v>
      </c>
      <c r="I71" s="37">
        <f t="shared" si="42"/>
        <v>1622964.886</v>
      </c>
      <c r="J71" s="37">
        <f t="shared" si="42"/>
        <v>2044706.035</v>
      </c>
      <c r="K71" s="37">
        <f t="shared" si="42"/>
        <v>2503949.933</v>
      </c>
      <c r="L71" s="37">
        <f t="shared" si="42"/>
        <v>2988757.368</v>
      </c>
      <c r="M71" s="37">
        <f t="shared" si="42"/>
        <v>3532763.241</v>
      </c>
      <c r="N71" s="37">
        <f t="shared" si="42"/>
        <v>4088667.58</v>
      </c>
      <c r="O71" s="37">
        <f t="shared" si="42"/>
        <v>4713699.546</v>
      </c>
      <c r="P71" s="37">
        <f t="shared" si="42"/>
        <v>5450440.613</v>
      </c>
      <c r="Q71" s="37">
        <f t="shared" si="42"/>
        <v>6162811.527</v>
      </c>
      <c r="R71" s="37">
        <f t="shared" si="42"/>
        <v>7032597.785</v>
      </c>
      <c r="S71" s="37">
        <f t="shared" si="42"/>
        <v>7849015.299</v>
      </c>
      <c r="T71" s="37">
        <f t="shared" si="42"/>
        <v>8762744.942</v>
      </c>
      <c r="U71" s="37">
        <f t="shared" si="42"/>
        <v>9661254.336</v>
      </c>
      <c r="V71" s="37">
        <f t="shared" si="42"/>
        <v>10707957.38</v>
      </c>
      <c r="W71" s="37">
        <f t="shared" si="42"/>
        <v>11769853.59</v>
      </c>
      <c r="X71" s="37">
        <f t="shared" si="42"/>
        <v>12836045.98</v>
      </c>
      <c r="Y71" s="37">
        <f t="shared" si="42"/>
        <v>14026000.9</v>
      </c>
      <c r="Z71" s="37">
        <f t="shared" si="42"/>
        <v>15176427.37</v>
      </c>
      <c r="AA71" s="37">
        <f t="shared" si="42"/>
        <v>16461729.99</v>
      </c>
      <c r="AB71" s="37">
        <f t="shared" si="42"/>
        <v>17734543.77</v>
      </c>
      <c r="AC71" s="37">
        <f t="shared" si="42"/>
        <v>18882759.36</v>
      </c>
      <c r="AD71" s="37">
        <f t="shared" si="42"/>
        <v>20384425.54</v>
      </c>
      <c r="AE71" s="37">
        <f t="shared" si="42"/>
        <v>21720581.18</v>
      </c>
      <c r="AF71" s="37">
        <f t="shared" si="42"/>
        <v>23198270.68</v>
      </c>
      <c r="AG71" s="37">
        <f t="shared" si="42"/>
        <v>24594557.36</v>
      </c>
      <c r="AH71" s="37">
        <f t="shared" si="42"/>
        <v>26048582.66</v>
      </c>
      <c r="AI71" s="37">
        <f t="shared" si="42"/>
        <v>27490735.42</v>
      </c>
      <c r="AJ71" s="37">
        <f t="shared" si="42"/>
        <v>28891848.62</v>
      </c>
      <c r="AK71" s="37">
        <f t="shared" si="42"/>
        <v>30434410.23</v>
      </c>
      <c r="AL71" s="37">
        <f t="shared" si="42"/>
        <v>31880588.07</v>
      </c>
      <c r="AM71" s="37">
        <f t="shared" si="42"/>
        <v>33453621.27</v>
      </c>
      <c r="AN71" s="37">
        <f t="shared" si="42"/>
        <v>34988587.25</v>
      </c>
      <c r="AO71" s="37">
        <f t="shared" si="42"/>
        <v>36348669.05</v>
      </c>
      <c r="AP71" s="37">
        <f t="shared" si="42"/>
        <v>38046554.27</v>
      </c>
      <c r="AQ71" s="37">
        <f t="shared" si="42"/>
        <v>39561006.93</v>
      </c>
      <c r="AR71" s="37">
        <f t="shared" si="42"/>
        <v>41164932.87</v>
      </c>
      <c r="AS71" s="37">
        <f t="shared" si="42"/>
        <v>42680576.47</v>
      </c>
      <c r="AT71" s="37">
        <f t="shared" si="42"/>
        <v>44288823.89</v>
      </c>
      <c r="AU71" s="37">
        <f t="shared" si="42"/>
        <v>45865576.3</v>
      </c>
      <c r="AV71" s="37">
        <f t="shared" si="42"/>
        <v>47400942.95</v>
      </c>
      <c r="AW71" s="37">
        <f t="shared" si="42"/>
        <v>49021166.29</v>
      </c>
      <c r="AX71" s="37">
        <f t="shared" si="42"/>
        <v>50583005.28</v>
      </c>
      <c r="AY71" s="37">
        <f t="shared" si="42"/>
        <v>52216987.13</v>
      </c>
      <c r="AZ71" s="37">
        <f t="shared" si="42"/>
        <v>53752336.56</v>
      </c>
      <c r="BA71" s="37">
        <f t="shared" si="42"/>
        <v>55261580.49</v>
      </c>
      <c r="BB71" s="37">
        <f t="shared" si="42"/>
        <v>56897725.85</v>
      </c>
      <c r="BC71" s="37">
        <f t="shared" si="42"/>
        <v>58485575.21</v>
      </c>
      <c r="BD71" s="37">
        <f t="shared" si="42"/>
        <v>60127653.41</v>
      </c>
      <c r="BE71" s="37">
        <f t="shared" si="42"/>
        <v>61747808.18</v>
      </c>
      <c r="BF71" s="37">
        <f t="shared" si="42"/>
        <v>63420125.49</v>
      </c>
      <c r="BG71" s="37">
        <f t="shared" si="42"/>
        <v>65096008.84</v>
      </c>
      <c r="BH71" s="37">
        <f t="shared" si="42"/>
        <v>66772078.34</v>
      </c>
      <c r="BI71" s="37">
        <f t="shared" si="42"/>
        <v>68495929.05</v>
      </c>
      <c r="BJ71" s="37">
        <f t="shared" si="42"/>
        <v>70216238.02</v>
      </c>
      <c r="BK71" s="37">
        <f t="shared" si="42"/>
        <v>71978777.55</v>
      </c>
      <c r="BL71" s="37">
        <f t="shared" si="42"/>
        <v>73753329.42</v>
      </c>
      <c r="BM71" s="37">
        <f t="shared" si="42"/>
        <v>75517972.15</v>
      </c>
      <c r="BN71" s="37">
        <f t="shared" si="42"/>
        <v>77358683.87</v>
      </c>
      <c r="BO71" s="37">
        <f t="shared" si="42"/>
        <v>79194414.96</v>
      </c>
      <c r="BP71" s="37">
        <f t="shared" si="42"/>
        <v>81064010.05</v>
      </c>
      <c r="BQ71" s="37">
        <f t="shared" si="42"/>
        <v>82944109.69</v>
      </c>
      <c r="BR71" s="37">
        <f t="shared" si="42"/>
        <v>84859651.52</v>
      </c>
      <c r="BS71" s="37">
        <f t="shared" si="42"/>
        <v>86795245.61</v>
      </c>
      <c r="BT71" s="37">
        <f t="shared" si="42"/>
        <v>88749656.92</v>
      </c>
      <c r="BU71" s="37">
        <f t="shared" si="42"/>
        <v>90739400.23</v>
      </c>
      <c r="BV71" s="37">
        <f t="shared" si="42"/>
        <v>92747391.61</v>
      </c>
      <c r="BW71" s="37">
        <f t="shared" si="42"/>
        <v>94789734.77</v>
      </c>
      <c r="BX71" s="37">
        <f t="shared" si="42"/>
        <v>96856323.08</v>
      </c>
      <c r="BY71" s="37">
        <f t="shared" si="42"/>
        <v>98938540.23</v>
      </c>
      <c r="BZ71" s="37">
        <f t="shared" si="42"/>
        <v>101069346.2</v>
      </c>
      <c r="CA71" s="37">
        <f t="shared" si="42"/>
        <v>103218563.7</v>
      </c>
      <c r="CB71" s="37">
        <f t="shared" si="42"/>
        <v>105401444.7</v>
      </c>
      <c r="CC71" s="37">
        <f t="shared" si="42"/>
        <v>107608525.5</v>
      </c>
      <c r="CD71" s="37">
        <f t="shared" si="42"/>
        <v>109850814.1</v>
      </c>
      <c r="CE71" s="37">
        <f t="shared" si="42"/>
        <v>112121906.9</v>
      </c>
      <c r="CF71" s="37">
        <f t="shared" si="42"/>
        <v>114420956.9</v>
      </c>
      <c r="CG71" s="37">
        <f t="shared" si="42"/>
        <v>116756623.1</v>
      </c>
      <c r="CH71" s="37">
        <f t="shared" si="42"/>
        <v>119120221.2</v>
      </c>
      <c r="CI71" s="37">
        <f t="shared" si="42"/>
        <v>121520909.3</v>
      </c>
      <c r="CJ71" s="37">
        <f t="shared" si="42"/>
        <v>123953264</v>
      </c>
      <c r="CK71" s="37">
        <f t="shared" si="42"/>
        <v>126411157.3</v>
      </c>
      <c r="CL71" s="37">
        <f t="shared" si="42"/>
        <v>128916842.3</v>
      </c>
      <c r="CM71" s="37">
        <f t="shared" si="42"/>
        <v>131450416.9</v>
      </c>
      <c r="CN71" s="37">
        <f t="shared" si="42"/>
        <v>134022705.8</v>
      </c>
      <c r="CO71" s="37">
        <f t="shared" si="42"/>
        <v>136626553.8</v>
      </c>
      <c r="CP71" s="37">
        <f t="shared" si="42"/>
        <v>139270850.8</v>
      </c>
      <c r="CQ71" s="37">
        <f t="shared" si="42"/>
        <v>141950560.4</v>
      </c>
      <c r="CR71" s="37">
        <f t="shared" si="42"/>
        <v>144664669.4</v>
      </c>
      <c r="CS71" s="37">
        <f t="shared" si="42"/>
        <v>147421260.3</v>
      </c>
      <c r="CT71" s="37">
        <f t="shared" si="42"/>
        <v>150212222.9</v>
      </c>
      <c r="CU71" s="37">
        <f t="shared" si="42"/>
        <v>153046590.3</v>
      </c>
      <c r="CV71" s="37">
        <f t="shared" si="42"/>
        <v>155919077.7</v>
      </c>
      <c r="CW71" s="37">
        <f t="shared" si="42"/>
        <v>158825665</v>
      </c>
      <c r="CX71" s="37">
        <f t="shared" si="42"/>
        <v>161782699</v>
      </c>
      <c r="CY71" s="37">
        <f t="shared" si="42"/>
        <v>164775122.4</v>
      </c>
      <c r="CZ71" s="37">
        <f t="shared" si="42"/>
        <v>167813741.6</v>
      </c>
      <c r="DA71" s="37">
        <f t="shared" si="42"/>
        <v>170890081.8</v>
      </c>
      <c r="DB71" s="37">
        <f t="shared" si="42"/>
        <v>174014316.1</v>
      </c>
      <c r="DC71" s="37">
        <f t="shared" si="42"/>
        <v>177180572.4</v>
      </c>
      <c r="DD71" s="37">
        <f t="shared" si="42"/>
        <v>180387475</v>
      </c>
      <c r="DE71" s="37">
        <f t="shared" si="42"/>
        <v>183644745.1</v>
      </c>
      <c r="DF71" s="37">
        <f t="shared" si="42"/>
        <v>186942515.9</v>
      </c>
      <c r="DG71" s="37">
        <f t="shared" si="42"/>
        <v>190291795</v>
      </c>
      <c r="DH71" s="37">
        <f t="shared" si="42"/>
        <v>193686071</v>
      </c>
      <c r="DI71" s="37">
        <f t="shared" si="42"/>
        <v>197116603.8</v>
      </c>
      <c r="DJ71" s="37">
        <f t="shared" si="42"/>
        <v>200613457</v>
      </c>
      <c r="DK71" s="37">
        <f t="shared" si="42"/>
        <v>204149833.1</v>
      </c>
      <c r="DL71" s="37">
        <f t="shared" si="42"/>
        <v>207740568.3</v>
      </c>
      <c r="DM71" s="37">
        <f t="shared" si="42"/>
        <v>211375284.9</v>
      </c>
      <c r="DN71" s="37">
        <f t="shared" si="42"/>
        <v>215066867.6</v>
      </c>
      <c r="DO71" s="37">
        <f t="shared" si="42"/>
        <v>218807867.8</v>
      </c>
      <c r="DP71" s="37">
        <f t="shared" si="42"/>
        <v>222596446</v>
      </c>
      <c r="DQ71" s="37">
        <f t="shared" si="42"/>
        <v>226444901.3</v>
      </c>
      <c r="DR71" s="37">
        <f t="shared" si="42"/>
        <v>230340631.6</v>
      </c>
    </row>
    <row r="72" ht="14.25" customHeight="1" outlineLevel="1">
      <c r="B72" s="33" t="s">
        <v>232</v>
      </c>
      <c r="C72" s="106">
        <f t="shared" ref="C72:DR72" si="43">SUM(C62:C71)</f>
        <v>37500</v>
      </c>
      <c r="D72" s="106">
        <f t="shared" si="43"/>
        <v>552414.7602</v>
      </c>
      <c r="E72" s="106">
        <f t="shared" si="43"/>
        <v>597641.1051</v>
      </c>
      <c r="F72" s="106">
        <f t="shared" si="43"/>
        <v>805505.2771</v>
      </c>
      <c r="G72" s="106">
        <f t="shared" si="43"/>
        <v>1044417.127</v>
      </c>
      <c r="H72" s="106">
        <f t="shared" si="43"/>
        <v>1336844.386</v>
      </c>
      <c r="I72" s="106">
        <f t="shared" si="43"/>
        <v>1764631.552</v>
      </c>
      <c r="J72" s="106">
        <f t="shared" si="43"/>
        <v>2186372.702</v>
      </c>
      <c r="K72" s="106">
        <f t="shared" si="43"/>
        <v>2645616.599</v>
      </c>
      <c r="L72" s="106">
        <f t="shared" si="43"/>
        <v>3130424.034</v>
      </c>
      <c r="M72" s="106">
        <f t="shared" si="43"/>
        <v>3674429.907</v>
      </c>
      <c r="N72" s="106">
        <f t="shared" si="43"/>
        <v>4230334.247</v>
      </c>
      <c r="O72" s="106">
        <f t="shared" si="43"/>
        <v>5061616.212</v>
      </c>
      <c r="P72" s="106">
        <f t="shared" si="43"/>
        <v>5798357.28</v>
      </c>
      <c r="Q72" s="106">
        <f t="shared" si="43"/>
        <v>6510728.193</v>
      </c>
      <c r="R72" s="106">
        <f t="shared" si="43"/>
        <v>7380514.452</v>
      </c>
      <c r="S72" s="106">
        <f t="shared" si="43"/>
        <v>8196931.966</v>
      </c>
      <c r="T72" s="106">
        <f t="shared" si="43"/>
        <v>9110661.609</v>
      </c>
      <c r="U72" s="106">
        <f t="shared" si="43"/>
        <v>10105004.34</v>
      </c>
      <c r="V72" s="106">
        <f t="shared" si="43"/>
        <v>11151707.38</v>
      </c>
      <c r="W72" s="106">
        <f t="shared" si="43"/>
        <v>12213603.59</v>
      </c>
      <c r="X72" s="106">
        <f t="shared" si="43"/>
        <v>13279795.98</v>
      </c>
      <c r="Y72" s="106">
        <f t="shared" si="43"/>
        <v>14469750.9</v>
      </c>
      <c r="Z72" s="106">
        <f t="shared" si="43"/>
        <v>15620177.37</v>
      </c>
      <c r="AA72" s="106">
        <f t="shared" si="43"/>
        <v>16867979.99</v>
      </c>
      <c r="AB72" s="106">
        <f t="shared" si="43"/>
        <v>18140793.77</v>
      </c>
      <c r="AC72" s="106">
        <f t="shared" si="43"/>
        <v>19289009.36</v>
      </c>
      <c r="AD72" s="106">
        <f t="shared" si="43"/>
        <v>20790675.54</v>
      </c>
      <c r="AE72" s="106">
        <f t="shared" si="43"/>
        <v>22126831.18</v>
      </c>
      <c r="AF72" s="106">
        <f t="shared" si="43"/>
        <v>23604520.68</v>
      </c>
      <c r="AG72" s="106">
        <f t="shared" si="43"/>
        <v>24794557.36</v>
      </c>
      <c r="AH72" s="106">
        <f t="shared" si="43"/>
        <v>26248582.66</v>
      </c>
      <c r="AI72" s="106">
        <f t="shared" si="43"/>
        <v>27690735.42</v>
      </c>
      <c r="AJ72" s="106">
        <f t="shared" si="43"/>
        <v>29091848.62</v>
      </c>
      <c r="AK72" s="106">
        <f t="shared" si="43"/>
        <v>30634410.23</v>
      </c>
      <c r="AL72" s="106">
        <f t="shared" si="43"/>
        <v>32080588.07</v>
      </c>
      <c r="AM72" s="106">
        <f t="shared" si="43"/>
        <v>33653621.27</v>
      </c>
      <c r="AN72" s="106">
        <f t="shared" si="43"/>
        <v>35188587.25</v>
      </c>
      <c r="AO72" s="106">
        <f t="shared" si="43"/>
        <v>36548669.05</v>
      </c>
      <c r="AP72" s="106">
        <f t="shared" si="43"/>
        <v>38246554.27</v>
      </c>
      <c r="AQ72" s="106">
        <f t="shared" si="43"/>
        <v>39761006.93</v>
      </c>
      <c r="AR72" s="106">
        <f t="shared" si="43"/>
        <v>41364932.87</v>
      </c>
      <c r="AS72" s="106">
        <f t="shared" si="43"/>
        <v>42880576.47</v>
      </c>
      <c r="AT72" s="106">
        <f t="shared" si="43"/>
        <v>44488823.89</v>
      </c>
      <c r="AU72" s="106">
        <f t="shared" si="43"/>
        <v>46065576.3</v>
      </c>
      <c r="AV72" s="106">
        <f t="shared" si="43"/>
        <v>47600942.95</v>
      </c>
      <c r="AW72" s="106">
        <f t="shared" si="43"/>
        <v>49221166.29</v>
      </c>
      <c r="AX72" s="106">
        <f t="shared" si="43"/>
        <v>50783005.28</v>
      </c>
      <c r="AY72" s="106">
        <f t="shared" si="43"/>
        <v>52216987.13</v>
      </c>
      <c r="AZ72" s="106">
        <f t="shared" si="43"/>
        <v>53752336.56</v>
      </c>
      <c r="BA72" s="106">
        <f t="shared" si="43"/>
        <v>55261580.49</v>
      </c>
      <c r="BB72" s="106">
        <f t="shared" si="43"/>
        <v>56897725.85</v>
      </c>
      <c r="BC72" s="106">
        <f t="shared" si="43"/>
        <v>58485575.21</v>
      </c>
      <c r="BD72" s="106">
        <f t="shared" si="43"/>
        <v>60127653.41</v>
      </c>
      <c r="BE72" s="106">
        <f t="shared" si="43"/>
        <v>61747808.18</v>
      </c>
      <c r="BF72" s="106">
        <f t="shared" si="43"/>
        <v>63420125.49</v>
      </c>
      <c r="BG72" s="106">
        <f t="shared" si="43"/>
        <v>65096008.84</v>
      </c>
      <c r="BH72" s="106">
        <f t="shared" si="43"/>
        <v>66772078.34</v>
      </c>
      <c r="BI72" s="106">
        <f t="shared" si="43"/>
        <v>68495929.05</v>
      </c>
      <c r="BJ72" s="106">
        <f t="shared" si="43"/>
        <v>70216238.02</v>
      </c>
      <c r="BK72" s="106">
        <f t="shared" si="43"/>
        <v>71978777.55</v>
      </c>
      <c r="BL72" s="106">
        <f t="shared" si="43"/>
        <v>73753329.42</v>
      </c>
      <c r="BM72" s="106">
        <f t="shared" si="43"/>
        <v>75517972.15</v>
      </c>
      <c r="BN72" s="106">
        <f t="shared" si="43"/>
        <v>77358683.87</v>
      </c>
      <c r="BO72" s="106">
        <f t="shared" si="43"/>
        <v>79194414.96</v>
      </c>
      <c r="BP72" s="106">
        <f t="shared" si="43"/>
        <v>81064010.05</v>
      </c>
      <c r="BQ72" s="106">
        <f t="shared" si="43"/>
        <v>82944109.69</v>
      </c>
      <c r="BR72" s="106">
        <f t="shared" si="43"/>
        <v>84859651.52</v>
      </c>
      <c r="BS72" s="106">
        <f t="shared" si="43"/>
        <v>86795245.61</v>
      </c>
      <c r="BT72" s="106">
        <f t="shared" si="43"/>
        <v>88749656.92</v>
      </c>
      <c r="BU72" s="106">
        <f t="shared" si="43"/>
        <v>90739400.23</v>
      </c>
      <c r="BV72" s="106">
        <f t="shared" si="43"/>
        <v>92747391.61</v>
      </c>
      <c r="BW72" s="106">
        <f t="shared" si="43"/>
        <v>94789734.77</v>
      </c>
      <c r="BX72" s="106">
        <f t="shared" si="43"/>
        <v>96856323.08</v>
      </c>
      <c r="BY72" s="106">
        <f t="shared" si="43"/>
        <v>98938540.23</v>
      </c>
      <c r="BZ72" s="106">
        <f t="shared" si="43"/>
        <v>101069346.2</v>
      </c>
      <c r="CA72" s="106">
        <f t="shared" si="43"/>
        <v>103218563.7</v>
      </c>
      <c r="CB72" s="106">
        <f t="shared" si="43"/>
        <v>105401444.7</v>
      </c>
      <c r="CC72" s="106">
        <f t="shared" si="43"/>
        <v>107608525.5</v>
      </c>
      <c r="CD72" s="106">
        <f t="shared" si="43"/>
        <v>109850814.1</v>
      </c>
      <c r="CE72" s="106">
        <f t="shared" si="43"/>
        <v>112121906.9</v>
      </c>
      <c r="CF72" s="106">
        <f t="shared" si="43"/>
        <v>114420956.9</v>
      </c>
      <c r="CG72" s="106">
        <f t="shared" si="43"/>
        <v>116756623.1</v>
      </c>
      <c r="CH72" s="106">
        <f t="shared" si="43"/>
        <v>119120221.2</v>
      </c>
      <c r="CI72" s="106">
        <f t="shared" si="43"/>
        <v>121520909.3</v>
      </c>
      <c r="CJ72" s="106">
        <f t="shared" si="43"/>
        <v>123953264</v>
      </c>
      <c r="CK72" s="106">
        <f t="shared" si="43"/>
        <v>126411157.3</v>
      </c>
      <c r="CL72" s="106">
        <f t="shared" si="43"/>
        <v>128916842.3</v>
      </c>
      <c r="CM72" s="106">
        <f t="shared" si="43"/>
        <v>131450416.9</v>
      </c>
      <c r="CN72" s="106">
        <f t="shared" si="43"/>
        <v>134022705.8</v>
      </c>
      <c r="CO72" s="106">
        <f t="shared" si="43"/>
        <v>136626553.8</v>
      </c>
      <c r="CP72" s="106">
        <f t="shared" si="43"/>
        <v>139270850.8</v>
      </c>
      <c r="CQ72" s="106">
        <f t="shared" si="43"/>
        <v>141950560.4</v>
      </c>
      <c r="CR72" s="106">
        <f t="shared" si="43"/>
        <v>144664669.4</v>
      </c>
      <c r="CS72" s="106">
        <f t="shared" si="43"/>
        <v>147421260.3</v>
      </c>
      <c r="CT72" s="106">
        <f t="shared" si="43"/>
        <v>150212222.9</v>
      </c>
      <c r="CU72" s="106">
        <f t="shared" si="43"/>
        <v>153046590.3</v>
      </c>
      <c r="CV72" s="106">
        <f t="shared" si="43"/>
        <v>155919077.7</v>
      </c>
      <c r="CW72" s="106">
        <f t="shared" si="43"/>
        <v>158825665</v>
      </c>
      <c r="CX72" s="106">
        <f t="shared" si="43"/>
        <v>161782699</v>
      </c>
      <c r="CY72" s="106">
        <f t="shared" si="43"/>
        <v>164775122.4</v>
      </c>
      <c r="CZ72" s="106">
        <f t="shared" si="43"/>
        <v>167813741.6</v>
      </c>
      <c r="DA72" s="106">
        <f t="shared" si="43"/>
        <v>170890081.8</v>
      </c>
      <c r="DB72" s="106">
        <f t="shared" si="43"/>
        <v>174014316.1</v>
      </c>
      <c r="DC72" s="106">
        <f t="shared" si="43"/>
        <v>177180572.4</v>
      </c>
      <c r="DD72" s="106">
        <f t="shared" si="43"/>
        <v>180387475</v>
      </c>
      <c r="DE72" s="106">
        <f t="shared" si="43"/>
        <v>183644745.1</v>
      </c>
      <c r="DF72" s="106">
        <f t="shared" si="43"/>
        <v>186942515.9</v>
      </c>
      <c r="DG72" s="106">
        <f t="shared" si="43"/>
        <v>190291795</v>
      </c>
      <c r="DH72" s="106">
        <f t="shared" si="43"/>
        <v>193686071</v>
      </c>
      <c r="DI72" s="106">
        <f t="shared" si="43"/>
        <v>197116603.8</v>
      </c>
      <c r="DJ72" s="106">
        <f t="shared" si="43"/>
        <v>200613457</v>
      </c>
      <c r="DK72" s="106">
        <f t="shared" si="43"/>
        <v>204149833.1</v>
      </c>
      <c r="DL72" s="106">
        <f t="shared" si="43"/>
        <v>207740568.3</v>
      </c>
      <c r="DM72" s="106">
        <f t="shared" si="43"/>
        <v>211375284.9</v>
      </c>
      <c r="DN72" s="106">
        <f t="shared" si="43"/>
        <v>215066867.6</v>
      </c>
      <c r="DO72" s="106">
        <f t="shared" si="43"/>
        <v>218807867.8</v>
      </c>
      <c r="DP72" s="106">
        <f t="shared" si="43"/>
        <v>222596446</v>
      </c>
      <c r="DQ72" s="106">
        <f t="shared" si="43"/>
        <v>226444901.3</v>
      </c>
      <c r="DR72" s="106">
        <f t="shared" si="43"/>
        <v>230340631.6</v>
      </c>
    </row>
    <row r="73" ht="14.25" customHeight="1" outlineLevel="1">
      <c r="B73" s="33" t="s">
        <v>233</v>
      </c>
      <c r="C73" s="106">
        <f>C72</f>
        <v>37500</v>
      </c>
      <c r="D73" s="106">
        <f t="shared" ref="D73:DR73" si="44">C73+D72</f>
        <v>589914.7602</v>
      </c>
      <c r="E73" s="106">
        <f t="shared" si="44"/>
        <v>1187555.865</v>
      </c>
      <c r="F73" s="106">
        <f t="shared" si="44"/>
        <v>1993061.142</v>
      </c>
      <c r="G73" s="106">
        <f t="shared" si="44"/>
        <v>3037478.27</v>
      </c>
      <c r="H73" s="106">
        <f t="shared" si="44"/>
        <v>4374322.656</v>
      </c>
      <c r="I73" s="106">
        <f t="shared" si="44"/>
        <v>6138954.208</v>
      </c>
      <c r="J73" s="106">
        <f t="shared" si="44"/>
        <v>8325326.91</v>
      </c>
      <c r="K73" s="106">
        <f t="shared" si="44"/>
        <v>10970943.51</v>
      </c>
      <c r="L73" s="106">
        <f t="shared" si="44"/>
        <v>14101367.54</v>
      </c>
      <c r="M73" s="106">
        <f t="shared" si="44"/>
        <v>17775797.45</v>
      </c>
      <c r="N73" s="106">
        <f t="shared" si="44"/>
        <v>22006131.7</v>
      </c>
      <c r="O73" s="106">
        <f t="shared" si="44"/>
        <v>27067747.91</v>
      </c>
      <c r="P73" s="106">
        <f t="shared" si="44"/>
        <v>32866105.19</v>
      </c>
      <c r="Q73" s="106">
        <f t="shared" si="44"/>
        <v>39376833.38</v>
      </c>
      <c r="R73" s="106">
        <f t="shared" si="44"/>
        <v>46757347.84</v>
      </c>
      <c r="S73" s="106">
        <f t="shared" si="44"/>
        <v>54954279.8</v>
      </c>
      <c r="T73" s="106">
        <f t="shared" si="44"/>
        <v>64064941.41</v>
      </c>
      <c r="U73" s="106">
        <f t="shared" si="44"/>
        <v>74169945.75</v>
      </c>
      <c r="V73" s="106">
        <f t="shared" si="44"/>
        <v>85321653.13</v>
      </c>
      <c r="W73" s="106">
        <f t="shared" si="44"/>
        <v>97535256.72</v>
      </c>
      <c r="X73" s="106">
        <f t="shared" si="44"/>
        <v>110815052.7</v>
      </c>
      <c r="Y73" s="106">
        <f t="shared" si="44"/>
        <v>125284803.6</v>
      </c>
      <c r="Z73" s="106">
        <f t="shared" si="44"/>
        <v>140904981</v>
      </c>
      <c r="AA73" s="106">
        <f t="shared" si="44"/>
        <v>157772961</v>
      </c>
      <c r="AB73" s="106">
        <f t="shared" si="44"/>
        <v>175913754.7</v>
      </c>
      <c r="AC73" s="106">
        <f t="shared" si="44"/>
        <v>195202764.1</v>
      </c>
      <c r="AD73" s="106">
        <f t="shared" si="44"/>
        <v>215993439.6</v>
      </c>
      <c r="AE73" s="106">
        <f t="shared" si="44"/>
        <v>238120270.8</v>
      </c>
      <c r="AF73" s="106">
        <f t="shared" si="44"/>
        <v>261724791.5</v>
      </c>
      <c r="AG73" s="106">
        <f t="shared" si="44"/>
        <v>286519348.9</v>
      </c>
      <c r="AH73" s="106">
        <f t="shared" si="44"/>
        <v>312767931.5</v>
      </c>
      <c r="AI73" s="106">
        <f t="shared" si="44"/>
        <v>340458666.9</v>
      </c>
      <c r="AJ73" s="106">
        <f t="shared" si="44"/>
        <v>369550515.5</v>
      </c>
      <c r="AK73" s="106">
        <f t="shared" si="44"/>
        <v>400184925.8</v>
      </c>
      <c r="AL73" s="106">
        <f t="shared" si="44"/>
        <v>432265513.8</v>
      </c>
      <c r="AM73" s="106">
        <f t="shared" si="44"/>
        <v>465919135.1</v>
      </c>
      <c r="AN73" s="106">
        <f t="shared" si="44"/>
        <v>501107722.4</v>
      </c>
      <c r="AO73" s="106">
        <f t="shared" si="44"/>
        <v>537656391.4</v>
      </c>
      <c r="AP73" s="106">
        <f t="shared" si="44"/>
        <v>575902945.7</v>
      </c>
      <c r="AQ73" s="106">
        <f t="shared" si="44"/>
        <v>615663952.6</v>
      </c>
      <c r="AR73" s="106">
        <f t="shared" si="44"/>
        <v>657028885.5</v>
      </c>
      <c r="AS73" s="106">
        <f t="shared" si="44"/>
        <v>699909462</v>
      </c>
      <c r="AT73" s="106">
        <f t="shared" si="44"/>
        <v>744398285.9</v>
      </c>
      <c r="AU73" s="106">
        <f t="shared" si="44"/>
        <v>790463862.2</v>
      </c>
      <c r="AV73" s="106">
        <f t="shared" si="44"/>
        <v>838064805.1</v>
      </c>
      <c r="AW73" s="106">
        <f t="shared" si="44"/>
        <v>887285971.4</v>
      </c>
      <c r="AX73" s="106">
        <f t="shared" si="44"/>
        <v>938068976.7</v>
      </c>
      <c r="AY73" s="106">
        <f t="shared" si="44"/>
        <v>990285963.8</v>
      </c>
      <c r="AZ73" s="106">
        <f t="shared" si="44"/>
        <v>1044038300</v>
      </c>
      <c r="BA73" s="106">
        <f t="shared" si="44"/>
        <v>1099299881</v>
      </c>
      <c r="BB73" s="106">
        <f t="shared" si="44"/>
        <v>1156197607</v>
      </c>
      <c r="BC73" s="106">
        <f t="shared" si="44"/>
        <v>1214683182</v>
      </c>
      <c r="BD73" s="106">
        <f t="shared" si="44"/>
        <v>1274810835</v>
      </c>
      <c r="BE73" s="106">
        <f t="shared" si="44"/>
        <v>1336558644</v>
      </c>
      <c r="BF73" s="106">
        <f t="shared" si="44"/>
        <v>1399978769</v>
      </c>
      <c r="BG73" s="106">
        <f t="shared" si="44"/>
        <v>1465074778</v>
      </c>
      <c r="BH73" s="106">
        <f t="shared" si="44"/>
        <v>1531846856</v>
      </c>
      <c r="BI73" s="106">
        <f t="shared" si="44"/>
        <v>1600342785</v>
      </c>
      <c r="BJ73" s="106">
        <f t="shared" si="44"/>
        <v>1670559023</v>
      </c>
      <c r="BK73" s="106">
        <f t="shared" si="44"/>
        <v>1742537801</v>
      </c>
      <c r="BL73" s="106">
        <f t="shared" si="44"/>
        <v>1816291130</v>
      </c>
      <c r="BM73" s="106">
        <f t="shared" si="44"/>
        <v>1891809102</v>
      </c>
      <c r="BN73" s="106">
        <f t="shared" si="44"/>
        <v>1969167786</v>
      </c>
      <c r="BO73" s="106">
        <f t="shared" si="44"/>
        <v>2048362201</v>
      </c>
      <c r="BP73" s="106">
        <f t="shared" si="44"/>
        <v>2129426211</v>
      </c>
      <c r="BQ73" s="106">
        <f t="shared" si="44"/>
        <v>2212370321</v>
      </c>
      <c r="BR73" s="106">
        <f t="shared" si="44"/>
        <v>2297229972</v>
      </c>
      <c r="BS73" s="106">
        <f t="shared" si="44"/>
        <v>2384025218</v>
      </c>
      <c r="BT73" s="106">
        <f t="shared" si="44"/>
        <v>2472774875</v>
      </c>
      <c r="BU73" s="106">
        <f t="shared" si="44"/>
        <v>2563514275</v>
      </c>
      <c r="BV73" s="106">
        <f t="shared" si="44"/>
        <v>2656261667</v>
      </c>
      <c r="BW73" s="106">
        <f t="shared" si="44"/>
        <v>2751051402</v>
      </c>
      <c r="BX73" s="106">
        <f t="shared" si="44"/>
        <v>2847907725</v>
      </c>
      <c r="BY73" s="106">
        <f t="shared" si="44"/>
        <v>2946846265</v>
      </c>
      <c r="BZ73" s="106">
        <f t="shared" si="44"/>
        <v>3047915611</v>
      </c>
      <c r="CA73" s="106">
        <f t="shared" si="44"/>
        <v>3151134175</v>
      </c>
      <c r="CB73" s="106">
        <f t="shared" si="44"/>
        <v>3256535620</v>
      </c>
      <c r="CC73" s="106">
        <f t="shared" si="44"/>
        <v>3364144145</v>
      </c>
      <c r="CD73" s="106">
        <f t="shared" si="44"/>
        <v>3473994959</v>
      </c>
      <c r="CE73" s="106">
        <f t="shared" si="44"/>
        <v>3586116866</v>
      </c>
      <c r="CF73" s="106">
        <f t="shared" si="44"/>
        <v>3700537823</v>
      </c>
      <c r="CG73" s="106">
        <f t="shared" si="44"/>
        <v>3817294446</v>
      </c>
      <c r="CH73" s="106">
        <f t="shared" si="44"/>
        <v>3936414667</v>
      </c>
      <c r="CI73" s="106">
        <f t="shared" si="44"/>
        <v>4057935577</v>
      </c>
      <c r="CJ73" s="106">
        <f t="shared" si="44"/>
        <v>4181888841</v>
      </c>
      <c r="CK73" s="106">
        <f t="shared" si="44"/>
        <v>4308299998</v>
      </c>
      <c r="CL73" s="106">
        <f t="shared" si="44"/>
        <v>4437216840</v>
      </c>
      <c r="CM73" s="106">
        <f t="shared" si="44"/>
        <v>4568667257</v>
      </c>
      <c r="CN73" s="106">
        <f t="shared" si="44"/>
        <v>4702689963</v>
      </c>
      <c r="CO73" s="106">
        <f t="shared" si="44"/>
        <v>4839316517</v>
      </c>
      <c r="CP73" s="106">
        <f t="shared" si="44"/>
        <v>4978587368</v>
      </c>
      <c r="CQ73" s="106">
        <f t="shared" si="44"/>
        <v>5120537928</v>
      </c>
      <c r="CR73" s="106">
        <f t="shared" si="44"/>
        <v>5265202597</v>
      </c>
      <c r="CS73" s="106">
        <f t="shared" si="44"/>
        <v>5412623858</v>
      </c>
      <c r="CT73" s="106">
        <f t="shared" si="44"/>
        <v>5562836081</v>
      </c>
      <c r="CU73" s="106">
        <f t="shared" si="44"/>
        <v>5715882671</v>
      </c>
      <c r="CV73" s="106">
        <f t="shared" si="44"/>
        <v>5871801749</v>
      </c>
      <c r="CW73" s="106">
        <f t="shared" si="44"/>
        <v>6030627414</v>
      </c>
      <c r="CX73" s="106">
        <f t="shared" si="44"/>
        <v>6192410113</v>
      </c>
      <c r="CY73" s="106">
        <f t="shared" si="44"/>
        <v>6357185235</v>
      </c>
      <c r="CZ73" s="106">
        <f t="shared" si="44"/>
        <v>6524998977</v>
      </c>
      <c r="DA73" s="106">
        <f t="shared" si="44"/>
        <v>6695889058</v>
      </c>
      <c r="DB73" s="106">
        <f t="shared" si="44"/>
        <v>6869903374</v>
      </c>
      <c r="DC73" s="106">
        <f t="shared" si="44"/>
        <v>7047083947</v>
      </c>
      <c r="DD73" s="106">
        <f t="shared" si="44"/>
        <v>7227471422</v>
      </c>
      <c r="DE73" s="106">
        <f t="shared" si="44"/>
        <v>7411116167</v>
      </c>
      <c r="DF73" s="106">
        <f t="shared" si="44"/>
        <v>7598058683</v>
      </c>
      <c r="DG73" s="106">
        <f t="shared" si="44"/>
        <v>7788350478</v>
      </c>
      <c r="DH73" s="106">
        <f t="shared" si="44"/>
        <v>7982036549</v>
      </c>
      <c r="DI73" s="106">
        <f t="shared" si="44"/>
        <v>8179153153</v>
      </c>
      <c r="DJ73" s="106">
        <f t="shared" si="44"/>
        <v>8379766610</v>
      </c>
      <c r="DK73" s="106">
        <f t="shared" si="44"/>
        <v>8583916443</v>
      </c>
      <c r="DL73" s="106">
        <f t="shared" si="44"/>
        <v>8791657011</v>
      </c>
      <c r="DM73" s="106">
        <f t="shared" si="44"/>
        <v>9003032296</v>
      </c>
      <c r="DN73" s="106">
        <f t="shared" si="44"/>
        <v>9218099164</v>
      </c>
      <c r="DO73" s="106">
        <f t="shared" si="44"/>
        <v>9436907032</v>
      </c>
      <c r="DP73" s="106">
        <f t="shared" si="44"/>
        <v>9659503478</v>
      </c>
      <c r="DQ73" s="106">
        <f t="shared" si="44"/>
        <v>9885948379</v>
      </c>
      <c r="DR73" s="106">
        <f t="shared" si="44"/>
        <v>10116289010</v>
      </c>
    </row>
    <row r="74" ht="14.25" customHeight="1" outlineLevel="1">
      <c r="B74" s="273" t="s">
        <v>239</v>
      </c>
      <c r="C74" s="275"/>
      <c r="D74" s="275"/>
      <c r="E74" s="275"/>
      <c r="F74" s="275"/>
      <c r="G74" s="275"/>
      <c r="H74" s="275"/>
      <c r="I74" s="275"/>
      <c r="J74" s="275"/>
      <c r="K74" s="275"/>
      <c r="L74" s="275"/>
      <c r="M74" s="275"/>
      <c r="N74" s="275"/>
      <c r="O74" s="275"/>
      <c r="P74" s="275"/>
      <c r="Q74" s="275"/>
      <c r="R74" s="275"/>
      <c r="S74" s="275"/>
      <c r="T74" s="275"/>
      <c r="U74" s="275"/>
      <c r="V74" s="275"/>
      <c r="W74" s="275"/>
      <c r="X74" s="275"/>
      <c r="Y74" s="275"/>
      <c r="Z74" s="275"/>
      <c r="AA74" s="275"/>
      <c r="AB74" s="275"/>
      <c r="AC74" s="275"/>
      <c r="AD74" s="275"/>
      <c r="AE74" s="275"/>
      <c r="AF74" s="275"/>
      <c r="AG74" s="275"/>
      <c r="AH74" s="275"/>
      <c r="AI74" s="275"/>
      <c r="AJ74" s="275"/>
      <c r="AK74" s="275"/>
      <c r="AL74" s="275"/>
      <c r="AM74" s="275"/>
      <c r="AN74" s="275"/>
      <c r="AO74" s="275"/>
      <c r="AP74" s="275"/>
      <c r="AQ74" s="275"/>
      <c r="AR74" s="275"/>
      <c r="AS74" s="275"/>
      <c r="AT74" s="275"/>
      <c r="AU74" s="275"/>
      <c r="AV74" s="275"/>
      <c r="AW74" s="275"/>
      <c r="AX74" s="275"/>
      <c r="AY74" s="275"/>
      <c r="AZ74" s="275"/>
      <c r="BA74" s="275"/>
      <c r="BB74" s="275"/>
      <c r="BC74" s="275"/>
      <c r="BD74" s="275"/>
      <c r="BE74" s="275"/>
      <c r="BF74" s="275"/>
      <c r="BG74" s="275"/>
      <c r="BH74" s="275"/>
      <c r="BI74" s="275"/>
      <c r="BJ74" s="275"/>
      <c r="BK74" s="275"/>
      <c r="BL74" s="275"/>
      <c r="BM74" s="275"/>
      <c r="BN74" s="275"/>
      <c r="BO74" s="275"/>
      <c r="BP74" s="275"/>
      <c r="BQ74" s="275"/>
      <c r="BR74" s="275"/>
      <c r="BS74" s="275"/>
      <c r="BT74" s="275"/>
      <c r="BU74" s="275"/>
      <c r="BV74" s="275"/>
      <c r="BW74" s="275"/>
      <c r="BX74" s="275"/>
      <c r="BY74" s="275"/>
      <c r="BZ74" s="275"/>
      <c r="CA74" s="275"/>
      <c r="CB74" s="275"/>
      <c r="CC74" s="275"/>
      <c r="CD74" s="275"/>
      <c r="CE74" s="275"/>
      <c r="CF74" s="275"/>
      <c r="CG74" s="275"/>
      <c r="CH74" s="275"/>
      <c r="CI74" s="275"/>
      <c r="CJ74" s="275"/>
      <c r="CK74" s="275"/>
      <c r="CL74" s="275"/>
      <c r="CM74" s="275"/>
      <c r="CN74" s="275"/>
      <c r="CO74" s="275"/>
      <c r="CP74" s="275"/>
      <c r="CQ74" s="275"/>
      <c r="CR74" s="275"/>
      <c r="CS74" s="275"/>
      <c r="CT74" s="275"/>
      <c r="CU74" s="275"/>
      <c r="CV74" s="275"/>
      <c r="CW74" s="275"/>
      <c r="CX74" s="275"/>
      <c r="CY74" s="275"/>
      <c r="CZ74" s="275"/>
      <c r="DA74" s="275"/>
      <c r="DB74" s="275"/>
      <c r="DC74" s="275"/>
      <c r="DD74" s="275"/>
      <c r="DE74" s="275"/>
      <c r="DF74" s="275"/>
      <c r="DG74" s="275"/>
      <c r="DH74" s="275"/>
      <c r="DI74" s="275"/>
      <c r="DJ74" s="275"/>
      <c r="DK74" s="275"/>
      <c r="DL74" s="275"/>
      <c r="DM74" s="275"/>
      <c r="DN74" s="275"/>
      <c r="DO74" s="275"/>
      <c r="DP74" s="275"/>
      <c r="DQ74" s="275"/>
      <c r="DR74" s="275"/>
    </row>
    <row r="75" ht="14.25" customHeight="1" outlineLevel="2">
      <c r="B75" s="268" t="str">
        <f>'Fund Raising'!B27</f>
        <v>Early Backers / Angels</v>
      </c>
      <c r="C75" s="37">
        <f t="shared" ref="C75:DR75" si="45">C11*C$46/100</f>
        <v>0</v>
      </c>
      <c r="D75" s="37">
        <f t="shared" si="45"/>
        <v>0</v>
      </c>
      <c r="E75" s="37">
        <f t="shared" si="45"/>
        <v>0</v>
      </c>
      <c r="F75" s="37">
        <f t="shared" si="45"/>
        <v>0</v>
      </c>
      <c r="G75" s="37">
        <f t="shared" si="45"/>
        <v>0</v>
      </c>
      <c r="H75" s="37">
        <f t="shared" si="45"/>
        <v>0</v>
      </c>
      <c r="I75" s="37">
        <f t="shared" si="45"/>
        <v>0</v>
      </c>
      <c r="J75" s="37">
        <f t="shared" si="45"/>
        <v>0</v>
      </c>
      <c r="K75" s="37">
        <f t="shared" si="45"/>
        <v>0</v>
      </c>
      <c r="L75" s="37">
        <f t="shared" si="45"/>
        <v>0</v>
      </c>
      <c r="M75" s="37">
        <f t="shared" si="45"/>
        <v>0</v>
      </c>
      <c r="N75" s="37">
        <f t="shared" si="45"/>
        <v>0</v>
      </c>
      <c r="O75" s="37">
        <f t="shared" si="45"/>
        <v>0</v>
      </c>
      <c r="P75" s="37">
        <f t="shared" si="45"/>
        <v>0</v>
      </c>
      <c r="Q75" s="37">
        <f t="shared" si="45"/>
        <v>0</v>
      </c>
      <c r="R75" s="37">
        <f t="shared" si="45"/>
        <v>0</v>
      </c>
      <c r="S75" s="37">
        <f t="shared" si="45"/>
        <v>0</v>
      </c>
      <c r="T75" s="37">
        <f t="shared" si="45"/>
        <v>0</v>
      </c>
      <c r="U75" s="37">
        <f t="shared" si="45"/>
        <v>0</v>
      </c>
      <c r="V75" s="37">
        <f t="shared" si="45"/>
        <v>0</v>
      </c>
      <c r="W75" s="37">
        <f t="shared" si="45"/>
        <v>0</v>
      </c>
      <c r="X75" s="37">
        <f t="shared" si="45"/>
        <v>0</v>
      </c>
      <c r="Y75" s="37">
        <f t="shared" si="45"/>
        <v>0</v>
      </c>
      <c r="Z75" s="37">
        <f t="shared" si="45"/>
        <v>0</v>
      </c>
      <c r="AA75" s="37">
        <f t="shared" si="45"/>
        <v>0</v>
      </c>
      <c r="AB75" s="37">
        <f t="shared" si="45"/>
        <v>0</v>
      </c>
      <c r="AC75" s="37">
        <f t="shared" si="45"/>
        <v>0</v>
      </c>
      <c r="AD75" s="37">
        <f t="shared" si="45"/>
        <v>0</v>
      </c>
      <c r="AE75" s="37">
        <f t="shared" si="45"/>
        <v>0</v>
      </c>
      <c r="AF75" s="37">
        <f t="shared" si="45"/>
        <v>0</v>
      </c>
      <c r="AG75" s="37">
        <f t="shared" si="45"/>
        <v>0</v>
      </c>
      <c r="AH75" s="37">
        <f t="shared" si="45"/>
        <v>0</v>
      </c>
      <c r="AI75" s="37">
        <f t="shared" si="45"/>
        <v>0</v>
      </c>
      <c r="AJ75" s="37">
        <f t="shared" si="45"/>
        <v>0</v>
      </c>
      <c r="AK75" s="37">
        <f t="shared" si="45"/>
        <v>0</v>
      </c>
      <c r="AL75" s="37">
        <f t="shared" si="45"/>
        <v>0</v>
      </c>
      <c r="AM75" s="37">
        <f t="shared" si="45"/>
        <v>0</v>
      </c>
      <c r="AN75" s="37">
        <f t="shared" si="45"/>
        <v>0</v>
      </c>
      <c r="AO75" s="37">
        <f t="shared" si="45"/>
        <v>0</v>
      </c>
      <c r="AP75" s="37">
        <f t="shared" si="45"/>
        <v>0</v>
      </c>
      <c r="AQ75" s="37">
        <f t="shared" si="45"/>
        <v>0</v>
      </c>
      <c r="AR75" s="37">
        <f t="shared" si="45"/>
        <v>0</v>
      </c>
      <c r="AS75" s="37">
        <f t="shared" si="45"/>
        <v>0</v>
      </c>
      <c r="AT75" s="37">
        <f t="shared" si="45"/>
        <v>0</v>
      </c>
      <c r="AU75" s="37">
        <f t="shared" si="45"/>
        <v>0</v>
      </c>
      <c r="AV75" s="37">
        <f t="shared" si="45"/>
        <v>0</v>
      </c>
      <c r="AW75" s="37">
        <f t="shared" si="45"/>
        <v>0</v>
      </c>
      <c r="AX75" s="37">
        <f t="shared" si="45"/>
        <v>0</v>
      </c>
      <c r="AY75" s="37">
        <f t="shared" si="45"/>
        <v>0</v>
      </c>
      <c r="AZ75" s="37">
        <f t="shared" si="45"/>
        <v>0</v>
      </c>
      <c r="BA75" s="37">
        <f t="shared" si="45"/>
        <v>0</v>
      </c>
      <c r="BB75" s="37">
        <f t="shared" si="45"/>
        <v>0</v>
      </c>
      <c r="BC75" s="37">
        <f t="shared" si="45"/>
        <v>0</v>
      </c>
      <c r="BD75" s="37">
        <f t="shared" si="45"/>
        <v>0</v>
      </c>
      <c r="BE75" s="37">
        <f t="shared" si="45"/>
        <v>0</v>
      </c>
      <c r="BF75" s="37">
        <f t="shared" si="45"/>
        <v>0</v>
      </c>
      <c r="BG75" s="37">
        <f t="shared" si="45"/>
        <v>0</v>
      </c>
      <c r="BH75" s="37">
        <f t="shared" si="45"/>
        <v>0</v>
      </c>
      <c r="BI75" s="37">
        <f t="shared" si="45"/>
        <v>0</v>
      </c>
      <c r="BJ75" s="37">
        <f t="shared" si="45"/>
        <v>0</v>
      </c>
      <c r="BK75" s="37">
        <f t="shared" si="45"/>
        <v>0</v>
      </c>
      <c r="BL75" s="37">
        <f t="shared" si="45"/>
        <v>0</v>
      </c>
      <c r="BM75" s="37">
        <f t="shared" si="45"/>
        <v>0</v>
      </c>
      <c r="BN75" s="37">
        <f t="shared" si="45"/>
        <v>0</v>
      </c>
      <c r="BO75" s="37">
        <f t="shared" si="45"/>
        <v>0</v>
      </c>
      <c r="BP75" s="37">
        <f t="shared" si="45"/>
        <v>0</v>
      </c>
      <c r="BQ75" s="37">
        <f t="shared" si="45"/>
        <v>0</v>
      </c>
      <c r="BR75" s="37">
        <f t="shared" si="45"/>
        <v>0</v>
      </c>
      <c r="BS75" s="37">
        <f t="shared" si="45"/>
        <v>0</v>
      </c>
      <c r="BT75" s="37">
        <f t="shared" si="45"/>
        <v>0</v>
      </c>
      <c r="BU75" s="37">
        <f t="shared" si="45"/>
        <v>0</v>
      </c>
      <c r="BV75" s="37">
        <f t="shared" si="45"/>
        <v>0</v>
      </c>
      <c r="BW75" s="37">
        <f t="shared" si="45"/>
        <v>0</v>
      </c>
      <c r="BX75" s="37">
        <f t="shared" si="45"/>
        <v>0</v>
      </c>
      <c r="BY75" s="37">
        <f t="shared" si="45"/>
        <v>0</v>
      </c>
      <c r="BZ75" s="37">
        <f t="shared" si="45"/>
        <v>0</v>
      </c>
      <c r="CA75" s="37">
        <f t="shared" si="45"/>
        <v>0</v>
      </c>
      <c r="CB75" s="37">
        <f t="shared" si="45"/>
        <v>0</v>
      </c>
      <c r="CC75" s="37">
        <f t="shared" si="45"/>
        <v>0</v>
      </c>
      <c r="CD75" s="37">
        <f t="shared" si="45"/>
        <v>0</v>
      </c>
      <c r="CE75" s="37">
        <f t="shared" si="45"/>
        <v>0</v>
      </c>
      <c r="CF75" s="37">
        <f t="shared" si="45"/>
        <v>0</v>
      </c>
      <c r="CG75" s="37">
        <f t="shared" si="45"/>
        <v>0</v>
      </c>
      <c r="CH75" s="37">
        <f t="shared" si="45"/>
        <v>0</v>
      </c>
      <c r="CI75" s="37">
        <f t="shared" si="45"/>
        <v>0</v>
      </c>
      <c r="CJ75" s="37">
        <f t="shared" si="45"/>
        <v>0</v>
      </c>
      <c r="CK75" s="37">
        <f t="shared" si="45"/>
        <v>0</v>
      </c>
      <c r="CL75" s="37">
        <f t="shared" si="45"/>
        <v>0</v>
      </c>
      <c r="CM75" s="37">
        <f t="shared" si="45"/>
        <v>0</v>
      </c>
      <c r="CN75" s="37">
        <f t="shared" si="45"/>
        <v>0</v>
      </c>
      <c r="CO75" s="37">
        <f t="shared" si="45"/>
        <v>0</v>
      </c>
      <c r="CP75" s="37">
        <f t="shared" si="45"/>
        <v>0</v>
      </c>
      <c r="CQ75" s="37">
        <f t="shared" si="45"/>
        <v>0</v>
      </c>
      <c r="CR75" s="37">
        <f t="shared" si="45"/>
        <v>0</v>
      </c>
      <c r="CS75" s="37">
        <f t="shared" si="45"/>
        <v>0</v>
      </c>
      <c r="CT75" s="37">
        <f t="shared" si="45"/>
        <v>0</v>
      </c>
      <c r="CU75" s="37">
        <f t="shared" si="45"/>
        <v>0</v>
      </c>
      <c r="CV75" s="37">
        <f t="shared" si="45"/>
        <v>0</v>
      </c>
      <c r="CW75" s="37">
        <f t="shared" si="45"/>
        <v>0</v>
      </c>
      <c r="CX75" s="37">
        <f t="shared" si="45"/>
        <v>0</v>
      </c>
      <c r="CY75" s="37">
        <f t="shared" si="45"/>
        <v>0</v>
      </c>
      <c r="CZ75" s="37">
        <f t="shared" si="45"/>
        <v>0</v>
      </c>
      <c r="DA75" s="37">
        <f t="shared" si="45"/>
        <v>0</v>
      </c>
      <c r="DB75" s="37">
        <f t="shared" si="45"/>
        <v>0</v>
      </c>
      <c r="DC75" s="37">
        <f t="shared" si="45"/>
        <v>0</v>
      </c>
      <c r="DD75" s="37">
        <f t="shared" si="45"/>
        <v>0</v>
      </c>
      <c r="DE75" s="37">
        <f t="shared" si="45"/>
        <v>0</v>
      </c>
      <c r="DF75" s="37">
        <f t="shared" si="45"/>
        <v>0</v>
      </c>
      <c r="DG75" s="37">
        <f t="shared" si="45"/>
        <v>0</v>
      </c>
      <c r="DH75" s="37">
        <f t="shared" si="45"/>
        <v>0</v>
      </c>
      <c r="DI75" s="37">
        <f t="shared" si="45"/>
        <v>0</v>
      </c>
      <c r="DJ75" s="37">
        <f t="shared" si="45"/>
        <v>0</v>
      </c>
      <c r="DK75" s="37">
        <f t="shared" si="45"/>
        <v>0</v>
      </c>
      <c r="DL75" s="37">
        <f t="shared" si="45"/>
        <v>0</v>
      </c>
      <c r="DM75" s="37">
        <f t="shared" si="45"/>
        <v>0</v>
      </c>
      <c r="DN75" s="37">
        <f t="shared" si="45"/>
        <v>0</v>
      </c>
      <c r="DO75" s="37">
        <f t="shared" si="45"/>
        <v>0</v>
      </c>
      <c r="DP75" s="37">
        <f t="shared" si="45"/>
        <v>0</v>
      </c>
      <c r="DQ75" s="37">
        <f t="shared" si="45"/>
        <v>0</v>
      </c>
      <c r="DR75" s="37">
        <f t="shared" si="45"/>
        <v>0</v>
      </c>
    </row>
    <row r="76" ht="14.25" customHeight="1" outlineLevel="2">
      <c r="B76" s="268" t="str">
        <f>'Fund Raising'!B28</f>
        <v>Seed</v>
      </c>
      <c r="C76" s="37">
        <f t="shared" ref="C76:DR76" si="46">C12*C$46/100</f>
        <v>0</v>
      </c>
      <c r="D76" s="37">
        <f t="shared" si="46"/>
        <v>0</v>
      </c>
      <c r="E76" s="37">
        <f t="shared" si="46"/>
        <v>0</v>
      </c>
      <c r="F76" s="37">
        <f t="shared" si="46"/>
        <v>0</v>
      </c>
      <c r="G76" s="37">
        <f t="shared" si="46"/>
        <v>0</v>
      </c>
      <c r="H76" s="37">
        <f t="shared" si="46"/>
        <v>0</v>
      </c>
      <c r="I76" s="37">
        <f t="shared" si="46"/>
        <v>0</v>
      </c>
      <c r="J76" s="37">
        <f t="shared" si="46"/>
        <v>0</v>
      </c>
      <c r="K76" s="37">
        <f t="shared" si="46"/>
        <v>0</v>
      </c>
      <c r="L76" s="37">
        <f t="shared" si="46"/>
        <v>0</v>
      </c>
      <c r="M76" s="37">
        <f t="shared" si="46"/>
        <v>0</v>
      </c>
      <c r="N76" s="37">
        <f t="shared" si="46"/>
        <v>0</v>
      </c>
      <c r="O76" s="37">
        <f t="shared" si="46"/>
        <v>0</v>
      </c>
      <c r="P76" s="37">
        <f t="shared" si="46"/>
        <v>0</v>
      </c>
      <c r="Q76" s="37">
        <f t="shared" si="46"/>
        <v>0</v>
      </c>
      <c r="R76" s="37">
        <f t="shared" si="46"/>
        <v>0</v>
      </c>
      <c r="S76" s="37">
        <f t="shared" si="46"/>
        <v>0</v>
      </c>
      <c r="T76" s="37">
        <f t="shared" si="46"/>
        <v>0</v>
      </c>
      <c r="U76" s="37">
        <f t="shared" si="46"/>
        <v>0</v>
      </c>
      <c r="V76" s="37">
        <f t="shared" si="46"/>
        <v>0</v>
      </c>
      <c r="W76" s="37">
        <f t="shared" si="46"/>
        <v>0</v>
      </c>
      <c r="X76" s="37">
        <f t="shared" si="46"/>
        <v>0</v>
      </c>
      <c r="Y76" s="37">
        <f t="shared" si="46"/>
        <v>0</v>
      </c>
      <c r="Z76" s="37">
        <f t="shared" si="46"/>
        <v>0</v>
      </c>
      <c r="AA76" s="37">
        <f t="shared" si="46"/>
        <v>0</v>
      </c>
      <c r="AB76" s="37">
        <f t="shared" si="46"/>
        <v>0</v>
      </c>
      <c r="AC76" s="37">
        <f t="shared" si="46"/>
        <v>0</v>
      </c>
      <c r="AD76" s="37">
        <f t="shared" si="46"/>
        <v>0</v>
      </c>
      <c r="AE76" s="37">
        <f t="shared" si="46"/>
        <v>0</v>
      </c>
      <c r="AF76" s="37">
        <f t="shared" si="46"/>
        <v>0</v>
      </c>
      <c r="AG76" s="37">
        <f t="shared" si="46"/>
        <v>0</v>
      </c>
      <c r="AH76" s="37">
        <f t="shared" si="46"/>
        <v>0</v>
      </c>
      <c r="AI76" s="37">
        <f t="shared" si="46"/>
        <v>0</v>
      </c>
      <c r="AJ76" s="37">
        <f t="shared" si="46"/>
        <v>0</v>
      </c>
      <c r="AK76" s="37">
        <f t="shared" si="46"/>
        <v>0</v>
      </c>
      <c r="AL76" s="37">
        <f t="shared" si="46"/>
        <v>0</v>
      </c>
      <c r="AM76" s="37">
        <f t="shared" si="46"/>
        <v>0</v>
      </c>
      <c r="AN76" s="37">
        <f t="shared" si="46"/>
        <v>0</v>
      </c>
      <c r="AO76" s="37">
        <f t="shared" si="46"/>
        <v>0</v>
      </c>
      <c r="AP76" s="37">
        <f t="shared" si="46"/>
        <v>0</v>
      </c>
      <c r="AQ76" s="37">
        <f t="shared" si="46"/>
        <v>0</v>
      </c>
      <c r="AR76" s="37">
        <f t="shared" si="46"/>
        <v>0</v>
      </c>
      <c r="AS76" s="37">
        <f t="shared" si="46"/>
        <v>0</v>
      </c>
      <c r="AT76" s="37">
        <f t="shared" si="46"/>
        <v>0</v>
      </c>
      <c r="AU76" s="37">
        <f t="shared" si="46"/>
        <v>0</v>
      </c>
      <c r="AV76" s="37">
        <f t="shared" si="46"/>
        <v>0</v>
      </c>
      <c r="AW76" s="37">
        <f t="shared" si="46"/>
        <v>0</v>
      </c>
      <c r="AX76" s="37">
        <f t="shared" si="46"/>
        <v>0</v>
      </c>
      <c r="AY76" s="37">
        <f t="shared" si="46"/>
        <v>0</v>
      </c>
      <c r="AZ76" s="37">
        <f t="shared" si="46"/>
        <v>0</v>
      </c>
      <c r="BA76" s="37">
        <f t="shared" si="46"/>
        <v>0</v>
      </c>
      <c r="BB76" s="37">
        <f t="shared" si="46"/>
        <v>0</v>
      </c>
      <c r="BC76" s="37">
        <f t="shared" si="46"/>
        <v>0</v>
      </c>
      <c r="BD76" s="37">
        <f t="shared" si="46"/>
        <v>0</v>
      </c>
      <c r="BE76" s="37">
        <f t="shared" si="46"/>
        <v>0</v>
      </c>
      <c r="BF76" s="37">
        <f t="shared" si="46"/>
        <v>0</v>
      </c>
      <c r="BG76" s="37">
        <f t="shared" si="46"/>
        <v>0</v>
      </c>
      <c r="BH76" s="37">
        <f t="shared" si="46"/>
        <v>0</v>
      </c>
      <c r="BI76" s="37">
        <f t="shared" si="46"/>
        <v>0</v>
      </c>
      <c r="BJ76" s="37">
        <f t="shared" si="46"/>
        <v>0</v>
      </c>
      <c r="BK76" s="37">
        <f t="shared" si="46"/>
        <v>0</v>
      </c>
      <c r="BL76" s="37">
        <f t="shared" si="46"/>
        <v>0</v>
      </c>
      <c r="BM76" s="37">
        <f t="shared" si="46"/>
        <v>0</v>
      </c>
      <c r="BN76" s="37">
        <f t="shared" si="46"/>
        <v>0</v>
      </c>
      <c r="BO76" s="37">
        <f t="shared" si="46"/>
        <v>0</v>
      </c>
      <c r="BP76" s="37">
        <f t="shared" si="46"/>
        <v>0</v>
      </c>
      <c r="BQ76" s="37">
        <f t="shared" si="46"/>
        <v>0</v>
      </c>
      <c r="BR76" s="37">
        <f t="shared" si="46"/>
        <v>0</v>
      </c>
      <c r="BS76" s="37">
        <f t="shared" si="46"/>
        <v>0</v>
      </c>
      <c r="BT76" s="37">
        <f t="shared" si="46"/>
        <v>0</v>
      </c>
      <c r="BU76" s="37">
        <f t="shared" si="46"/>
        <v>0</v>
      </c>
      <c r="BV76" s="37">
        <f t="shared" si="46"/>
        <v>0</v>
      </c>
      <c r="BW76" s="37">
        <f t="shared" si="46"/>
        <v>0</v>
      </c>
      <c r="BX76" s="37">
        <f t="shared" si="46"/>
        <v>0</v>
      </c>
      <c r="BY76" s="37">
        <f t="shared" si="46"/>
        <v>0</v>
      </c>
      <c r="BZ76" s="37">
        <f t="shared" si="46"/>
        <v>0</v>
      </c>
      <c r="CA76" s="37">
        <f t="shared" si="46"/>
        <v>0</v>
      </c>
      <c r="CB76" s="37">
        <f t="shared" si="46"/>
        <v>0</v>
      </c>
      <c r="CC76" s="37">
        <f t="shared" si="46"/>
        <v>0</v>
      </c>
      <c r="CD76" s="37">
        <f t="shared" si="46"/>
        <v>0</v>
      </c>
      <c r="CE76" s="37">
        <f t="shared" si="46"/>
        <v>0</v>
      </c>
      <c r="CF76" s="37">
        <f t="shared" si="46"/>
        <v>0</v>
      </c>
      <c r="CG76" s="37">
        <f t="shared" si="46"/>
        <v>0</v>
      </c>
      <c r="CH76" s="37">
        <f t="shared" si="46"/>
        <v>0</v>
      </c>
      <c r="CI76" s="37">
        <f t="shared" si="46"/>
        <v>0</v>
      </c>
      <c r="CJ76" s="37">
        <f t="shared" si="46"/>
        <v>0</v>
      </c>
      <c r="CK76" s="37">
        <f t="shared" si="46"/>
        <v>0</v>
      </c>
      <c r="CL76" s="37">
        <f t="shared" si="46"/>
        <v>0</v>
      </c>
      <c r="CM76" s="37">
        <f t="shared" si="46"/>
        <v>0</v>
      </c>
      <c r="CN76" s="37">
        <f t="shared" si="46"/>
        <v>0</v>
      </c>
      <c r="CO76" s="37">
        <f t="shared" si="46"/>
        <v>0</v>
      </c>
      <c r="CP76" s="37">
        <f t="shared" si="46"/>
        <v>0</v>
      </c>
      <c r="CQ76" s="37">
        <f t="shared" si="46"/>
        <v>0</v>
      </c>
      <c r="CR76" s="37">
        <f t="shared" si="46"/>
        <v>0</v>
      </c>
      <c r="CS76" s="37">
        <f t="shared" si="46"/>
        <v>0</v>
      </c>
      <c r="CT76" s="37">
        <f t="shared" si="46"/>
        <v>0</v>
      </c>
      <c r="CU76" s="37">
        <f t="shared" si="46"/>
        <v>0</v>
      </c>
      <c r="CV76" s="37">
        <f t="shared" si="46"/>
        <v>0</v>
      </c>
      <c r="CW76" s="37">
        <f t="shared" si="46"/>
        <v>0</v>
      </c>
      <c r="CX76" s="37">
        <f t="shared" si="46"/>
        <v>0</v>
      </c>
      <c r="CY76" s="37">
        <f t="shared" si="46"/>
        <v>0</v>
      </c>
      <c r="CZ76" s="37">
        <f t="shared" si="46"/>
        <v>0</v>
      </c>
      <c r="DA76" s="37">
        <f t="shared" si="46"/>
        <v>0</v>
      </c>
      <c r="DB76" s="37">
        <f t="shared" si="46"/>
        <v>0</v>
      </c>
      <c r="DC76" s="37">
        <f t="shared" si="46"/>
        <v>0</v>
      </c>
      <c r="DD76" s="37">
        <f t="shared" si="46"/>
        <v>0</v>
      </c>
      <c r="DE76" s="37">
        <f t="shared" si="46"/>
        <v>0</v>
      </c>
      <c r="DF76" s="37">
        <f t="shared" si="46"/>
        <v>0</v>
      </c>
      <c r="DG76" s="37">
        <f t="shared" si="46"/>
        <v>0</v>
      </c>
      <c r="DH76" s="37">
        <f t="shared" si="46"/>
        <v>0</v>
      </c>
      <c r="DI76" s="37">
        <f t="shared" si="46"/>
        <v>0</v>
      </c>
      <c r="DJ76" s="37">
        <f t="shared" si="46"/>
        <v>0</v>
      </c>
      <c r="DK76" s="37">
        <f t="shared" si="46"/>
        <v>0</v>
      </c>
      <c r="DL76" s="37">
        <f t="shared" si="46"/>
        <v>0</v>
      </c>
      <c r="DM76" s="37">
        <f t="shared" si="46"/>
        <v>0</v>
      </c>
      <c r="DN76" s="37">
        <f t="shared" si="46"/>
        <v>0</v>
      </c>
      <c r="DO76" s="37">
        <f t="shared" si="46"/>
        <v>0</v>
      </c>
      <c r="DP76" s="37">
        <f t="shared" si="46"/>
        <v>0</v>
      </c>
      <c r="DQ76" s="37">
        <f t="shared" si="46"/>
        <v>0</v>
      </c>
      <c r="DR76" s="37">
        <f t="shared" si="46"/>
        <v>0</v>
      </c>
    </row>
    <row r="77" ht="14.25" customHeight="1" outlineLevel="2">
      <c r="B77" s="268" t="str">
        <f>'Fund Raising'!B29</f>
        <v>Seed1</v>
      </c>
      <c r="C77" s="37">
        <f t="shared" ref="C77:DR77" si="47">C13*C$46/100</f>
        <v>0</v>
      </c>
      <c r="D77" s="37">
        <f t="shared" si="47"/>
        <v>0</v>
      </c>
      <c r="E77" s="37">
        <f t="shared" si="47"/>
        <v>0</v>
      </c>
      <c r="F77" s="37">
        <f t="shared" si="47"/>
        <v>0</v>
      </c>
      <c r="G77" s="37">
        <f t="shared" si="47"/>
        <v>0</v>
      </c>
      <c r="H77" s="37">
        <f t="shared" si="47"/>
        <v>0</v>
      </c>
      <c r="I77" s="37">
        <f t="shared" si="47"/>
        <v>138888.8889</v>
      </c>
      <c r="J77" s="37">
        <f t="shared" si="47"/>
        <v>138888.8889</v>
      </c>
      <c r="K77" s="37">
        <f t="shared" si="47"/>
        <v>138888.8889</v>
      </c>
      <c r="L77" s="37">
        <f t="shared" si="47"/>
        <v>138888.8889</v>
      </c>
      <c r="M77" s="37">
        <f t="shared" si="47"/>
        <v>138888.8889</v>
      </c>
      <c r="N77" s="37">
        <f t="shared" si="47"/>
        <v>138888.8889</v>
      </c>
      <c r="O77" s="37">
        <f t="shared" si="47"/>
        <v>138888.8889</v>
      </c>
      <c r="P77" s="37">
        <f t="shared" si="47"/>
        <v>138888.8889</v>
      </c>
      <c r="Q77" s="37">
        <f t="shared" si="47"/>
        <v>138888.8889</v>
      </c>
      <c r="R77" s="37">
        <f t="shared" si="47"/>
        <v>138888.8889</v>
      </c>
      <c r="S77" s="37">
        <f t="shared" si="47"/>
        <v>138888.8889</v>
      </c>
      <c r="T77" s="37">
        <f t="shared" si="47"/>
        <v>138888.8889</v>
      </c>
      <c r="U77" s="37">
        <f t="shared" si="47"/>
        <v>0</v>
      </c>
      <c r="V77" s="37">
        <f t="shared" si="47"/>
        <v>0</v>
      </c>
      <c r="W77" s="37">
        <f t="shared" si="47"/>
        <v>0</v>
      </c>
      <c r="X77" s="37">
        <f t="shared" si="47"/>
        <v>0</v>
      </c>
      <c r="Y77" s="37">
        <f t="shared" si="47"/>
        <v>0</v>
      </c>
      <c r="Z77" s="37">
        <f t="shared" si="47"/>
        <v>0</v>
      </c>
      <c r="AA77" s="37">
        <f t="shared" si="47"/>
        <v>0</v>
      </c>
      <c r="AB77" s="37">
        <f t="shared" si="47"/>
        <v>0</v>
      </c>
      <c r="AC77" s="37">
        <f t="shared" si="47"/>
        <v>0</v>
      </c>
      <c r="AD77" s="37">
        <f t="shared" si="47"/>
        <v>0</v>
      </c>
      <c r="AE77" s="37">
        <f t="shared" si="47"/>
        <v>0</v>
      </c>
      <c r="AF77" s="37">
        <f t="shared" si="47"/>
        <v>0</v>
      </c>
      <c r="AG77" s="37">
        <f t="shared" si="47"/>
        <v>0</v>
      </c>
      <c r="AH77" s="37">
        <f t="shared" si="47"/>
        <v>0</v>
      </c>
      <c r="AI77" s="37">
        <f t="shared" si="47"/>
        <v>0</v>
      </c>
      <c r="AJ77" s="37">
        <f t="shared" si="47"/>
        <v>0</v>
      </c>
      <c r="AK77" s="37">
        <f t="shared" si="47"/>
        <v>0</v>
      </c>
      <c r="AL77" s="37">
        <f t="shared" si="47"/>
        <v>0</v>
      </c>
      <c r="AM77" s="37">
        <f t="shared" si="47"/>
        <v>0</v>
      </c>
      <c r="AN77" s="37">
        <f t="shared" si="47"/>
        <v>0</v>
      </c>
      <c r="AO77" s="37">
        <f t="shared" si="47"/>
        <v>0</v>
      </c>
      <c r="AP77" s="37">
        <f t="shared" si="47"/>
        <v>0</v>
      </c>
      <c r="AQ77" s="37">
        <f t="shared" si="47"/>
        <v>0</v>
      </c>
      <c r="AR77" s="37">
        <f t="shared" si="47"/>
        <v>0</v>
      </c>
      <c r="AS77" s="37">
        <f t="shared" si="47"/>
        <v>0</v>
      </c>
      <c r="AT77" s="37">
        <f t="shared" si="47"/>
        <v>0</v>
      </c>
      <c r="AU77" s="37">
        <f t="shared" si="47"/>
        <v>0</v>
      </c>
      <c r="AV77" s="37">
        <f t="shared" si="47"/>
        <v>0</v>
      </c>
      <c r="AW77" s="37">
        <f t="shared" si="47"/>
        <v>0</v>
      </c>
      <c r="AX77" s="37">
        <f t="shared" si="47"/>
        <v>0</v>
      </c>
      <c r="AY77" s="37">
        <f t="shared" si="47"/>
        <v>0</v>
      </c>
      <c r="AZ77" s="37">
        <f t="shared" si="47"/>
        <v>0</v>
      </c>
      <c r="BA77" s="37">
        <f t="shared" si="47"/>
        <v>0</v>
      </c>
      <c r="BB77" s="37">
        <f t="shared" si="47"/>
        <v>0</v>
      </c>
      <c r="BC77" s="37">
        <f t="shared" si="47"/>
        <v>0</v>
      </c>
      <c r="BD77" s="37">
        <f t="shared" si="47"/>
        <v>0</v>
      </c>
      <c r="BE77" s="37">
        <f t="shared" si="47"/>
        <v>0</v>
      </c>
      <c r="BF77" s="37">
        <f t="shared" si="47"/>
        <v>0</v>
      </c>
      <c r="BG77" s="37">
        <f t="shared" si="47"/>
        <v>0</v>
      </c>
      <c r="BH77" s="37">
        <f t="shared" si="47"/>
        <v>0</v>
      </c>
      <c r="BI77" s="37">
        <f t="shared" si="47"/>
        <v>0</v>
      </c>
      <c r="BJ77" s="37">
        <f t="shared" si="47"/>
        <v>0</v>
      </c>
      <c r="BK77" s="37">
        <f t="shared" si="47"/>
        <v>0</v>
      </c>
      <c r="BL77" s="37">
        <f t="shared" si="47"/>
        <v>0</v>
      </c>
      <c r="BM77" s="37">
        <f t="shared" si="47"/>
        <v>0</v>
      </c>
      <c r="BN77" s="37">
        <f t="shared" si="47"/>
        <v>0</v>
      </c>
      <c r="BO77" s="37">
        <f t="shared" si="47"/>
        <v>0</v>
      </c>
      <c r="BP77" s="37">
        <f t="shared" si="47"/>
        <v>0</v>
      </c>
      <c r="BQ77" s="37">
        <f t="shared" si="47"/>
        <v>0</v>
      </c>
      <c r="BR77" s="37">
        <f t="shared" si="47"/>
        <v>0</v>
      </c>
      <c r="BS77" s="37">
        <f t="shared" si="47"/>
        <v>0</v>
      </c>
      <c r="BT77" s="37">
        <f t="shared" si="47"/>
        <v>0</v>
      </c>
      <c r="BU77" s="37">
        <f t="shared" si="47"/>
        <v>0</v>
      </c>
      <c r="BV77" s="37">
        <f t="shared" si="47"/>
        <v>0</v>
      </c>
      <c r="BW77" s="37">
        <f t="shared" si="47"/>
        <v>0</v>
      </c>
      <c r="BX77" s="37">
        <f t="shared" si="47"/>
        <v>0</v>
      </c>
      <c r="BY77" s="37">
        <f t="shared" si="47"/>
        <v>0</v>
      </c>
      <c r="BZ77" s="37">
        <f t="shared" si="47"/>
        <v>0</v>
      </c>
      <c r="CA77" s="37">
        <f t="shared" si="47"/>
        <v>0</v>
      </c>
      <c r="CB77" s="37">
        <f t="shared" si="47"/>
        <v>0</v>
      </c>
      <c r="CC77" s="37">
        <f t="shared" si="47"/>
        <v>0</v>
      </c>
      <c r="CD77" s="37">
        <f t="shared" si="47"/>
        <v>0</v>
      </c>
      <c r="CE77" s="37">
        <f t="shared" si="47"/>
        <v>0</v>
      </c>
      <c r="CF77" s="37">
        <f t="shared" si="47"/>
        <v>0</v>
      </c>
      <c r="CG77" s="37">
        <f t="shared" si="47"/>
        <v>0</v>
      </c>
      <c r="CH77" s="37">
        <f t="shared" si="47"/>
        <v>0</v>
      </c>
      <c r="CI77" s="37">
        <f t="shared" si="47"/>
        <v>0</v>
      </c>
      <c r="CJ77" s="37">
        <f t="shared" si="47"/>
        <v>0</v>
      </c>
      <c r="CK77" s="37">
        <f t="shared" si="47"/>
        <v>0</v>
      </c>
      <c r="CL77" s="37">
        <f t="shared" si="47"/>
        <v>0</v>
      </c>
      <c r="CM77" s="37">
        <f t="shared" si="47"/>
        <v>0</v>
      </c>
      <c r="CN77" s="37">
        <f t="shared" si="47"/>
        <v>0</v>
      </c>
      <c r="CO77" s="37">
        <f t="shared" si="47"/>
        <v>0</v>
      </c>
      <c r="CP77" s="37">
        <f t="shared" si="47"/>
        <v>0</v>
      </c>
      <c r="CQ77" s="37">
        <f t="shared" si="47"/>
        <v>0</v>
      </c>
      <c r="CR77" s="37">
        <f t="shared" si="47"/>
        <v>0</v>
      </c>
      <c r="CS77" s="37">
        <f t="shared" si="47"/>
        <v>0</v>
      </c>
      <c r="CT77" s="37">
        <f t="shared" si="47"/>
        <v>0</v>
      </c>
      <c r="CU77" s="37">
        <f t="shared" si="47"/>
        <v>0</v>
      </c>
      <c r="CV77" s="37">
        <f t="shared" si="47"/>
        <v>0</v>
      </c>
      <c r="CW77" s="37">
        <f t="shared" si="47"/>
        <v>0</v>
      </c>
      <c r="CX77" s="37">
        <f t="shared" si="47"/>
        <v>0</v>
      </c>
      <c r="CY77" s="37">
        <f t="shared" si="47"/>
        <v>0</v>
      </c>
      <c r="CZ77" s="37">
        <f t="shared" si="47"/>
        <v>0</v>
      </c>
      <c r="DA77" s="37">
        <f t="shared" si="47"/>
        <v>0</v>
      </c>
      <c r="DB77" s="37">
        <f t="shared" si="47"/>
        <v>0</v>
      </c>
      <c r="DC77" s="37">
        <f t="shared" si="47"/>
        <v>0</v>
      </c>
      <c r="DD77" s="37">
        <f t="shared" si="47"/>
        <v>0</v>
      </c>
      <c r="DE77" s="37">
        <f t="shared" si="47"/>
        <v>0</v>
      </c>
      <c r="DF77" s="37">
        <f t="shared" si="47"/>
        <v>0</v>
      </c>
      <c r="DG77" s="37">
        <f t="shared" si="47"/>
        <v>0</v>
      </c>
      <c r="DH77" s="37">
        <f t="shared" si="47"/>
        <v>0</v>
      </c>
      <c r="DI77" s="37">
        <f t="shared" si="47"/>
        <v>0</v>
      </c>
      <c r="DJ77" s="37">
        <f t="shared" si="47"/>
        <v>0</v>
      </c>
      <c r="DK77" s="37">
        <f t="shared" si="47"/>
        <v>0</v>
      </c>
      <c r="DL77" s="37">
        <f t="shared" si="47"/>
        <v>0</v>
      </c>
      <c r="DM77" s="37">
        <f t="shared" si="47"/>
        <v>0</v>
      </c>
      <c r="DN77" s="37">
        <f t="shared" si="47"/>
        <v>0</v>
      </c>
      <c r="DO77" s="37">
        <f t="shared" si="47"/>
        <v>0</v>
      </c>
      <c r="DP77" s="37">
        <f t="shared" si="47"/>
        <v>0</v>
      </c>
      <c r="DQ77" s="37">
        <f t="shared" si="47"/>
        <v>0</v>
      </c>
      <c r="DR77" s="37">
        <f t="shared" si="47"/>
        <v>0</v>
      </c>
    </row>
    <row r="78" ht="14.25" customHeight="1" outlineLevel="2">
      <c r="B78" s="268" t="str">
        <f>'Fund Raising'!B30</f>
        <v>Seed2</v>
      </c>
      <c r="C78" s="37">
        <f t="shared" ref="C78:DR78" si="48">C14*C$46/100</f>
        <v>0</v>
      </c>
      <c r="D78" s="37">
        <f t="shared" si="48"/>
        <v>0</v>
      </c>
      <c r="E78" s="37">
        <f t="shared" si="48"/>
        <v>0</v>
      </c>
      <c r="F78" s="37">
        <f t="shared" si="48"/>
        <v>0</v>
      </c>
      <c r="G78" s="37">
        <f t="shared" si="48"/>
        <v>0</v>
      </c>
      <c r="H78" s="37">
        <f t="shared" si="48"/>
        <v>0</v>
      </c>
      <c r="I78" s="37">
        <f t="shared" si="48"/>
        <v>0</v>
      </c>
      <c r="J78" s="37">
        <f t="shared" si="48"/>
        <v>0</v>
      </c>
      <c r="K78" s="37">
        <f t="shared" si="48"/>
        <v>0</v>
      </c>
      <c r="L78" s="37">
        <f t="shared" si="48"/>
        <v>0</v>
      </c>
      <c r="M78" s="37">
        <f t="shared" si="48"/>
        <v>0</v>
      </c>
      <c r="N78" s="37">
        <f t="shared" si="48"/>
        <v>0</v>
      </c>
      <c r="O78" s="37">
        <f t="shared" si="48"/>
        <v>208333.3333</v>
      </c>
      <c r="P78" s="37">
        <f t="shared" si="48"/>
        <v>208333.3333</v>
      </c>
      <c r="Q78" s="37">
        <f t="shared" si="48"/>
        <v>208333.3333</v>
      </c>
      <c r="R78" s="37">
        <f t="shared" si="48"/>
        <v>208333.3333</v>
      </c>
      <c r="S78" s="37">
        <f t="shared" si="48"/>
        <v>208333.3333</v>
      </c>
      <c r="T78" s="37">
        <f t="shared" si="48"/>
        <v>208333.3333</v>
      </c>
      <c r="U78" s="37">
        <f t="shared" si="48"/>
        <v>208333.3333</v>
      </c>
      <c r="V78" s="37">
        <f t="shared" si="48"/>
        <v>208333.3333</v>
      </c>
      <c r="W78" s="37">
        <f t="shared" si="48"/>
        <v>208333.3333</v>
      </c>
      <c r="X78" s="37">
        <f t="shared" si="48"/>
        <v>208333.3333</v>
      </c>
      <c r="Y78" s="37">
        <f t="shared" si="48"/>
        <v>208333.3333</v>
      </c>
      <c r="Z78" s="37">
        <f t="shared" si="48"/>
        <v>208333.3333</v>
      </c>
      <c r="AA78" s="37">
        <f t="shared" si="48"/>
        <v>208333.3333</v>
      </c>
      <c r="AB78" s="37">
        <f t="shared" si="48"/>
        <v>208333.3333</v>
      </c>
      <c r="AC78" s="37">
        <f t="shared" si="48"/>
        <v>208333.3333</v>
      </c>
      <c r="AD78" s="37">
        <f t="shared" si="48"/>
        <v>208333.3333</v>
      </c>
      <c r="AE78" s="37">
        <f t="shared" si="48"/>
        <v>208333.3333</v>
      </c>
      <c r="AF78" s="37">
        <f t="shared" si="48"/>
        <v>208333.3333</v>
      </c>
      <c r="AG78" s="37">
        <f t="shared" si="48"/>
        <v>0</v>
      </c>
      <c r="AH78" s="37">
        <f t="shared" si="48"/>
        <v>0</v>
      </c>
      <c r="AI78" s="37">
        <f t="shared" si="48"/>
        <v>0</v>
      </c>
      <c r="AJ78" s="37">
        <f t="shared" si="48"/>
        <v>0</v>
      </c>
      <c r="AK78" s="37">
        <f t="shared" si="48"/>
        <v>0</v>
      </c>
      <c r="AL78" s="37">
        <f t="shared" si="48"/>
        <v>0</v>
      </c>
      <c r="AM78" s="37">
        <f t="shared" si="48"/>
        <v>0</v>
      </c>
      <c r="AN78" s="37">
        <f t="shared" si="48"/>
        <v>0</v>
      </c>
      <c r="AO78" s="37">
        <f t="shared" si="48"/>
        <v>0</v>
      </c>
      <c r="AP78" s="37">
        <f t="shared" si="48"/>
        <v>0</v>
      </c>
      <c r="AQ78" s="37">
        <f t="shared" si="48"/>
        <v>0</v>
      </c>
      <c r="AR78" s="37">
        <f t="shared" si="48"/>
        <v>0</v>
      </c>
      <c r="AS78" s="37">
        <f t="shared" si="48"/>
        <v>0</v>
      </c>
      <c r="AT78" s="37">
        <f t="shared" si="48"/>
        <v>0</v>
      </c>
      <c r="AU78" s="37">
        <f t="shared" si="48"/>
        <v>0</v>
      </c>
      <c r="AV78" s="37">
        <f t="shared" si="48"/>
        <v>0</v>
      </c>
      <c r="AW78" s="37">
        <f t="shared" si="48"/>
        <v>0</v>
      </c>
      <c r="AX78" s="37">
        <f t="shared" si="48"/>
        <v>0</v>
      </c>
      <c r="AY78" s="37">
        <f t="shared" si="48"/>
        <v>0</v>
      </c>
      <c r="AZ78" s="37">
        <f t="shared" si="48"/>
        <v>0</v>
      </c>
      <c r="BA78" s="37">
        <f t="shared" si="48"/>
        <v>0</v>
      </c>
      <c r="BB78" s="37">
        <f t="shared" si="48"/>
        <v>0</v>
      </c>
      <c r="BC78" s="37">
        <f t="shared" si="48"/>
        <v>0</v>
      </c>
      <c r="BD78" s="37">
        <f t="shared" si="48"/>
        <v>0</v>
      </c>
      <c r="BE78" s="37">
        <f t="shared" si="48"/>
        <v>0</v>
      </c>
      <c r="BF78" s="37">
        <f t="shared" si="48"/>
        <v>0</v>
      </c>
      <c r="BG78" s="37">
        <f t="shared" si="48"/>
        <v>0</v>
      </c>
      <c r="BH78" s="37">
        <f t="shared" si="48"/>
        <v>0</v>
      </c>
      <c r="BI78" s="37">
        <f t="shared" si="48"/>
        <v>0</v>
      </c>
      <c r="BJ78" s="37">
        <f t="shared" si="48"/>
        <v>0</v>
      </c>
      <c r="BK78" s="37">
        <f t="shared" si="48"/>
        <v>0</v>
      </c>
      <c r="BL78" s="37">
        <f t="shared" si="48"/>
        <v>0</v>
      </c>
      <c r="BM78" s="37">
        <f t="shared" si="48"/>
        <v>0</v>
      </c>
      <c r="BN78" s="37">
        <f t="shared" si="48"/>
        <v>0</v>
      </c>
      <c r="BO78" s="37">
        <f t="shared" si="48"/>
        <v>0</v>
      </c>
      <c r="BP78" s="37">
        <f t="shared" si="48"/>
        <v>0</v>
      </c>
      <c r="BQ78" s="37">
        <f t="shared" si="48"/>
        <v>0</v>
      </c>
      <c r="BR78" s="37">
        <f t="shared" si="48"/>
        <v>0</v>
      </c>
      <c r="BS78" s="37">
        <f t="shared" si="48"/>
        <v>0</v>
      </c>
      <c r="BT78" s="37">
        <f t="shared" si="48"/>
        <v>0</v>
      </c>
      <c r="BU78" s="37">
        <f t="shared" si="48"/>
        <v>0</v>
      </c>
      <c r="BV78" s="37">
        <f t="shared" si="48"/>
        <v>0</v>
      </c>
      <c r="BW78" s="37">
        <f t="shared" si="48"/>
        <v>0</v>
      </c>
      <c r="BX78" s="37">
        <f t="shared" si="48"/>
        <v>0</v>
      </c>
      <c r="BY78" s="37">
        <f t="shared" si="48"/>
        <v>0</v>
      </c>
      <c r="BZ78" s="37">
        <f t="shared" si="48"/>
        <v>0</v>
      </c>
      <c r="CA78" s="37">
        <f t="shared" si="48"/>
        <v>0</v>
      </c>
      <c r="CB78" s="37">
        <f t="shared" si="48"/>
        <v>0</v>
      </c>
      <c r="CC78" s="37">
        <f t="shared" si="48"/>
        <v>0</v>
      </c>
      <c r="CD78" s="37">
        <f t="shared" si="48"/>
        <v>0</v>
      </c>
      <c r="CE78" s="37">
        <f t="shared" si="48"/>
        <v>0</v>
      </c>
      <c r="CF78" s="37">
        <f t="shared" si="48"/>
        <v>0</v>
      </c>
      <c r="CG78" s="37">
        <f t="shared" si="48"/>
        <v>0</v>
      </c>
      <c r="CH78" s="37">
        <f t="shared" si="48"/>
        <v>0</v>
      </c>
      <c r="CI78" s="37">
        <f t="shared" si="48"/>
        <v>0</v>
      </c>
      <c r="CJ78" s="37">
        <f t="shared" si="48"/>
        <v>0</v>
      </c>
      <c r="CK78" s="37">
        <f t="shared" si="48"/>
        <v>0</v>
      </c>
      <c r="CL78" s="37">
        <f t="shared" si="48"/>
        <v>0</v>
      </c>
      <c r="CM78" s="37">
        <f t="shared" si="48"/>
        <v>0</v>
      </c>
      <c r="CN78" s="37">
        <f t="shared" si="48"/>
        <v>0</v>
      </c>
      <c r="CO78" s="37">
        <f t="shared" si="48"/>
        <v>0</v>
      </c>
      <c r="CP78" s="37">
        <f t="shared" si="48"/>
        <v>0</v>
      </c>
      <c r="CQ78" s="37">
        <f t="shared" si="48"/>
        <v>0</v>
      </c>
      <c r="CR78" s="37">
        <f t="shared" si="48"/>
        <v>0</v>
      </c>
      <c r="CS78" s="37">
        <f t="shared" si="48"/>
        <v>0</v>
      </c>
      <c r="CT78" s="37">
        <f t="shared" si="48"/>
        <v>0</v>
      </c>
      <c r="CU78" s="37">
        <f t="shared" si="48"/>
        <v>0</v>
      </c>
      <c r="CV78" s="37">
        <f t="shared" si="48"/>
        <v>0</v>
      </c>
      <c r="CW78" s="37">
        <f t="shared" si="48"/>
        <v>0</v>
      </c>
      <c r="CX78" s="37">
        <f t="shared" si="48"/>
        <v>0</v>
      </c>
      <c r="CY78" s="37">
        <f t="shared" si="48"/>
        <v>0</v>
      </c>
      <c r="CZ78" s="37">
        <f t="shared" si="48"/>
        <v>0</v>
      </c>
      <c r="DA78" s="37">
        <f t="shared" si="48"/>
        <v>0</v>
      </c>
      <c r="DB78" s="37">
        <f t="shared" si="48"/>
        <v>0</v>
      </c>
      <c r="DC78" s="37">
        <f t="shared" si="48"/>
        <v>0</v>
      </c>
      <c r="DD78" s="37">
        <f t="shared" si="48"/>
        <v>0</v>
      </c>
      <c r="DE78" s="37">
        <f t="shared" si="48"/>
        <v>0</v>
      </c>
      <c r="DF78" s="37">
        <f t="shared" si="48"/>
        <v>0</v>
      </c>
      <c r="DG78" s="37">
        <f t="shared" si="48"/>
        <v>0</v>
      </c>
      <c r="DH78" s="37">
        <f t="shared" si="48"/>
        <v>0</v>
      </c>
      <c r="DI78" s="37">
        <f t="shared" si="48"/>
        <v>0</v>
      </c>
      <c r="DJ78" s="37">
        <f t="shared" si="48"/>
        <v>0</v>
      </c>
      <c r="DK78" s="37">
        <f t="shared" si="48"/>
        <v>0</v>
      </c>
      <c r="DL78" s="37">
        <f t="shared" si="48"/>
        <v>0</v>
      </c>
      <c r="DM78" s="37">
        <f t="shared" si="48"/>
        <v>0</v>
      </c>
      <c r="DN78" s="37">
        <f t="shared" si="48"/>
        <v>0</v>
      </c>
      <c r="DO78" s="37">
        <f t="shared" si="48"/>
        <v>0</v>
      </c>
      <c r="DP78" s="37">
        <f t="shared" si="48"/>
        <v>0</v>
      </c>
      <c r="DQ78" s="37">
        <f t="shared" si="48"/>
        <v>0</v>
      </c>
      <c r="DR78" s="37">
        <f t="shared" si="48"/>
        <v>0</v>
      </c>
    </row>
    <row r="79" ht="14.25" customHeight="1" outlineLevel="2">
      <c r="B79" s="268" t="str">
        <f>'Fund Raising'!B31</f>
        <v>Public Sale</v>
      </c>
      <c r="C79" s="37">
        <f t="shared" ref="C79:DR79" si="49">C15*C$46/100</f>
        <v>0</v>
      </c>
      <c r="D79" s="37">
        <f t="shared" si="49"/>
        <v>0</v>
      </c>
      <c r="E79" s="37">
        <f t="shared" si="49"/>
        <v>0</v>
      </c>
      <c r="F79" s="37">
        <f t="shared" si="49"/>
        <v>0</v>
      </c>
      <c r="G79" s="37">
        <f t="shared" si="49"/>
        <v>0</v>
      </c>
      <c r="H79" s="37">
        <f t="shared" si="49"/>
        <v>0</v>
      </c>
      <c r="I79" s="37">
        <f t="shared" si="49"/>
        <v>0</v>
      </c>
      <c r="J79" s="37">
        <f t="shared" si="49"/>
        <v>0</v>
      </c>
      <c r="K79" s="37">
        <f t="shared" si="49"/>
        <v>0</v>
      </c>
      <c r="L79" s="37">
        <f t="shared" si="49"/>
        <v>0</v>
      </c>
      <c r="M79" s="37">
        <f t="shared" si="49"/>
        <v>0</v>
      </c>
      <c r="N79" s="37">
        <f t="shared" si="49"/>
        <v>0</v>
      </c>
      <c r="O79" s="37">
        <f t="shared" si="49"/>
        <v>0</v>
      </c>
      <c r="P79" s="37">
        <f t="shared" si="49"/>
        <v>0</v>
      </c>
      <c r="Q79" s="37">
        <f t="shared" si="49"/>
        <v>0</v>
      </c>
      <c r="R79" s="37">
        <f t="shared" si="49"/>
        <v>0</v>
      </c>
      <c r="S79" s="37">
        <f t="shared" si="49"/>
        <v>0</v>
      </c>
      <c r="T79" s="37">
        <f t="shared" si="49"/>
        <v>0</v>
      </c>
      <c r="U79" s="37">
        <f t="shared" si="49"/>
        <v>0</v>
      </c>
      <c r="V79" s="37">
        <f t="shared" si="49"/>
        <v>0</v>
      </c>
      <c r="W79" s="37">
        <f t="shared" si="49"/>
        <v>0</v>
      </c>
      <c r="X79" s="37">
        <f t="shared" si="49"/>
        <v>0</v>
      </c>
      <c r="Y79" s="37">
        <f t="shared" si="49"/>
        <v>0</v>
      </c>
      <c r="Z79" s="37">
        <f t="shared" si="49"/>
        <v>0</v>
      </c>
      <c r="AA79" s="37">
        <f t="shared" si="49"/>
        <v>0</v>
      </c>
      <c r="AB79" s="37">
        <f t="shared" si="49"/>
        <v>0</v>
      </c>
      <c r="AC79" s="37">
        <f t="shared" si="49"/>
        <v>0</v>
      </c>
      <c r="AD79" s="37">
        <f t="shared" si="49"/>
        <v>0</v>
      </c>
      <c r="AE79" s="37">
        <f t="shared" si="49"/>
        <v>0</v>
      </c>
      <c r="AF79" s="37">
        <f t="shared" si="49"/>
        <v>0</v>
      </c>
      <c r="AG79" s="37">
        <f t="shared" si="49"/>
        <v>0</v>
      </c>
      <c r="AH79" s="37">
        <f t="shared" si="49"/>
        <v>0</v>
      </c>
      <c r="AI79" s="37">
        <f t="shared" si="49"/>
        <v>0</v>
      </c>
      <c r="AJ79" s="37">
        <f t="shared" si="49"/>
        <v>0</v>
      </c>
      <c r="AK79" s="37">
        <f t="shared" si="49"/>
        <v>0</v>
      </c>
      <c r="AL79" s="37">
        <f t="shared" si="49"/>
        <v>0</v>
      </c>
      <c r="AM79" s="37">
        <f t="shared" si="49"/>
        <v>0</v>
      </c>
      <c r="AN79" s="37">
        <f t="shared" si="49"/>
        <v>0</v>
      </c>
      <c r="AO79" s="37">
        <f t="shared" si="49"/>
        <v>0</v>
      </c>
      <c r="AP79" s="37">
        <f t="shared" si="49"/>
        <v>0</v>
      </c>
      <c r="AQ79" s="37">
        <f t="shared" si="49"/>
        <v>0</v>
      </c>
      <c r="AR79" s="37">
        <f t="shared" si="49"/>
        <v>0</v>
      </c>
      <c r="AS79" s="37">
        <f t="shared" si="49"/>
        <v>0</v>
      </c>
      <c r="AT79" s="37">
        <f t="shared" si="49"/>
        <v>0</v>
      </c>
      <c r="AU79" s="37">
        <f t="shared" si="49"/>
        <v>0</v>
      </c>
      <c r="AV79" s="37">
        <f t="shared" si="49"/>
        <v>0</v>
      </c>
      <c r="AW79" s="37">
        <f t="shared" si="49"/>
        <v>0</v>
      </c>
      <c r="AX79" s="37">
        <f t="shared" si="49"/>
        <v>0</v>
      </c>
      <c r="AY79" s="37">
        <f t="shared" si="49"/>
        <v>0</v>
      </c>
      <c r="AZ79" s="37">
        <f t="shared" si="49"/>
        <v>0</v>
      </c>
      <c r="BA79" s="37">
        <f t="shared" si="49"/>
        <v>0</v>
      </c>
      <c r="BB79" s="37">
        <f t="shared" si="49"/>
        <v>0</v>
      </c>
      <c r="BC79" s="37">
        <f t="shared" si="49"/>
        <v>0</v>
      </c>
      <c r="BD79" s="37">
        <f t="shared" si="49"/>
        <v>0</v>
      </c>
      <c r="BE79" s="37">
        <f t="shared" si="49"/>
        <v>0</v>
      </c>
      <c r="BF79" s="37">
        <f t="shared" si="49"/>
        <v>0</v>
      </c>
      <c r="BG79" s="37">
        <f t="shared" si="49"/>
        <v>0</v>
      </c>
      <c r="BH79" s="37">
        <f t="shared" si="49"/>
        <v>0</v>
      </c>
      <c r="BI79" s="37">
        <f t="shared" si="49"/>
        <v>0</v>
      </c>
      <c r="BJ79" s="37">
        <f t="shared" si="49"/>
        <v>0</v>
      </c>
      <c r="BK79" s="37">
        <f t="shared" si="49"/>
        <v>0</v>
      </c>
      <c r="BL79" s="37">
        <f t="shared" si="49"/>
        <v>0</v>
      </c>
      <c r="BM79" s="37">
        <f t="shared" si="49"/>
        <v>0</v>
      </c>
      <c r="BN79" s="37">
        <f t="shared" si="49"/>
        <v>0</v>
      </c>
      <c r="BO79" s="37">
        <f t="shared" si="49"/>
        <v>0</v>
      </c>
      <c r="BP79" s="37">
        <f t="shared" si="49"/>
        <v>0</v>
      </c>
      <c r="BQ79" s="37">
        <f t="shared" si="49"/>
        <v>0</v>
      </c>
      <c r="BR79" s="37">
        <f t="shared" si="49"/>
        <v>0</v>
      </c>
      <c r="BS79" s="37">
        <f t="shared" si="49"/>
        <v>0</v>
      </c>
      <c r="BT79" s="37">
        <f t="shared" si="49"/>
        <v>0</v>
      </c>
      <c r="BU79" s="37">
        <f t="shared" si="49"/>
        <v>0</v>
      </c>
      <c r="BV79" s="37">
        <f t="shared" si="49"/>
        <v>0</v>
      </c>
      <c r="BW79" s="37">
        <f t="shared" si="49"/>
        <v>0</v>
      </c>
      <c r="BX79" s="37">
        <f t="shared" si="49"/>
        <v>0</v>
      </c>
      <c r="BY79" s="37">
        <f t="shared" si="49"/>
        <v>0</v>
      </c>
      <c r="BZ79" s="37">
        <f t="shared" si="49"/>
        <v>0</v>
      </c>
      <c r="CA79" s="37">
        <f t="shared" si="49"/>
        <v>0</v>
      </c>
      <c r="CB79" s="37">
        <f t="shared" si="49"/>
        <v>0</v>
      </c>
      <c r="CC79" s="37">
        <f t="shared" si="49"/>
        <v>0</v>
      </c>
      <c r="CD79" s="37">
        <f t="shared" si="49"/>
        <v>0</v>
      </c>
      <c r="CE79" s="37">
        <f t="shared" si="49"/>
        <v>0</v>
      </c>
      <c r="CF79" s="37">
        <f t="shared" si="49"/>
        <v>0</v>
      </c>
      <c r="CG79" s="37">
        <f t="shared" si="49"/>
        <v>0</v>
      </c>
      <c r="CH79" s="37">
        <f t="shared" si="49"/>
        <v>0</v>
      </c>
      <c r="CI79" s="37">
        <f t="shared" si="49"/>
        <v>0</v>
      </c>
      <c r="CJ79" s="37">
        <f t="shared" si="49"/>
        <v>0</v>
      </c>
      <c r="CK79" s="37">
        <f t="shared" si="49"/>
        <v>0</v>
      </c>
      <c r="CL79" s="37">
        <f t="shared" si="49"/>
        <v>0</v>
      </c>
      <c r="CM79" s="37">
        <f t="shared" si="49"/>
        <v>0</v>
      </c>
      <c r="CN79" s="37">
        <f t="shared" si="49"/>
        <v>0</v>
      </c>
      <c r="CO79" s="37">
        <f t="shared" si="49"/>
        <v>0</v>
      </c>
      <c r="CP79" s="37">
        <f t="shared" si="49"/>
        <v>0</v>
      </c>
      <c r="CQ79" s="37">
        <f t="shared" si="49"/>
        <v>0</v>
      </c>
      <c r="CR79" s="37">
        <f t="shared" si="49"/>
        <v>0</v>
      </c>
      <c r="CS79" s="37">
        <f t="shared" si="49"/>
        <v>0</v>
      </c>
      <c r="CT79" s="37">
        <f t="shared" si="49"/>
        <v>0</v>
      </c>
      <c r="CU79" s="37">
        <f t="shared" si="49"/>
        <v>0</v>
      </c>
      <c r="CV79" s="37">
        <f t="shared" si="49"/>
        <v>0</v>
      </c>
      <c r="CW79" s="37">
        <f t="shared" si="49"/>
        <v>0</v>
      </c>
      <c r="CX79" s="37">
        <f t="shared" si="49"/>
        <v>0</v>
      </c>
      <c r="CY79" s="37">
        <f t="shared" si="49"/>
        <v>0</v>
      </c>
      <c r="CZ79" s="37">
        <f t="shared" si="49"/>
        <v>0</v>
      </c>
      <c r="DA79" s="37">
        <f t="shared" si="49"/>
        <v>0</v>
      </c>
      <c r="DB79" s="37">
        <f t="shared" si="49"/>
        <v>0</v>
      </c>
      <c r="DC79" s="37">
        <f t="shared" si="49"/>
        <v>0</v>
      </c>
      <c r="DD79" s="37">
        <f t="shared" si="49"/>
        <v>0</v>
      </c>
      <c r="DE79" s="37">
        <f t="shared" si="49"/>
        <v>0</v>
      </c>
      <c r="DF79" s="37">
        <f t="shared" si="49"/>
        <v>0</v>
      </c>
      <c r="DG79" s="37">
        <f t="shared" si="49"/>
        <v>0</v>
      </c>
      <c r="DH79" s="37">
        <f t="shared" si="49"/>
        <v>0</v>
      </c>
      <c r="DI79" s="37">
        <f t="shared" si="49"/>
        <v>0</v>
      </c>
      <c r="DJ79" s="37">
        <f t="shared" si="49"/>
        <v>0</v>
      </c>
      <c r="DK79" s="37">
        <f t="shared" si="49"/>
        <v>0</v>
      </c>
      <c r="DL79" s="37">
        <f t="shared" si="49"/>
        <v>0</v>
      </c>
      <c r="DM79" s="37">
        <f t="shared" si="49"/>
        <v>0</v>
      </c>
      <c r="DN79" s="37">
        <f t="shared" si="49"/>
        <v>0</v>
      </c>
      <c r="DO79" s="37">
        <f t="shared" si="49"/>
        <v>0</v>
      </c>
      <c r="DP79" s="37">
        <f t="shared" si="49"/>
        <v>0</v>
      </c>
      <c r="DQ79" s="37">
        <f t="shared" si="49"/>
        <v>0</v>
      </c>
      <c r="DR79" s="37">
        <f t="shared" si="49"/>
        <v>0</v>
      </c>
    </row>
    <row r="80" ht="14.25" customHeight="1" outlineLevel="2">
      <c r="B80" s="268" t="str">
        <f>'Fund Raising'!B32</f>
        <v>Founders / Team</v>
      </c>
      <c r="C80" s="37">
        <f t="shared" ref="C80:DR80" si="50">C16*C$46/100</f>
        <v>0</v>
      </c>
      <c r="D80" s="37">
        <f t="shared" si="50"/>
        <v>0</v>
      </c>
      <c r="E80" s="37">
        <f t="shared" si="50"/>
        <v>0</v>
      </c>
      <c r="F80" s="37">
        <f t="shared" si="50"/>
        <v>0</v>
      </c>
      <c r="G80" s="37">
        <f t="shared" si="50"/>
        <v>0</v>
      </c>
      <c r="H80" s="37">
        <f t="shared" si="50"/>
        <v>0</v>
      </c>
      <c r="I80" s="37">
        <f t="shared" si="50"/>
        <v>0</v>
      </c>
      <c r="J80" s="37">
        <f t="shared" si="50"/>
        <v>0</v>
      </c>
      <c r="K80" s="37">
        <f t="shared" si="50"/>
        <v>0</v>
      </c>
      <c r="L80" s="37">
        <f t="shared" si="50"/>
        <v>0</v>
      </c>
      <c r="M80" s="37">
        <f t="shared" si="50"/>
        <v>0</v>
      </c>
      <c r="N80" s="37">
        <f t="shared" si="50"/>
        <v>0</v>
      </c>
      <c r="O80" s="37">
        <f t="shared" si="50"/>
        <v>0</v>
      </c>
      <c r="P80" s="37">
        <f t="shared" si="50"/>
        <v>0</v>
      </c>
      <c r="Q80" s="37">
        <f t="shared" si="50"/>
        <v>0</v>
      </c>
      <c r="R80" s="37">
        <f t="shared" si="50"/>
        <v>0</v>
      </c>
      <c r="S80" s="37">
        <f t="shared" si="50"/>
        <v>0</v>
      </c>
      <c r="T80" s="37">
        <f t="shared" si="50"/>
        <v>0</v>
      </c>
      <c r="U80" s="37">
        <f t="shared" si="50"/>
        <v>266666.6667</v>
      </c>
      <c r="V80" s="37">
        <f t="shared" si="50"/>
        <v>266666.6667</v>
      </c>
      <c r="W80" s="37">
        <f t="shared" si="50"/>
        <v>266666.6667</v>
      </c>
      <c r="X80" s="37">
        <f t="shared" si="50"/>
        <v>266666.6667</v>
      </c>
      <c r="Y80" s="37">
        <f t="shared" si="50"/>
        <v>266666.6667</v>
      </c>
      <c r="Z80" s="37">
        <f t="shared" si="50"/>
        <v>266666.6667</v>
      </c>
      <c r="AA80" s="37">
        <f t="shared" si="50"/>
        <v>266666.6667</v>
      </c>
      <c r="AB80" s="37">
        <f t="shared" si="50"/>
        <v>266666.6667</v>
      </c>
      <c r="AC80" s="37">
        <f t="shared" si="50"/>
        <v>266666.6667</v>
      </c>
      <c r="AD80" s="37">
        <f t="shared" si="50"/>
        <v>266666.6667</v>
      </c>
      <c r="AE80" s="37">
        <f t="shared" si="50"/>
        <v>266666.6667</v>
      </c>
      <c r="AF80" s="37">
        <f t="shared" si="50"/>
        <v>266666.6667</v>
      </c>
      <c r="AG80" s="37">
        <f t="shared" si="50"/>
        <v>266666.6667</v>
      </c>
      <c r="AH80" s="37">
        <f t="shared" si="50"/>
        <v>266666.6667</v>
      </c>
      <c r="AI80" s="37">
        <f t="shared" si="50"/>
        <v>266666.6667</v>
      </c>
      <c r="AJ80" s="37">
        <f t="shared" si="50"/>
        <v>266666.6667</v>
      </c>
      <c r="AK80" s="37">
        <f t="shared" si="50"/>
        <v>266666.6667</v>
      </c>
      <c r="AL80" s="37">
        <f t="shared" si="50"/>
        <v>266666.6667</v>
      </c>
      <c r="AM80" s="37">
        <f t="shared" si="50"/>
        <v>266666.6667</v>
      </c>
      <c r="AN80" s="37">
        <f t="shared" si="50"/>
        <v>266666.6667</v>
      </c>
      <c r="AO80" s="37">
        <f t="shared" si="50"/>
        <v>266666.6667</v>
      </c>
      <c r="AP80" s="37">
        <f t="shared" si="50"/>
        <v>266666.6667</v>
      </c>
      <c r="AQ80" s="37">
        <f t="shared" si="50"/>
        <v>266666.6667</v>
      </c>
      <c r="AR80" s="37">
        <f t="shared" si="50"/>
        <v>266666.6667</v>
      </c>
      <c r="AS80" s="37">
        <f t="shared" si="50"/>
        <v>266666.6667</v>
      </c>
      <c r="AT80" s="37">
        <f t="shared" si="50"/>
        <v>266666.6667</v>
      </c>
      <c r="AU80" s="37">
        <f t="shared" si="50"/>
        <v>266666.6667</v>
      </c>
      <c r="AV80" s="37">
        <f t="shared" si="50"/>
        <v>266666.6667</v>
      </c>
      <c r="AW80" s="37">
        <f t="shared" si="50"/>
        <v>266666.6667</v>
      </c>
      <c r="AX80" s="37">
        <f t="shared" si="50"/>
        <v>266666.6667</v>
      </c>
      <c r="AY80" s="37">
        <f t="shared" si="50"/>
        <v>0</v>
      </c>
      <c r="AZ80" s="37">
        <f t="shared" si="50"/>
        <v>0</v>
      </c>
      <c r="BA80" s="37">
        <f t="shared" si="50"/>
        <v>0</v>
      </c>
      <c r="BB80" s="37">
        <f t="shared" si="50"/>
        <v>0</v>
      </c>
      <c r="BC80" s="37">
        <f t="shared" si="50"/>
        <v>0</v>
      </c>
      <c r="BD80" s="37">
        <f t="shared" si="50"/>
        <v>0</v>
      </c>
      <c r="BE80" s="37">
        <f t="shared" si="50"/>
        <v>0</v>
      </c>
      <c r="BF80" s="37">
        <f t="shared" si="50"/>
        <v>0</v>
      </c>
      <c r="BG80" s="37">
        <f t="shared" si="50"/>
        <v>0</v>
      </c>
      <c r="BH80" s="37">
        <f t="shared" si="50"/>
        <v>0</v>
      </c>
      <c r="BI80" s="37">
        <f t="shared" si="50"/>
        <v>0</v>
      </c>
      <c r="BJ80" s="37">
        <f t="shared" si="50"/>
        <v>0</v>
      </c>
      <c r="BK80" s="37">
        <f t="shared" si="50"/>
        <v>0</v>
      </c>
      <c r="BL80" s="37">
        <f t="shared" si="50"/>
        <v>0</v>
      </c>
      <c r="BM80" s="37">
        <f t="shared" si="50"/>
        <v>0</v>
      </c>
      <c r="BN80" s="37">
        <f t="shared" si="50"/>
        <v>0</v>
      </c>
      <c r="BO80" s="37">
        <f t="shared" si="50"/>
        <v>0</v>
      </c>
      <c r="BP80" s="37">
        <f t="shared" si="50"/>
        <v>0</v>
      </c>
      <c r="BQ80" s="37">
        <f t="shared" si="50"/>
        <v>0</v>
      </c>
      <c r="BR80" s="37">
        <f t="shared" si="50"/>
        <v>0</v>
      </c>
      <c r="BS80" s="37">
        <f t="shared" si="50"/>
        <v>0</v>
      </c>
      <c r="BT80" s="37">
        <f t="shared" si="50"/>
        <v>0</v>
      </c>
      <c r="BU80" s="37">
        <f t="shared" si="50"/>
        <v>0</v>
      </c>
      <c r="BV80" s="37">
        <f t="shared" si="50"/>
        <v>0</v>
      </c>
      <c r="BW80" s="37">
        <f t="shared" si="50"/>
        <v>0</v>
      </c>
      <c r="BX80" s="37">
        <f t="shared" si="50"/>
        <v>0</v>
      </c>
      <c r="BY80" s="37">
        <f t="shared" si="50"/>
        <v>0</v>
      </c>
      <c r="BZ80" s="37">
        <f t="shared" si="50"/>
        <v>0</v>
      </c>
      <c r="CA80" s="37">
        <f t="shared" si="50"/>
        <v>0</v>
      </c>
      <c r="CB80" s="37">
        <f t="shared" si="50"/>
        <v>0</v>
      </c>
      <c r="CC80" s="37">
        <f t="shared" si="50"/>
        <v>0</v>
      </c>
      <c r="CD80" s="37">
        <f t="shared" si="50"/>
        <v>0</v>
      </c>
      <c r="CE80" s="37">
        <f t="shared" si="50"/>
        <v>0</v>
      </c>
      <c r="CF80" s="37">
        <f t="shared" si="50"/>
        <v>0</v>
      </c>
      <c r="CG80" s="37">
        <f t="shared" si="50"/>
        <v>0</v>
      </c>
      <c r="CH80" s="37">
        <f t="shared" si="50"/>
        <v>0</v>
      </c>
      <c r="CI80" s="37">
        <f t="shared" si="50"/>
        <v>0</v>
      </c>
      <c r="CJ80" s="37">
        <f t="shared" si="50"/>
        <v>0</v>
      </c>
      <c r="CK80" s="37">
        <f t="shared" si="50"/>
        <v>0</v>
      </c>
      <c r="CL80" s="37">
        <f t="shared" si="50"/>
        <v>0</v>
      </c>
      <c r="CM80" s="37">
        <f t="shared" si="50"/>
        <v>0</v>
      </c>
      <c r="CN80" s="37">
        <f t="shared" si="50"/>
        <v>0</v>
      </c>
      <c r="CO80" s="37">
        <f t="shared" si="50"/>
        <v>0</v>
      </c>
      <c r="CP80" s="37">
        <f t="shared" si="50"/>
        <v>0</v>
      </c>
      <c r="CQ80" s="37">
        <f t="shared" si="50"/>
        <v>0</v>
      </c>
      <c r="CR80" s="37">
        <f t="shared" si="50"/>
        <v>0</v>
      </c>
      <c r="CS80" s="37">
        <f t="shared" si="50"/>
        <v>0</v>
      </c>
      <c r="CT80" s="37">
        <f t="shared" si="50"/>
        <v>0</v>
      </c>
      <c r="CU80" s="37">
        <f t="shared" si="50"/>
        <v>0</v>
      </c>
      <c r="CV80" s="37">
        <f t="shared" si="50"/>
        <v>0</v>
      </c>
      <c r="CW80" s="37">
        <f t="shared" si="50"/>
        <v>0</v>
      </c>
      <c r="CX80" s="37">
        <f t="shared" si="50"/>
        <v>0</v>
      </c>
      <c r="CY80" s="37">
        <f t="shared" si="50"/>
        <v>0</v>
      </c>
      <c r="CZ80" s="37">
        <f t="shared" si="50"/>
        <v>0</v>
      </c>
      <c r="DA80" s="37">
        <f t="shared" si="50"/>
        <v>0</v>
      </c>
      <c r="DB80" s="37">
        <f t="shared" si="50"/>
        <v>0</v>
      </c>
      <c r="DC80" s="37">
        <f t="shared" si="50"/>
        <v>0</v>
      </c>
      <c r="DD80" s="37">
        <f t="shared" si="50"/>
        <v>0</v>
      </c>
      <c r="DE80" s="37">
        <f t="shared" si="50"/>
        <v>0</v>
      </c>
      <c r="DF80" s="37">
        <f t="shared" si="50"/>
        <v>0</v>
      </c>
      <c r="DG80" s="37">
        <f t="shared" si="50"/>
        <v>0</v>
      </c>
      <c r="DH80" s="37">
        <f t="shared" si="50"/>
        <v>0</v>
      </c>
      <c r="DI80" s="37">
        <f t="shared" si="50"/>
        <v>0</v>
      </c>
      <c r="DJ80" s="37">
        <f t="shared" si="50"/>
        <v>0</v>
      </c>
      <c r="DK80" s="37">
        <f t="shared" si="50"/>
        <v>0</v>
      </c>
      <c r="DL80" s="37">
        <f t="shared" si="50"/>
        <v>0</v>
      </c>
      <c r="DM80" s="37">
        <f t="shared" si="50"/>
        <v>0</v>
      </c>
      <c r="DN80" s="37">
        <f t="shared" si="50"/>
        <v>0</v>
      </c>
      <c r="DO80" s="37">
        <f t="shared" si="50"/>
        <v>0</v>
      </c>
      <c r="DP80" s="37">
        <f t="shared" si="50"/>
        <v>0</v>
      </c>
      <c r="DQ80" s="37">
        <f t="shared" si="50"/>
        <v>0</v>
      </c>
      <c r="DR80" s="37">
        <f t="shared" si="50"/>
        <v>0</v>
      </c>
    </row>
    <row r="81" ht="14.25" customHeight="1" outlineLevel="2">
      <c r="B81" s="268" t="str">
        <f>'Fund Raising'!B33</f>
        <v>Growth Fund</v>
      </c>
      <c r="C81" s="37">
        <f t="shared" ref="C81:DR81" si="51">C17*C$46/100</f>
        <v>50000</v>
      </c>
      <c r="D81" s="37">
        <f t="shared" si="51"/>
        <v>50000</v>
      </c>
      <c r="E81" s="37">
        <f t="shared" si="51"/>
        <v>50000</v>
      </c>
      <c r="F81" s="37">
        <f t="shared" si="51"/>
        <v>50000</v>
      </c>
      <c r="G81" s="37">
        <f t="shared" si="51"/>
        <v>50000</v>
      </c>
      <c r="H81" s="37">
        <f t="shared" si="51"/>
        <v>50000</v>
      </c>
      <c r="I81" s="37">
        <f t="shared" si="51"/>
        <v>50000</v>
      </c>
      <c r="J81" s="37">
        <f t="shared" si="51"/>
        <v>50000</v>
      </c>
      <c r="K81" s="37">
        <f t="shared" si="51"/>
        <v>50000</v>
      </c>
      <c r="L81" s="37">
        <f t="shared" si="51"/>
        <v>50000</v>
      </c>
      <c r="M81" s="37">
        <f t="shared" si="51"/>
        <v>50000</v>
      </c>
      <c r="N81" s="37">
        <f t="shared" si="51"/>
        <v>50000</v>
      </c>
      <c r="O81" s="37">
        <f t="shared" si="51"/>
        <v>50000</v>
      </c>
      <c r="P81" s="37">
        <f t="shared" si="51"/>
        <v>50000</v>
      </c>
      <c r="Q81" s="37">
        <f t="shared" si="51"/>
        <v>50000</v>
      </c>
      <c r="R81" s="37">
        <f t="shared" si="51"/>
        <v>50000</v>
      </c>
      <c r="S81" s="37">
        <f t="shared" si="51"/>
        <v>50000</v>
      </c>
      <c r="T81" s="37">
        <f t="shared" si="51"/>
        <v>50000</v>
      </c>
      <c r="U81" s="37">
        <f t="shared" si="51"/>
        <v>50000</v>
      </c>
      <c r="V81" s="37">
        <f t="shared" si="51"/>
        <v>50000</v>
      </c>
      <c r="W81" s="37">
        <f t="shared" si="51"/>
        <v>50000</v>
      </c>
      <c r="X81" s="37">
        <f t="shared" si="51"/>
        <v>50000</v>
      </c>
      <c r="Y81" s="37">
        <f t="shared" si="51"/>
        <v>50000</v>
      </c>
      <c r="Z81" s="37">
        <f t="shared" si="51"/>
        <v>50000</v>
      </c>
      <c r="AA81" s="37">
        <f t="shared" si="51"/>
        <v>0</v>
      </c>
      <c r="AB81" s="37">
        <f t="shared" si="51"/>
        <v>0</v>
      </c>
      <c r="AC81" s="37">
        <f t="shared" si="51"/>
        <v>0</v>
      </c>
      <c r="AD81" s="37">
        <f t="shared" si="51"/>
        <v>0</v>
      </c>
      <c r="AE81" s="37">
        <f t="shared" si="51"/>
        <v>0</v>
      </c>
      <c r="AF81" s="37">
        <f t="shared" si="51"/>
        <v>0</v>
      </c>
      <c r="AG81" s="37">
        <f t="shared" si="51"/>
        <v>0</v>
      </c>
      <c r="AH81" s="37">
        <f t="shared" si="51"/>
        <v>0</v>
      </c>
      <c r="AI81" s="37">
        <f t="shared" si="51"/>
        <v>0</v>
      </c>
      <c r="AJ81" s="37">
        <f t="shared" si="51"/>
        <v>0</v>
      </c>
      <c r="AK81" s="37">
        <f t="shared" si="51"/>
        <v>0</v>
      </c>
      <c r="AL81" s="37">
        <f t="shared" si="51"/>
        <v>0</v>
      </c>
      <c r="AM81" s="37">
        <f t="shared" si="51"/>
        <v>0</v>
      </c>
      <c r="AN81" s="37">
        <f t="shared" si="51"/>
        <v>0</v>
      </c>
      <c r="AO81" s="37">
        <f t="shared" si="51"/>
        <v>0</v>
      </c>
      <c r="AP81" s="37">
        <f t="shared" si="51"/>
        <v>0</v>
      </c>
      <c r="AQ81" s="37">
        <f t="shared" si="51"/>
        <v>0</v>
      </c>
      <c r="AR81" s="37">
        <f t="shared" si="51"/>
        <v>0</v>
      </c>
      <c r="AS81" s="37">
        <f t="shared" si="51"/>
        <v>0</v>
      </c>
      <c r="AT81" s="37">
        <f t="shared" si="51"/>
        <v>0</v>
      </c>
      <c r="AU81" s="37">
        <f t="shared" si="51"/>
        <v>0</v>
      </c>
      <c r="AV81" s="37">
        <f t="shared" si="51"/>
        <v>0</v>
      </c>
      <c r="AW81" s="37">
        <f t="shared" si="51"/>
        <v>0</v>
      </c>
      <c r="AX81" s="37">
        <f t="shared" si="51"/>
        <v>0</v>
      </c>
      <c r="AY81" s="37">
        <f t="shared" si="51"/>
        <v>0</v>
      </c>
      <c r="AZ81" s="37">
        <f t="shared" si="51"/>
        <v>0</v>
      </c>
      <c r="BA81" s="37">
        <f t="shared" si="51"/>
        <v>0</v>
      </c>
      <c r="BB81" s="37">
        <f t="shared" si="51"/>
        <v>0</v>
      </c>
      <c r="BC81" s="37">
        <f t="shared" si="51"/>
        <v>0</v>
      </c>
      <c r="BD81" s="37">
        <f t="shared" si="51"/>
        <v>0</v>
      </c>
      <c r="BE81" s="37">
        <f t="shared" si="51"/>
        <v>0</v>
      </c>
      <c r="BF81" s="37">
        <f t="shared" si="51"/>
        <v>0</v>
      </c>
      <c r="BG81" s="37">
        <f t="shared" si="51"/>
        <v>0</v>
      </c>
      <c r="BH81" s="37">
        <f t="shared" si="51"/>
        <v>0</v>
      </c>
      <c r="BI81" s="37">
        <f t="shared" si="51"/>
        <v>0</v>
      </c>
      <c r="BJ81" s="37">
        <f t="shared" si="51"/>
        <v>0</v>
      </c>
      <c r="BK81" s="37">
        <f t="shared" si="51"/>
        <v>0</v>
      </c>
      <c r="BL81" s="37">
        <f t="shared" si="51"/>
        <v>0</v>
      </c>
      <c r="BM81" s="37">
        <f t="shared" si="51"/>
        <v>0</v>
      </c>
      <c r="BN81" s="37">
        <f t="shared" si="51"/>
        <v>0</v>
      </c>
      <c r="BO81" s="37">
        <f t="shared" si="51"/>
        <v>0</v>
      </c>
      <c r="BP81" s="37">
        <f t="shared" si="51"/>
        <v>0</v>
      </c>
      <c r="BQ81" s="37">
        <f t="shared" si="51"/>
        <v>0</v>
      </c>
      <c r="BR81" s="37">
        <f t="shared" si="51"/>
        <v>0</v>
      </c>
      <c r="BS81" s="37">
        <f t="shared" si="51"/>
        <v>0</v>
      </c>
      <c r="BT81" s="37">
        <f t="shared" si="51"/>
        <v>0</v>
      </c>
      <c r="BU81" s="37">
        <f t="shared" si="51"/>
        <v>0</v>
      </c>
      <c r="BV81" s="37">
        <f t="shared" si="51"/>
        <v>0</v>
      </c>
      <c r="BW81" s="37">
        <f t="shared" si="51"/>
        <v>0</v>
      </c>
      <c r="BX81" s="37">
        <f t="shared" si="51"/>
        <v>0</v>
      </c>
      <c r="BY81" s="37">
        <f t="shared" si="51"/>
        <v>0</v>
      </c>
      <c r="BZ81" s="37">
        <f t="shared" si="51"/>
        <v>0</v>
      </c>
      <c r="CA81" s="37">
        <f t="shared" si="51"/>
        <v>0</v>
      </c>
      <c r="CB81" s="37">
        <f t="shared" si="51"/>
        <v>0</v>
      </c>
      <c r="CC81" s="37">
        <f t="shared" si="51"/>
        <v>0</v>
      </c>
      <c r="CD81" s="37">
        <f t="shared" si="51"/>
        <v>0</v>
      </c>
      <c r="CE81" s="37">
        <f t="shared" si="51"/>
        <v>0</v>
      </c>
      <c r="CF81" s="37">
        <f t="shared" si="51"/>
        <v>0</v>
      </c>
      <c r="CG81" s="37">
        <f t="shared" si="51"/>
        <v>0</v>
      </c>
      <c r="CH81" s="37">
        <f t="shared" si="51"/>
        <v>0</v>
      </c>
      <c r="CI81" s="37">
        <f t="shared" si="51"/>
        <v>0</v>
      </c>
      <c r="CJ81" s="37">
        <f t="shared" si="51"/>
        <v>0</v>
      </c>
      <c r="CK81" s="37">
        <f t="shared" si="51"/>
        <v>0</v>
      </c>
      <c r="CL81" s="37">
        <f t="shared" si="51"/>
        <v>0</v>
      </c>
      <c r="CM81" s="37">
        <f t="shared" si="51"/>
        <v>0</v>
      </c>
      <c r="CN81" s="37">
        <f t="shared" si="51"/>
        <v>0</v>
      </c>
      <c r="CO81" s="37">
        <f t="shared" si="51"/>
        <v>0</v>
      </c>
      <c r="CP81" s="37">
        <f t="shared" si="51"/>
        <v>0</v>
      </c>
      <c r="CQ81" s="37">
        <f t="shared" si="51"/>
        <v>0</v>
      </c>
      <c r="CR81" s="37">
        <f t="shared" si="51"/>
        <v>0</v>
      </c>
      <c r="CS81" s="37">
        <f t="shared" si="51"/>
        <v>0</v>
      </c>
      <c r="CT81" s="37">
        <f t="shared" si="51"/>
        <v>0</v>
      </c>
      <c r="CU81" s="37">
        <f t="shared" si="51"/>
        <v>0</v>
      </c>
      <c r="CV81" s="37">
        <f t="shared" si="51"/>
        <v>0</v>
      </c>
      <c r="CW81" s="37">
        <f t="shared" si="51"/>
        <v>0</v>
      </c>
      <c r="CX81" s="37">
        <f t="shared" si="51"/>
        <v>0</v>
      </c>
      <c r="CY81" s="37">
        <f t="shared" si="51"/>
        <v>0</v>
      </c>
      <c r="CZ81" s="37">
        <f t="shared" si="51"/>
        <v>0</v>
      </c>
      <c r="DA81" s="37">
        <f t="shared" si="51"/>
        <v>0</v>
      </c>
      <c r="DB81" s="37">
        <f t="shared" si="51"/>
        <v>0</v>
      </c>
      <c r="DC81" s="37">
        <f t="shared" si="51"/>
        <v>0</v>
      </c>
      <c r="DD81" s="37">
        <f t="shared" si="51"/>
        <v>0</v>
      </c>
      <c r="DE81" s="37">
        <f t="shared" si="51"/>
        <v>0</v>
      </c>
      <c r="DF81" s="37">
        <f t="shared" si="51"/>
        <v>0</v>
      </c>
      <c r="DG81" s="37">
        <f t="shared" si="51"/>
        <v>0</v>
      </c>
      <c r="DH81" s="37">
        <f t="shared" si="51"/>
        <v>0</v>
      </c>
      <c r="DI81" s="37">
        <f t="shared" si="51"/>
        <v>0</v>
      </c>
      <c r="DJ81" s="37">
        <f t="shared" si="51"/>
        <v>0</v>
      </c>
      <c r="DK81" s="37">
        <f t="shared" si="51"/>
        <v>0</v>
      </c>
      <c r="DL81" s="37">
        <f t="shared" si="51"/>
        <v>0</v>
      </c>
      <c r="DM81" s="37">
        <f t="shared" si="51"/>
        <v>0</v>
      </c>
      <c r="DN81" s="37">
        <f t="shared" si="51"/>
        <v>0</v>
      </c>
      <c r="DO81" s="37">
        <f t="shared" si="51"/>
        <v>0</v>
      </c>
      <c r="DP81" s="37">
        <f t="shared" si="51"/>
        <v>0</v>
      </c>
      <c r="DQ81" s="37">
        <f t="shared" si="51"/>
        <v>0</v>
      </c>
      <c r="DR81" s="37">
        <f t="shared" si="51"/>
        <v>0</v>
      </c>
    </row>
    <row r="82" ht="14.25" customHeight="1" outlineLevel="2">
      <c r="B82" s="268" t="str">
        <f>'Fund Raising'!B34</f>
        <v>Advisors</v>
      </c>
      <c r="C82" s="37">
        <f t="shared" ref="C82:DR82" si="52">C18*C$46/100</f>
        <v>0</v>
      </c>
      <c r="D82" s="37">
        <f t="shared" si="52"/>
        <v>0</v>
      </c>
      <c r="E82" s="37">
        <f t="shared" si="52"/>
        <v>0</v>
      </c>
      <c r="F82" s="37">
        <f t="shared" si="52"/>
        <v>0</v>
      </c>
      <c r="G82" s="37">
        <f t="shared" si="52"/>
        <v>0</v>
      </c>
      <c r="H82" s="37">
        <f t="shared" si="52"/>
        <v>0</v>
      </c>
      <c r="I82" s="37">
        <f t="shared" si="52"/>
        <v>0</v>
      </c>
      <c r="J82" s="37">
        <f t="shared" si="52"/>
        <v>0</v>
      </c>
      <c r="K82" s="37">
        <f t="shared" si="52"/>
        <v>0</v>
      </c>
      <c r="L82" s="37">
        <f t="shared" si="52"/>
        <v>0</v>
      </c>
      <c r="M82" s="37">
        <f t="shared" si="52"/>
        <v>0</v>
      </c>
      <c r="N82" s="37">
        <f t="shared" si="52"/>
        <v>0</v>
      </c>
      <c r="O82" s="37">
        <f t="shared" si="52"/>
        <v>66666.66667</v>
      </c>
      <c r="P82" s="37">
        <f t="shared" si="52"/>
        <v>66666.66667</v>
      </c>
      <c r="Q82" s="37">
        <f t="shared" si="52"/>
        <v>66666.66667</v>
      </c>
      <c r="R82" s="37">
        <f t="shared" si="52"/>
        <v>66666.66667</v>
      </c>
      <c r="S82" s="37">
        <f t="shared" si="52"/>
        <v>66666.66667</v>
      </c>
      <c r="T82" s="37">
        <f t="shared" si="52"/>
        <v>66666.66667</v>
      </c>
      <c r="U82" s="37">
        <f t="shared" si="52"/>
        <v>66666.66667</v>
      </c>
      <c r="V82" s="37">
        <f t="shared" si="52"/>
        <v>66666.66667</v>
      </c>
      <c r="W82" s="37">
        <f t="shared" si="52"/>
        <v>66666.66667</v>
      </c>
      <c r="X82" s="37">
        <f t="shared" si="52"/>
        <v>66666.66667</v>
      </c>
      <c r="Y82" s="37">
        <f t="shared" si="52"/>
        <v>66666.66667</v>
      </c>
      <c r="Z82" s="37">
        <f t="shared" si="52"/>
        <v>66666.66667</v>
      </c>
      <c r="AA82" s="37">
        <f t="shared" si="52"/>
        <v>66666.66667</v>
      </c>
      <c r="AB82" s="37">
        <f t="shared" si="52"/>
        <v>66666.66667</v>
      </c>
      <c r="AC82" s="37">
        <f t="shared" si="52"/>
        <v>66666.66667</v>
      </c>
      <c r="AD82" s="37">
        <f t="shared" si="52"/>
        <v>66666.66667</v>
      </c>
      <c r="AE82" s="37">
        <f t="shared" si="52"/>
        <v>66666.66667</v>
      </c>
      <c r="AF82" s="37">
        <f t="shared" si="52"/>
        <v>66666.66667</v>
      </c>
      <c r="AG82" s="37">
        <f t="shared" si="52"/>
        <v>0</v>
      </c>
      <c r="AH82" s="37">
        <f t="shared" si="52"/>
        <v>0</v>
      </c>
      <c r="AI82" s="37">
        <f t="shared" si="52"/>
        <v>0</v>
      </c>
      <c r="AJ82" s="37">
        <f t="shared" si="52"/>
        <v>0</v>
      </c>
      <c r="AK82" s="37">
        <f t="shared" si="52"/>
        <v>0</v>
      </c>
      <c r="AL82" s="37">
        <f t="shared" si="52"/>
        <v>0</v>
      </c>
      <c r="AM82" s="37">
        <f t="shared" si="52"/>
        <v>0</v>
      </c>
      <c r="AN82" s="37">
        <f t="shared" si="52"/>
        <v>0</v>
      </c>
      <c r="AO82" s="37">
        <f t="shared" si="52"/>
        <v>0</v>
      </c>
      <c r="AP82" s="37">
        <f t="shared" si="52"/>
        <v>0</v>
      </c>
      <c r="AQ82" s="37">
        <f t="shared" si="52"/>
        <v>0</v>
      </c>
      <c r="AR82" s="37">
        <f t="shared" si="52"/>
        <v>0</v>
      </c>
      <c r="AS82" s="37">
        <f t="shared" si="52"/>
        <v>0</v>
      </c>
      <c r="AT82" s="37">
        <f t="shared" si="52"/>
        <v>0</v>
      </c>
      <c r="AU82" s="37">
        <f t="shared" si="52"/>
        <v>0</v>
      </c>
      <c r="AV82" s="37">
        <f t="shared" si="52"/>
        <v>0</v>
      </c>
      <c r="AW82" s="37">
        <f t="shared" si="52"/>
        <v>0</v>
      </c>
      <c r="AX82" s="37">
        <f t="shared" si="52"/>
        <v>0</v>
      </c>
      <c r="AY82" s="37">
        <f t="shared" si="52"/>
        <v>0</v>
      </c>
      <c r="AZ82" s="37">
        <f t="shared" si="52"/>
        <v>0</v>
      </c>
      <c r="BA82" s="37">
        <f t="shared" si="52"/>
        <v>0</v>
      </c>
      <c r="BB82" s="37">
        <f t="shared" si="52"/>
        <v>0</v>
      </c>
      <c r="BC82" s="37">
        <f t="shared" si="52"/>
        <v>0</v>
      </c>
      <c r="BD82" s="37">
        <f t="shared" si="52"/>
        <v>0</v>
      </c>
      <c r="BE82" s="37">
        <f t="shared" si="52"/>
        <v>0</v>
      </c>
      <c r="BF82" s="37">
        <f t="shared" si="52"/>
        <v>0</v>
      </c>
      <c r="BG82" s="37">
        <f t="shared" si="52"/>
        <v>0</v>
      </c>
      <c r="BH82" s="37">
        <f t="shared" si="52"/>
        <v>0</v>
      </c>
      <c r="BI82" s="37">
        <f t="shared" si="52"/>
        <v>0</v>
      </c>
      <c r="BJ82" s="37">
        <f t="shared" si="52"/>
        <v>0</v>
      </c>
      <c r="BK82" s="37">
        <f t="shared" si="52"/>
        <v>0</v>
      </c>
      <c r="BL82" s="37">
        <f t="shared" si="52"/>
        <v>0</v>
      </c>
      <c r="BM82" s="37">
        <f t="shared" si="52"/>
        <v>0</v>
      </c>
      <c r="BN82" s="37">
        <f t="shared" si="52"/>
        <v>0</v>
      </c>
      <c r="BO82" s="37">
        <f t="shared" si="52"/>
        <v>0</v>
      </c>
      <c r="BP82" s="37">
        <f t="shared" si="52"/>
        <v>0</v>
      </c>
      <c r="BQ82" s="37">
        <f t="shared" si="52"/>
        <v>0</v>
      </c>
      <c r="BR82" s="37">
        <f t="shared" si="52"/>
        <v>0</v>
      </c>
      <c r="BS82" s="37">
        <f t="shared" si="52"/>
        <v>0</v>
      </c>
      <c r="BT82" s="37">
        <f t="shared" si="52"/>
        <v>0</v>
      </c>
      <c r="BU82" s="37">
        <f t="shared" si="52"/>
        <v>0</v>
      </c>
      <c r="BV82" s="37">
        <f t="shared" si="52"/>
        <v>0</v>
      </c>
      <c r="BW82" s="37">
        <f t="shared" si="52"/>
        <v>0</v>
      </c>
      <c r="BX82" s="37">
        <f t="shared" si="52"/>
        <v>0</v>
      </c>
      <c r="BY82" s="37">
        <f t="shared" si="52"/>
        <v>0</v>
      </c>
      <c r="BZ82" s="37">
        <f t="shared" si="52"/>
        <v>0</v>
      </c>
      <c r="CA82" s="37">
        <f t="shared" si="52"/>
        <v>0</v>
      </c>
      <c r="CB82" s="37">
        <f t="shared" si="52"/>
        <v>0</v>
      </c>
      <c r="CC82" s="37">
        <f t="shared" si="52"/>
        <v>0</v>
      </c>
      <c r="CD82" s="37">
        <f t="shared" si="52"/>
        <v>0</v>
      </c>
      <c r="CE82" s="37">
        <f t="shared" si="52"/>
        <v>0</v>
      </c>
      <c r="CF82" s="37">
        <f t="shared" si="52"/>
        <v>0</v>
      </c>
      <c r="CG82" s="37">
        <f t="shared" si="52"/>
        <v>0</v>
      </c>
      <c r="CH82" s="37">
        <f t="shared" si="52"/>
        <v>0</v>
      </c>
      <c r="CI82" s="37">
        <f t="shared" si="52"/>
        <v>0</v>
      </c>
      <c r="CJ82" s="37">
        <f t="shared" si="52"/>
        <v>0</v>
      </c>
      <c r="CK82" s="37">
        <f t="shared" si="52"/>
        <v>0</v>
      </c>
      <c r="CL82" s="37">
        <f t="shared" si="52"/>
        <v>0</v>
      </c>
      <c r="CM82" s="37">
        <f t="shared" si="52"/>
        <v>0</v>
      </c>
      <c r="CN82" s="37">
        <f t="shared" si="52"/>
        <v>0</v>
      </c>
      <c r="CO82" s="37">
        <f t="shared" si="52"/>
        <v>0</v>
      </c>
      <c r="CP82" s="37">
        <f t="shared" si="52"/>
        <v>0</v>
      </c>
      <c r="CQ82" s="37">
        <f t="shared" si="52"/>
        <v>0</v>
      </c>
      <c r="CR82" s="37">
        <f t="shared" si="52"/>
        <v>0</v>
      </c>
      <c r="CS82" s="37">
        <f t="shared" si="52"/>
        <v>0</v>
      </c>
      <c r="CT82" s="37">
        <f t="shared" si="52"/>
        <v>0</v>
      </c>
      <c r="CU82" s="37">
        <f t="shared" si="52"/>
        <v>0</v>
      </c>
      <c r="CV82" s="37">
        <f t="shared" si="52"/>
        <v>0</v>
      </c>
      <c r="CW82" s="37">
        <f t="shared" si="52"/>
        <v>0</v>
      </c>
      <c r="CX82" s="37">
        <f t="shared" si="52"/>
        <v>0</v>
      </c>
      <c r="CY82" s="37">
        <f t="shared" si="52"/>
        <v>0</v>
      </c>
      <c r="CZ82" s="37">
        <f t="shared" si="52"/>
        <v>0</v>
      </c>
      <c r="DA82" s="37">
        <f t="shared" si="52"/>
        <v>0</v>
      </c>
      <c r="DB82" s="37">
        <f t="shared" si="52"/>
        <v>0</v>
      </c>
      <c r="DC82" s="37">
        <f t="shared" si="52"/>
        <v>0</v>
      </c>
      <c r="DD82" s="37">
        <f t="shared" si="52"/>
        <v>0</v>
      </c>
      <c r="DE82" s="37">
        <f t="shared" si="52"/>
        <v>0</v>
      </c>
      <c r="DF82" s="37">
        <f t="shared" si="52"/>
        <v>0</v>
      </c>
      <c r="DG82" s="37">
        <f t="shared" si="52"/>
        <v>0</v>
      </c>
      <c r="DH82" s="37">
        <f t="shared" si="52"/>
        <v>0</v>
      </c>
      <c r="DI82" s="37">
        <f t="shared" si="52"/>
        <v>0</v>
      </c>
      <c r="DJ82" s="37">
        <f t="shared" si="52"/>
        <v>0</v>
      </c>
      <c r="DK82" s="37">
        <f t="shared" si="52"/>
        <v>0</v>
      </c>
      <c r="DL82" s="37">
        <f t="shared" si="52"/>
        <v>0</v>
      </c>
      <c r="DM82" s="37">
        <f t="shared" si="52"/>
        <v>0</v>
      </c>
      <c r="DN82" s="37">
        <f t="shared" si="52"/>
        <v>0</v>
      </c>
      <c r="DO82" s="37">
        <f t="shared" si="52"/>
        <v>0</v>
      </c>
      <c r="DP82" s="37">
        <f t="shared" si="52"/>
        <v>0</v>
      </c>
      <c r="DQ82" s="37">
        <f t="shared" si="52"/>
        <v>0</v>
      </c>
      <c r="DR82" s="37">
        <f t="shared" si="52"/>
        <v>0</v>
      </c>
    </row>
    <row r="83" ht="14.25" customHeight="1" outlineLevel="2">
      <c r="B83" s="268" t="str">
        <f>'Fund Raising'!B35</f>
        <v/>
      </c>
      <c r="C83" s="37">
        <f t="shared" ref="C83:DR83" si="53">C19*C$46/100</f>
        <v>0</v>
      </c>
      <c r="D83" s="37">
        <f t="shared" si="53"/>
        <v>0</v>
      </c>
      <c r="E83" s="37">
        <f t="shared" si="53"/>
        <v>0</v>
      </c>
      <c r="F83" s="37">
        <f t="shared" si="53"/>
        <v>0</v>
      </c>
      <c r="G83" s="37">
        <f t="shared" si="53"/>
        <v>0</v>
      </c>
      <c r="H83" s="37">
        <f t="shared" si="53"/>
        <v>0</v>
      </c>
      <c r="I83" s="37">
        <f t="shared" si="53"/>
        <v>0</v>
      </c>
      <c r="J83" s="37">
        <f t="shared" si="53"/>
        <v>0</v>
      </c>
      <c r="K83" s="37">
        <f t="shared" si="53"/>
        <v>0</v>
      </c>
      <c r="L83" s="37">
        <f t="shared" si="53"/>
        <v>0</v>
      </c>
      <c r="M83" s="37">
        <f t="shared" si="53"/>
        <v>0</v>
      </c>
      <c r="N83" s="37">
        <f t="shared" si="53"/>
        <v>0</v>
      </c>
      <c r="O83" s="37">
        <f t="shared" si="53"/>
        <v>0</v>
      </c>
      <c r="P83" s="37">
        <f t="shared" si="53"/>
        <v>0</v>
      </c>
      <c r="Q83" s="37">
        <f t="shared" si="53"/>
        <v>0</v>
      </c>
      <c r="R83" s="37">
        <f t="shared" si="53"/>
        <v>0</v>
      </c>
      <c r="S83" s="37">
        <f t="shared" si="53"/>
        <v>0</v>
      </c>
      <c r="T83" s="37">
        <f t="shared" si="53"/>
        <v>0</v>
      </c>
      <c r="U83" s="37">
        <f t="shared" si="53"/>
        <v>0</v>
      </c>
      <c r="V83" s="37">
        <f t="shared" si="53"/>
        <v>0</v>
      </c>
      <c r="W83" s="37">
        <f t="shared" si="53"/>
        <v>0</v>
      </c>
      <c r="X83" s="37">
        <f t="shared" si="53"/>
        <v>0</v>
      </c>
      <c r="Y83" s="37">
        <f t="shared" si="53"/>
        <v>0</v>
      </c>
      <c r="Z83" s="37">
        <f t="shared" si="53"/>
        <v>0</v>
      </c>
      <c r="AA83" s="37">
        <f t="shared" si="53"/>
        <v>0</v>
      </c>
      <c r="AB83" s="37">
        <f t="shared" si="53"/>
        <v>0</v>
      </c>
      <c r="AC83" s="37">
        <f t="shared" si="53"/>
        <v>0</v>
      </c>
      <c r="AD83" s="37">
        <f t="shared" si="53"/>
        <v>0</v>
      </c>
      <c r="AE83" s="37">
        <f t="shared" si="53"/>
        <v>0</v>
      </c>
      <c r="AF83" s="37">
        <f t="shared" si="53"/>
        <v>0</v>
      </c>
      <c r="AG83" s="37">
        <f t="shared" si="53"/>
        <v>0</v>
      </c>
      <c r="AH83" s="37">
        <f t="shared" si="53"/>
        <v>0</v>
      </c>
      <c r="AI83" s="37">
        <f t="shared" si="53"/>
        <v>0</v>
      </c>
      <c r="AJ83" s="37">
        <f t="shared" si="53"/>
        <v>0</v>
      </c>
      <c r="AK83" s="37">
        <f t="shared" si="53"/>
        <v>0</v>
      </c>
      <c r="AL83" s="37">
        <f t="shared" si="53"/>
        <v>0</v>
      </c>
      <c r="AM83" s="37">
        <f t="shared" si="53"/>
        <v>0</v>
      </c>
      <c r="AN83" s="37">
        <f t="shared" si="53"/>
        <v>0</v>
      </c>
      <c r="AO83" s="37">
        <f t="shared" si="53"/>
        <v>0</v>
      </c>
      <c r="AP83" s="37">
        <f t="shared" si="53"/>
        <v>0</v>
      </c>
      <c r="AQ83" s="37">
        <f t="shared" si="53"/>
        <v>0</v>
      </c>
      <c r="AR83" s="37">
        <f t="shared" si="53"/>
        <v>0</v>
      </c>
      <c r="AS83" s="37">
        <f t="shared" si="53"/>
        <v>0</v>
      </c>
      <c r="AT83" s="37">
        <f t="shared" si="53"/>
        <v>0</v>
      </c>
      <c r="AU83" s="37">
        <f t="shared" si="53"/>
        <v>0</v>
      </c>
      <c r="AV83" s="37">
        <f t="shared" si="53"/>
        <v>0</v>
      </c>
      <c r="AW83" s="37">
        <f t="shared" si="53"/>
        <v>0</v>
      </c>
      <c r="AX83" s="37">
        <f t="shared" si="53"/>
        <v>0</v>
      </c>
      <c r="AY83" s="37">
        <f t="shared" si="53"/>
        <v>0</v>
      </c>
      <c r="AZ83" s="37">
        <f t="shared" si="53"/>
        <v>0</v>
      </c>
      <c r="BA83" s="37">
        <f t="shared" si="53"/>
        <v>0</v>
      </c>
      <c r="BB83" s="37">
        <f t="shared" si="53"/>
        <v>0</v>
      </c>
      <c r="BC83" s="37">
        <f t="shared" si="53"/>
        <v>0</v>
      </c>
      <c r="BD83" s="37">
        <f t="shared" si="53"/>
        <v>0</v>
      </c>
      <c r="BE83" s="37">
        <f t="shared" si="53"/>
        <v>0</v>
      </c>
      <c r="BF83" s="37">
        <f t="shared" si="53"/>
        <v>0</v>
      </c>
      <c r="BG83" s="37">
        <f t="shared" si="53"/>
        <v>0</v>
      </c>
      <c r="BH83" s="37">
        <f t="shared" si="53"/>
        <v>0</v>
      </c>
      <c r="BI83" s="37">
        <f t="shared" si="53"/>
        <v>0</v>
      </c>
      <c r="BJ83" s="37">
        <f t="shared" si="53"/>
        <v>0</v>
      </c>
      <c r="BK83" s="37">
        <f t="shared" si="53"/>
        <v>0</v>
      </c>
      <c r="BL83" s="37">
        <f t="shared" si="53"/>
        <v>0</v>
      </c>
      <c r="BM83" s="37">
        <f t="shared" si="53"/>
        <v>0</v>
      </c>
      <c r="BN83" s="37">
        <f t="shared" si="53"/>
        <v>0</v>
      </c>
      <c r="BO83" s="37">
        <f t="shared" si="53"/>
        <v>0</v>
      </c>
      <c r="BP83" s="37">
        <f t="shared" si="53"/>
        <v>0</v>
      </c>
      <c r="BQ83" s="37">
        <f t="shared" si="53"/>
        <v>0</v>
      </c>
      <c r="BR83" s="37">
        <f t="shared" si="53"/>
        <v>0</v>
      </c>
      <c r="BS83" s="37">
        <f t="shared" si="53"/>
        <v>0</v>
      </c>
      <c r="BT83" s="37">
        <f t="shared" si="53"/>
        <v>0</v>
      </c>
      <c r="BU83" s="37">
        <f t="shared" si="53"/>
        <v>0</v>
      </c>
      <c r="BV83" s="37">
        <f t="shared" si="53"/>
        <v>0</v>
      </c>
      <c r="BW83" s="37">
        <f t="shared" si="53"/>
        <v>0</v>
      </c>
      <c r="BX83" s="37">
        <f t="shared" si="53"/>
        <v>0</v>
      </c>
      <c r="BY83" s="37">
        <f t="shared" si="53"/>
        <v>0</v>
      </c>
      <c r="BZ83" s="37">
        <f t="shared" si="53"/>
        <v>0</v>
      </c>
      <c r="CA83" s="37">
        <f t="shared" si="53"/>
        <v>0</v>
      </c>
      <c r="CB83" s="37">
        <f t="shared" si="53"/>
        <v>0</v>
      </c>
      <c r="CC83" s="37">
        <f t="shared" si="53"/>
        <v>0</v>
      </c>
      <c r="CD83" s="37">
        <f t="shared" si="53"/>
        <v>0</v>
      </c>
      <c r="CE83" s="37">
        <f t="shared" si="53"/>
        <v>0</v>
      </c>
      <c r="CF83" s="37">
        <f t="shared" si="53"/>
        <v>0</v>
      </c>
      <c r="CG83" s="37">
        <f t="shared" si="53"/>
        <v>0</v>
      </c>
      <c r="CH83" s="37">
        <f t="shared" si="53"/>
        <v>0</v>
      </c>
      <c r="CI83" s="37">
        <f t="shared" si="53"/>
        <v>0</v>
      </c>
      <c r="CJ83" s="37">
        <f t="shared" si="53"/>
        <v>0</v>
      </c>
      <c r="CK83" s="37">
        <f t="shared" si="53"/>
        <v>0</v>
      </c>
      <c r="CL83" s="37">
        <f t="shared" si="53"/>
        <v>0</v>
      </c>
      <c r="CM83" s="37">
        <f t="shared" si="53"/>
        <v>0</v>
      </c>
      <c r="CN83" s="37">
        <f t="shared" si="53"/>
        <v>0</v>
      </c>
      <c r="CO83" s="37">
        <f t="shared" si="53"/>
        <v>0</v>
      </c>
      <c r="CP83" s="37">
        <f t="shared" si="53"/>
        <v>0</v>
      </c>
      <c r="CQ83" s="37">
        <f t="shared" si="53"/>
        <v>0</v>
      </c>
      <c r="CR83" s="37">
        <f t="shared" si="53"/>
        <v>0</v>
      </c>
      <c r="CS83" s="37">
        <f t="shared" si="53"/>
        <v>0</v>
      </c>
      <c r="CT83" s="37">
        <f t="shared" si="53"/>
        <v>0</v>
      </c>
      <c r="CU83" s="37">
        <f t="shared" si="53"/>
        <v>0</v>
      </c>
      <c r="CV83" s="37">
        <f t="shared" si="53"/>
        <v>0</v>
      </c>
      <c r="CW83" s="37">
        <f t="shared" si="53"/>
        <v>0</v>
      </c>
      <c r="CX83" s="37">
        <f t="shared" si="53"/>
        <v>0</v>
      </c>
      <c r="CY83" s="37">
        <f t="shared" si="53"/>
        <v>0</v>
      </c>
      <c r="CZ83" s="37">
        <f t="shared" si="53"/>
        <v>0</v>
      </c>
      <c r="DA83" s="37">
        <f t="shared" si="53"/>
        <v>0</v>
      </c>
      <c r="DB83" s="37">
        <f t="shared" si="53"/>
        <v>0</v>
      </c>
      <c r="DC83" s="37">
        <f t="shared" si="53"/>
        <v>0</v>
      </c>
      <c r="DD83" s="37">
        <f t="shared" si="53"/>
        <v>0</v>
      </c>
      <c r="DE83" s="37">
        <f t="shared" si="53"/>
        <v>0</v>
      </c>
      <c r="DF83" s="37">
        <f t="shared" si="53"/>
        <v>0</v>
      </c>
      <c r="DG83" s="37">
        <f t="shared" si="53"/>
        <v>0</v>
      </c>
      <c r="DH83" s="37">
        <f t="shared" si="53"/>
        <v>0</v>
      </c>
      <c r="DI83" s="37">
        <f t="shared" si="53"/>
        <v>0</v>
      </c>
      <c r="DJ83" s="37">
        <f t="shared" si="53"/>
        <v>0</v>
      </c>
      <c r="DK83" s="37">
        <f t="shared" si="53"/>
        <v>0</v>
      </c>
      <c r="DL83" s="37">
        <f t="shared" si="53"/>
        <v>0</v>
      </c>
      <c r="DM83" s="37">
        <f t="shared" si="53"/>
        <v>0</v>
      </c>
      <c r="DN83" s="37">
        <f t="shared" si="53"/>
        <v>0</v>
      </c>
      <c r="DO83" s="37">
        <f t="shared" si="53"/>
        <v>0</v>
      </c>
      <c r="DP83" s="37">
        <f t="shared" si="53"/>
        <v>0</v>
      </c>
      <c r="DQ83" s="37">
        <f t="shared" si="53"/>
        <v>0</v>
      </c>
      <c r="DR83" s="37">
        <f t="shared" si="53"/>
        <v>0</v>
      </c>
    </row>
    <row r="84" ht="14.25" customHeight="1" outlineLevel="2">
      <c r="B84" s="268" t="s">
        <v>237</v>
      </c>
      <c r="C84" s="37">
        <v>0.0</v>
      </c>
      <c r="D84" s="37">
        <f t="shared" ref="D84:DR84" si="54">C159*D46/100</f>
        <v>686553.0136</v>
      </c>
      <c r="E84" s="37">
        <f t="shared" si="54"/>
        <v>746854.8069</v>
      </c>
      <c r="F84" s="37">
        <f t="shared" si="54"/>
        <v>1024007.036</v>
      </c>
      <c r="G84" s="37">
        <f t="shared" si="54"/>
        <v>1342556.17</v>
      </c>
      <c r="H84" s="37">
        <f t="shared" si="54"/>
        <v>1732459.181</v>
      </c>
      <c r="I84" s="37">
        <f t="shared" si="54"/>
        <v>2163953.181</v>
      </c>
      <c r="J84" s="37">
        <f t="shared" si="54"/>
        <v>2726274.713</v>
      </c>
      <c r="K84" s="37">
        <f t="shared" si="54"/>
        <v>3338599.91</v>
      </c>
      <c r="L84" s="37">
        <f t="shared" si="54"/>
        <v>3985009.824</v>
      </c>
      <c r="M84" s="37">
        <f t="shared" si="54"/>
        <v>4710350.987</v>
      </c>
      <c r="N84" s="37">
        <f t="shared" si="54"/>
        <v>5451556.773</v>
      </c>
      <c r="O84" s="37">
        <f t="shared" si="54"/>
        <v>6284932.727</v>
      </c>
      <c r="P84" s="37">
        <f t="shared" si="54"/>
        <v>7267254.151</v>
      </c>
      <c r="Q84" s="37">
        <f t="shared" si="54"/>
        <v>8217082.036</v>
      </c>
      <c r="R84" s="37">
        <f t="shared" si="54"/>
        <v>9376797.047</v>
      </c>
      <c r="S84" s="37">
        <f t="shared" si="54"/>
        <v>10465353.73</v>
      </c>
      <c r="T84" s="37">
        <f t="shared" si="54"/>
        <v>11683659.92</v>
      </c>
      <c r="U84" s="37">
        <f t="shared" si="54"/>
        <v>12881672.45</v>
      </c>
      <c r="V84" s="37">
        <f t="shared" si="54"/>
        <v>14277276.51</v>
      </c>
      <c r="W84" s="37">
        <f t="shared" si="54"/>
        <v>15693138.12</v>
      </c>
      <c r="X84" s="37">
        <f t="shared" si="54"/>
        <v>17114727.97</v>
      </c>
      <c r="Y84" s="37">
        <f t="shared" si="54"/>
        <v>18701334.53</v>
      </c>
      <c r="Z84" s="37">
        <f t="shared" si="54"/>
        <v>20235236.49</v>
      </c>
      <c r="AA84" s="37">
        <f t="shared" si="54"/>
        <v>21948973.32</v>
      </c>
      <c r="AB84" s="37">
        <f t="shared" si="54"/>
        <v>23646058.36</v>
      </c>
      <c r="AC84" s="37">
        <f t="shared" si="54"/>
        <v>25177012.48</v>
      </c>
      <c r="AD84" s="37">
        <f t="shared" si="54"/>
        <v>27179234.06</v>
      </c>
      <c r="AE84" s="37">
        <f t="shared" si="54"/>
        <v>28960774.91</v>
      </c>
      <c r="AF84" s="37">
        <f t="shared" si="54"/>
        <v>30931027.57</v>
      </c>
      <c r="AG84" s="37">
        <f t="shared" si="54"/>
        <v>32792743.15</v>
      </c>
      <c r="AH84" s="37">
        <f t="shared" si="54"/>
        <v>34731443.54</v>
      </c>
      <c r="AI84" s="37">
        <f t="shared" si="54"/>
        <v>36654313.89</v>
      </c>
      <c r="AJ84" s="37">
        <f t="shared" si="54"/>
        <v>38522464.83</v>
      </c>
      <c r="AK84" s="37">
        <f t="shared" si="54"/>
        <v>40579213.64</v>
      </c>
      <c r="AL84" s="37">
        <f t="shared" si="54"/>
        <v>42507450.76</v>
      </c>
      <c r="AM84" s="37">
        <f t="shared" si="54"/>
        <v>44604828.36</v>
      </c>
      <c r="AN84" s="37">
        <f t="shared" si="54"/>
        <v>46651449.66</v>
      </c>
      <c r="AO84" s="37">
        <f t="shared" si="54"/>
        <v>48464892.07</v>
      </c>
      <c r="AP84" s="37">
        <f t="shared" si="54"/>
        <v>50728739.03</v>
      </c>
      <c r="AQ84" s="37">
        <f t="shared" si="54"/>
        <v>52748009.24</v>
      </c>
      <c r="AR84" s="37">
        <f t="shared" si="54"/>
        <v>54886577.16</v>
      </c>
      <c r="AS84" s="37">
        <f t="shared" si="54"/>
        <v>56907435.3</v>
      </c>
      <c r="AT84" s="37">
        <f t="shared" si="54"/>
        <v>59051765.19</v>
      </c>
      <c r="AU84" s="37">
        <f t="shared" si="54"/>
        <v>61154101.73</v>
      </c>
      <c r="AV84" s="37">
        <f t="shared" si="54"/>
        <v>63201257.26</v>
      </c>
      <c r="AW84" s="37">
        <f t="shared" si="54"/>
        <v>65361555.05</v>
      </c>
      <c r="AX84" s="37">
        <f t="shared" si="54"/>
        <v>67444007.04</v>
      </c>
      <c r="AY84" s="37">
        <f t="shared" si="54"/>
        <v>69622649.51</v>
      </c>
      <c r="AZ84" s="37">
        <f t="shared" si="54"/>
        <v>71669782.08</v>
      </c>
      <c r="BA84" s="37">
        <f t="shared" si="54"/>
        <v>73682107.32</v>
      </c>
      <c r="BB84" s="37">
        <f t="shared" si="54"/>
        <v>75863634.47</v>
      </c>
      <c r="BC84" s="37">
        <f t="shared" si="54"/>
        <v>77980766.95</v>
      </c>
      <c r="BD84" s="37">
        <f t="shared" si="54"/>
        <v>80170204.55</v>
      </c>
      <c r="BE84" s="37">
        <f t="shared" si="54"/>
        <v>82330410.91</v>
      </c>
      <c r="BF84" s="37">
        <f t="shared" si="54"/>
        <v>84560167.32</v>
      </c>
      <c r="BG84" s="37">
        <f t="shared" si="54"/>
        <v>86794678.46</v>
      </c>
      <c r="BH84" s="37">
        <f t="shared" si="54"/>
        <v>89029437.78</v>
      </c>
      <c r="BI84" s="37">
        <f t="shared" si="54"/>
        <v>91327905.4</v>
      </c>
      <c r="BJ84" s="37">
        <f t="shared" si="54"/>
        <v>93621650.69</v>
      </c>
      <c r="BK84" s="37">
        <f t="shared" si="54"/>
        <v>95971703.4</v>
      </c>
      <c r="BL84" s="37">
        <f t="shared" si="54"/>
        <v>98337772.56</v>
      </c>
      <c r="BM84" s="37">
        <f t="shared" si="54"/>
        <v>100690629.5</v>
      </c>
      <c r="BN84" s="37">
        <f t="shared" si="54"/>
        <v>103144911.8</v>
      </c>
      <c r="BO84" s="37">
        <f t="shared" si="54"/>
        <v>105592553.3</v>
      </c>
      <c r="BP84" s="37">
        <f t="shared" si="54"/>
        <v>108085346.7</v>
      </c>
      <c r="BQ84" s="37">
        <f t="shared" si="54"/>
        <v>110592146.2</v>
      </c>
      <c r="BR84" s="37">
        <f t="shared" si="54"/>
        <v>113146202</v>
      </c>
      <c r="BS84" s="37">
        <f t="shared" si="54"/>
        <v>115726994.2</v>
      </c>
      <c r="BT84" s="37">
        <f t="shared" si="54"/>
        <v>118332875.9</v>
      </c>
      <c r="BU84" s="37">
        <f t="shared" si="54"/>
        <v>120985867</v>
      </c>
      <c r="BV84" s="37">
        <f t="shared" si="54"/>
        <v>123663188.8</v>
      </c>
      <c r="BW84" s="37">
        <f t="shared" si="54"/>
        <v>126386313</v>
      </c>
      <c r="BX84" s="37">
        <f t="shared" si="54"/>
        <v>129141764.1</v>
      </c>
      <c r="BY84" s="37">
        <f t="shared" si="54"/>
        <v>131918053.6</v>
      </c>
      <c r="BZ84" s="37">
        <f t="shared" si="54"/>
        <v>134759128.3</v>
      </c>
      <c r="CA84" s="37">
        <f t="shared" si="54"/>
        <v>137624751.5</v>
      </c>
      <c r="CB84" s="37">
        <f t="shared" si="54"/>
        <v>140535259.6</v>
      </c>
      <c r="CC84" s="37">
        <f t="shared" si="54"/>
        <v>143478034</v>
      </c>
      <c r="CD84" s="37">
        <f t="shared" si="54"/>
        <v>146467752.1</v>
      </c>
      <c r="CE84" s="37">
        <f t="shared" si="54"/>
        <v>149495875.9</v>
      </c>
      <c r="CF84" s="37">
        <f t="shared" si="54"/>
        <v>152561275.8</v>
      </c>
      <c r="CG84" s="37">
        <f t="shared" si="54"/>
        <v>155675497.5</v>
      </c>
      <c r="CH84" s="37">
        <f t="shared" si="54"/>
        <v>158826961.6</v>
      </c>
      <c r="CI84" s="37">
        <f t="shared" si="54"/>
        <v>162027879.1</v>
      </c>
      <c r="CJ84" s="37">
        <f t="shared" si="54"/>
        <v>165271018.7</v>
      </c>
      <c r="CK84" s="37">
        <f t="shared" si="54"/>
        <v>168548209.8</v>
      </c>
      <c r="CL84" s="37">
        <f t="shared" si="54"/>
        <v>171889123.1</v>
      </c>
      <c r="CM84" s="37">
        <f t="shared" si="54"/>
        <v>175267222.5</v>
      </c>
      <c r="CN84" s="37">
        <f t="shared" si="54"/>
        <v>178696941.1</v>
      </c>
      <c r="CO84" s="37">
        <f t="shared" si="54"/>
        <v>182168738.4</v>
      </c>
      <c r="CP84" s="37">
        <f t="shared" si="54"/>
        <v>185694467.7</v>
      </c>
      <c r="CQ84" s="37">
        <f t="shared" si="54"/>
        <v>189267413.8</v>
      </c>
      <c r="CR84" s="37">
        <f t="shared" si="54"/>
        <v>192886225.9</v>
      </c>
      <c r="CS84" s="37">
        <f t="shared" si="54"/>
        <v>196561680.4</v>
      </c>
      <c r="CT84" s="37">
        <f t="shared" si="54"/>
        <v>200282963.9</v>
      </c>
      <c r="CU84" s="37">
        <f t="shared" si="54"/>
        <v>204062120.5</v>
      </c>
      <c r="CV84" s="37">
        <f t="shared" si="54"/>
        <v>207892103.6</v>
      </c>
      <c r="CW84" s="37">
        <f t="shared" si="54"/>
        <v>211767553.4</v>
      </c>
      <c r="CX84" s="37">
        <f t="shared" si="54"/>
        <v>215710265.4</v>
      </c>
      <c r="CY84" s="37">
        <f t="shared" si="54"/>
        <v>219700163.1</v>
      </c>
      <c r="CZ84" s="37">
        <f t="shared" si="54"/>
        <v>223751655.4</v>
      </c>
      <c r="DA84" s="37">
        <f t="shared" si="54"/>
        <v>227853442.4</v>
      </c>
      <c r="DB84" s="37">
        <f t="shared" si="54"/>
        <v>232019088.1</v>
      </c>
      <c r="DC84" s="37">
        <f t="shared" si="54"/>
        <v>236240763.2</v>
      </c>
      <c r="DD84" s="37">
        <f t="shared" si="54"/>
        <v>240516633.4</v>
      </c>
      <c r="DE84" s="37">
        <f t="shared" si="54"/>
        <v>244859660.2</v>
      </c>
      <c r="DF84" s="37">
        <f t="shared" si="54"/>
        <v>249256687.8</v>
      </c>
      <c r="DG84" s="37">
        <f t="shared" si="54"/>
        <v>253722393.4</v>
      </c>
      <c r="DH84" s="37">
        <f t="shared" si="54"/>
        <v>258248094.7</v>
      </c>
      <c r="DI84" s="37">
        <f t="shared" si="54"/>
        <v>262822138.4</v>
      </c>
      <c r="DJ84" s="37">
        <f t="shared" si="54"/>
        <v>267484609.3</v>
      </c>
      <c r="DK84" s="37">
        <f t="shared" si="54"/>
        <v>272199777.5</v>
      </c>
      <c r="DL84" s="37">
        <f t="shared" si="54"/>
        <v>276987424.4</v>
      </c>
      <c r="DM84" s="37">
        <f t="shared" si="54"/>
        <v>281833713.2</v>
      </c>
      <c r="DN84" s="37">
        <f t="shared" si="54"/>
        <v>286755823.5</v>
      </c>
      <c r="DO84" s="37">
        <f t="shared" si="54"/>
        <v>291743823.8</v>
      </c>
      <c r="DP84" s="37">
        <f t="shared" si="54"/>
        <v>296795261.3</v>
      </c>
      <c r="DQ84" s="37">
        <f t="shared" si="54"/>
        <v>301926535</v>
      </c>
      <c r="DR84" s="37">
        <f t="shared" si="54"/>
        <v>307120842.2</v>
      </c>
    </row>
    <row r="85" ht="14.25" customHeight="1" outlineLevel="1">
      <c r="B85" s="33" t="s">
        <v>232</v>
      </c>
      <c r="C85" s="106">
        <f t="shared" ref="C85:DR85" si="55">SUM(C75:C84)</f>
        <v>50000</v>
      </c>
      <c r="D85" s="106">
        <f t="shared" si="55"/>
        <v>736553.0136</v>
      </c>
      <c r="E85" s="106">
        <f t="shared" si="55"/>
        <v>796854.8069</v>
      </c>
      <c r="F85" s="106">
        <f t="shared" si="55"/>
        <v>1074007.036</v>
      </c>
      <c r="G85" s="106">
        <f t="shared" si="55"/>
        <v>1392556.17</v>
      </c>
      <c r="H85" s="106">
        <f t="shared" si="55"/>
        <v>1782459.181</v>
      </c>
      <c r="I85" s="106">
        <f t="shared" si="55"/>
        <v>2352842.07</v>
      </c>
      <c r="J85" s="106">
        <f t="shared" si="55"/>
        <v>2915163.602</v>
      </c>
      <c r="K85" s="106">
        <f t="shared" si="55"/>
        <v>3527488.799</v>
      </c>
      <c r="L85" s="106">
        <f t="shared" si="55"/>
        <v>4173898.713</v>
      </c>
      <c r="M85" s="106">
        <f t="shared" si="55"/>
        <v>4899239.876</v>
      </c>
      <c r="N85" s="106">
        <f t="shared" si="55"/>
        <v>5640445.662</v>
      </c>
      <c r="O85" s="106">
        <f t="shared" si="55"/>
        <v>6748821.616</v>
      </c>
      <c r="P85" s="106">
        <f t="shared" si="55"/>
        <v>7731143.04</v>
      </c>
      <c r="Q85" s="106">
        <f t="shared" si="55"/>
        <v>8680970.925</v>
      </c>
      <c r="R85" s="106">
        <f t="shared" si="55"/>
        <v>9840685.936</v>
      </c>
      <c r="S85" s="106">
        <f t="shared" si="55"/>
        <v>10929242.62</v>
      </c>
      <c r="T85" s="106">
        <f t="shared" si="55"/>
        <v>12147548.81</v>
      </c>
      <c r="U85" s="106">
        <f t="shared" si="55"/>
        <v>13473339.11</v>
      </c>
      <c r="V85" s="106">
        <f t="shared" si="55"/>
        <v>14868943.18</v>
      </c>
      <c r="W85" s="106">
        <f t="shared" si="55"/>
        <v>16284804.78</v>
      </c>
      <c r="X85" s="106">
        <f t="shared" si="55"/>
        <v>17706394.64</v>
      </c>
      <c r="Y85" s="106">
        <f t="shared" si="55"/>
        <v>19293001.2</v>
      </c>
      <c r="Z85" s="106">
        <f t="shared" si="55"/>
        <v>20826903.16</v>
      </c>
      <c r="AA85" s="106">
        <f t="shared" si="55"/>
        <v>22490639.99</v>
      </c>
      <c r="AB85" s="106">
        <f t="shared" si="55"/>
        <v>24187725.03</v>
      </c>
      <c r="AC85" s="106">
        <f t="shared" si="55"/>
        <v>25718679.14</v>
      </c>
      <c r="AD85" s="106">
        <f t="shared" si="55"/>
        <v>27720900.73</v>
      </c>
      <c r="AE85" s="106">
        <f t="shared" si="55"/>
        <v>29502441.58</v>
      </c>
      <c r="AF85" s="106">
        <f t="shared" si="55"/>
        <v>31472694.23</v>
      </c>
      <c r="AG85" s="106">
        <f t="shared" si="55"/>
        <v>33059409.82</v>
      </c>
      <c r="AH85" s="106">
        <f t="shared" si="55"/>
        <v>34998110.21</v>
      </c>
      <c r="AI85" s="106">
        <f t="shared" si="55"/>
        <v>36920980.55</v>
      </c>
      <c r="AJ85" s="106">
        <f t="shared" si="55"/>
        <v>38789131.49</v>
      </c>
      <c r="AK85" s="106">
        <f t="shared" si="55"/>
        <v>40845880.31</v>
      </c>
      <c r="AL85" s="106">
        <f t="shared" si="55"/>
        <v>42774117.42</v>
      </c>
      <c r="AM85" s="106">
        <f t="shared" si="55"/>
        <v>44871495.02</v>
      </c>
      <c r="AN85" s="106">
        <f t="shared" si="55"/>
        <v>46918116.33</v>
      </c>
      <c r="AO85" s="106">
        <f t="shared" si="55"/>
        <v>48731558.74</v>
      </c>
      <c r="AP85" s="106">
        <f t="shared" si="55"/>
        <v>50995405.7</v>
      </c>
      <c r="AQ85" s="106">
        <f t="shared" si="55"/>
        <v>53014675.91</v>
      </c>
      <c r="AR85" s="106">
        <f t="shared" si="55"/>
        <v>55153243.82</v>
      </c>
      <c r="AS85" s="106">
        <f t="shared" si="55"/>
        <v>57174101.97</v>
      </c>
      <c r="AT85" s="106">
        <f t="shared" si="55"/>
        <v>59318431.85</v>
      </c>
      <c r="AU85" s="106">
        <f t="shared" si="55"/>
        <v>61420768.4</v>
      </c>
      <c r="AV85" s="106">
        <f t="shared" si="55"/>
        <v>63467923.93</v>
      </c>
      <c r="AW85" s="106">
        <f t="shared" si="55"/>
        <v>65628221.71</v>
      </c>
      <c r="AX85" s="106">
        <f t="shared" si="55"/>
        <v>67710673.71</v>
      </c>
      <c r="AY85" s="106">
        <f t="shared" si="55"/>
        <v>69622649.51</v>
      </c>
      <c r="AZ85" s="106">
        <f t="shared" si="55"/>
        <v>71669782.08</v>
      </c>
      <c r="BA85" s="106">
        <f t="shared" si="55"/>
        <v>73682107.32</v>
      </c>
      <c r="BB85" s="106">
        <f t="shared" si="55"/>
        <v>75863634.47</v>
      </c>
      <c r="BC85" s="106">
        <f t="shared" si="55"/>
        <v>77980766.95</v>
      </c>
      <c r="BD85" s="106">
        <f t="shared" si="55"/>
        <v>80170204.55</v>
      </c>
      <c r="BE85" s="106">
        <f t="shared" si="55"/>
        <v>82330410.91</v>
      </c>
      <c r="BF85" s="106">
        <f t="shared" si="55"/>
        <v>84560167.32</v>
      </c>
      <c r="BG85" s="106">
        <f t="shared" si="55"/>
        <v>86794678.46</v>
      </c>
      <c r="BH85" s="106">
        <f t="shared" si="55"/>
        <v>89029437.78</v>
      </c>
      <c r="BI85" s="106">
        <f t="shared" si="55"/>
        <v>91327905.4</v>
      </c>
      <c r="BJ85" s="106">
        <f t="shared" si="55"/>
        <v>93621650.69</v>
      </c>
      <c r="BK85" s="106">
        <f t="shared" si="55"/>
        <v>95971703.4</v>
      </c>
      <c r="BL85" s="106">
        <f t="shared" si="55"/>
        <v>98337772.56</v>
      </c>
      <c r="BM85" s="106">
        <f t="shared" si="55"/>
        <v>100690629.5</v>
      </c>
      <c r="BN85" s="106">
        <f t="shared" si="55"/>
        <v>103144911.8</v>
      </c>
      <c r="BO85" s="106">
        <f t="shared" si="55"/>
        <v>105592553.3</v>
      </c>
      <c r="BP85" s="106">
        <f t="shared" si="55"/>
        <v>108085346.7</v>
      </c>
      <c r="BQ85" s="106">
        <f t="shared" si="55"/>
        <v>110592146.2</v>
      </c>
      <c r="BR85" s="106">
        <f t="shared" si="55"/>
        <v>113146202</v>
      </c>
      <c r="BS85" s="106">
        <f t="shared" si="55"/>
        <v>115726994.2</v>
      </c>
      <c r="BT85" s="106">
        <f t="shared" si="55"/>
        <v>118332875.9</v>
      </c>
      <c r="BU85" s="106">
        <f t="shared" si="55"/>
        <v>120985867</v>
      </c>
      <c r="BV85" s="106">
        <f t="shared" si="55"/>
        <v>123663188.8</v>
      </c>
      <c r="BW85" s="106">
        <f t="shared" si="55"/>
        <v>126386313</v>
      </c>
      <c r="BX85" s="106">
        <f t="shared" si="55"/>
        <v>129141764.1</v>
      </c>
      <c r="BY85" s="106">
        <f t="shared" si="55"/>
        <v>131918053.6</v>
      </c>
      <c r="BZ85" s="106">
        <f t="shared" si="55"/>
        <v>134759128.3</v>
      </c>
      <c r="CA85" s="106">
        <f t="shared" si="55"/>
        <v>137624751.5</v>
      </c>
      <c r="CB85" s="106">
        <f t="shared" si="55"/>
        <v>140535259.6</v>
      </c>
      <c r="CC85" s="106">
        <f t="shared" si="55"/>
        <v>143478034</v>
      </c>
      <c r="CD85" s="106">
        <f t="shared" si="55"/>
        <v>146467752.1</v>
      </c>
      <c r="CE85" s="106">
        <f t="shared" si="55"/>
        <v>149495875.9</v>
      </c>
      <c r="CF85" s="106">
        <f t="shared" si="55"/>
        <v>152561275.8</v>
      </c>
      <c r="CG85" s="106">
        <f t="shared" si="55"/>
        <v>155675497.5</v>
      </c>
      <c r="CH85" s="106">
        <f t="shared" si="55"/>
        <v>158826961.6</v>
      </c>
      <c r="CI85" s="106">
        <f t="shared" si="55"/>
        <v>162027879.1</v>
      </c>
      <c r="CJ85" s="106">
        <f t="shared" si="55"/>
        <v>165271018.7</v>
      </c>
      <c r="CK85" s="106">
        <f t="shared" si="55"/>
        <v>168548209.8</v>
      </c>
      <c r="CL85" s="106">
        <f t="shared" si="55"/>
        <v>171889123.1</v>
      </c>
      <c r="CM85" s="106">
        <f t="shared" si="55"/>
        <v>175267222.5</v>
      </c>
      <c r="CN85" s="106">
        <f t="shared" si="55"/>
        <v>178696941.1</v>
      </c>
      <c r="CO85" s="106">
        <f t="shared" si="55"/>
        <v>182168738.4</v>
      </c>
      <c r="CP85" s="106">
        <f t="shared" si="55"/>
        <v>185694467.7</v>
      </c>
      <c r="CQ85" s="106">
        <f t="shared" si="55"/>
        <v>189267413.8</v>
      </c>
      <c r="CR85" s="106">
        <f t="shared" si="55"/>
        <v>192886225.9</v>
      </c>
      <c r="CS85" s="106">
        <f t="shared" si="55"/>
        <v>196561680.4</v>
      </c>
      <c r="CT85" s="106">
        <f t="shared" si="55"/>
        <v>200282963.9</v>
      </c>
      <c r="CU85" s="106">
        <f t="shared" si="55"/>
        <v>204062120.5</v>
      </c>
      <c r="CV85" s="106">
        <f t="shared" si="55"/>
        <v>207892103.6</v>
      </c>
      <c r="CW85" s="106">
        <f t="shared" si="55"/>
        <v>211767553.4</v>
      </c>
      <c r="CX85" s="106">
        <f t="shared" si="55"/>
        <v>215710265.4</v>
      </c>
      <c r="CY85" s="106">
        <f t="shared" si="55"/>
        <v>219700163.1</v>
      </c>
      <c r="CZ85" s="106">
        <f t="shared" si="55"/>
        <v>223751655.4</v>
      </c>
      <c r="DA85" s="106">
        <f t="shared" si="55"/>
        <v>227853442.4</v>
      </c>
      <c r="DB85" s="106">
        <f t="shared" si="55"/>
        <v>232019088.1</v>
      </c>
      <c r="DC85" s="106">
        <f t="shared" si="55"/>
        <v>236240763.2</v>
      </c>
      <c r="DD85" s="106">
        <f t="shared" si="55"/>
        <v>240516633.4</v>
      </c>
      <c r="DE85" s="106">
        <f t="shared" si="55"/>
        <v>244859660.2</v>
      </c>
      <c r="DF85" s="106">
        <f t="shared" si="55"/>
        <v>249256687.8</v>
      </c>
      <c r="DG85" s="106">
        <f t="shared" si="55"/>
        <v>253722393.4</v>
      </c>
      <c r="DH85" s="106">
        <f t="shared" si="55"/>
        <v>258248094.7</v>
      </c>
      <c r="DI85" s="106">
        <f t="shared" si="55"/>
        <v>262822138.4</v>
      </c>
      <c r="DJ85" s="106">
        <f t="shared" si="55"/>
        <v>267484609.3</v>
      </c>
      <c r="DK85" s="106">
        <f t="shared" si="55"/>
        <v>272199777.5</v>
      </c>
      <c r="DL85" s="106">
        <f t="shared" si="55"/>
        <v>276987424.4</v>
      </c>
      <c r="DM85" s="106">
        <f t="shared" si="55"/>
        <v>281833713.2</v>
      </c>
      <c r="DN85" s="106">
        <f t="shared" si="55"/>
        <v>286755823.5</v>
      </c>
      <c r="DO85" s="106">
        <f t="shared" si="55"/>
        <v>291743823.8</v>
      </c>
      <c r="DP85" s="106">
        <f t="shared" si="55"/>
        <v>296795261.3</v>
      </c>
      <c r="DQ85" s="106">
        <f t="shared" si="55"/>
        <v>301926535</v>
      </c>
      <c r="DR85" s="106">
        <f t="shared" si="55"/>
        <v>307120842.2</v>
      </c>
    </row>
    <row r="86" ht="14.25" customHeight="1" outlineLevel="1">
      <c r="B86" s="33" t="s">
        <v>233</v>
      </c>
      <c r="C86" s="106">
        <f>C85</f>
        <v>50000</v>
      </c>
      <c r="D86" s="106">
        <f t="shared" ref="D86:DR86" si="56">C86+D85</f>
        <v>786553.0136</v>
      </c>
      <c r="E86" s="106">
        <f t="shared" si="56"/>
        <v>1583407.82</v>
      </c>
      <c r="F86" s="106">
        <f t="shared" si="56"/>
        <v>2657414.857</v>
      </c>
      <c r="G86" s="106">
        <f t="shared" si="56"/>
        <v>4049971.026</v>
      </c>
      <c r="H86" s="106">
        <f t="shared" si="56"/>
        <v>5832430.208</v>
      </c>
      <c r="I86" s="106">
        <f t="shared" si="56"/>
        <v>8185272.278</v>
      </c>
      <c r="J86" s="106">
        <f t="shared" si="56"/>
        <v>11100435.88</v>
      </c>
      <c r="K86" s="106">
        <f t="shared" si="56"/>
        <v>14627924.68</v>
      </c>
      <c r="L86" s="106">
        <f t="shared" si="56"/>
        <v>18801823.39</v>
      </c>
      <c r="M86" s="106">
        <f t="shared" si="56"/>
        <v>23701063.27</v>
      </c>
      <c r="N86" s="106">
        <f t="shared" si="56"/>
        <v>29341508.93</v>
      </c>
      <c r="O86" s="106">
        <f t="shared" si="56"/>
        <v>36090330.55</v>
      </c>
      <c r="P86" s="106">
        <f t="shared" si="56"/>
        <v>43821473.59</v>
      </c>
      <c r="Q86" s="106">
        <f t="shared" si="56"/>
        <v>52502444.51</v>
      </c>
      <c r="R86" s="106">
        <f t="shared" si="56"/>
        <v>62343130.45</v>
      </c>
      <c r="S86" s="106">
        <f t="shared" si="56"/>
        <v>73272373.07</v>
      </c>
      <c r="T86" s="106">
        <f t="shared" si="56"/>
        <v>85419921.88</v>
      </c>
      <c r="U86" s="106">
        <f t="shared" si="56"/>
        <v>98893260.99</v>
      </c>
      <c r="V86" s="106">
        <f t="shared" si="56"/>
        <v>113762204.2</v>
      </c>
      <c r="W86" s="106">
        <f t="shared" si="56"/>
        <v>130047009</v>
      </c>
      <c r="X86" s="106">
        <f t="shared" si="56"/>
        <v>147753403.6</v>
      </c>
      <c r="Y86" s="106">
        <f t="shared" si="56"/>
        <v>167046404.8</v>
      </c>
      <c r="Z86" s="106">
        <f t="shared" si="56"/>
        <v>187873308</v>
      </c>
      <c r="AA86" s="106">
        <f t="shared" si="56"/>
        <v>210363947.9</v>
      </c>
      <c r="AB86" s="106">
        <f t="shared" si="56"/>
        <v>234551673</v>
      </c>
      <c r="AC86" s="106">
        <f t="shared" si="56"/>
        <v>260270352.1</v>
      </c>
      <c r="AD86" s="106">
        <f t="shared" si="56"/>
        <v>287991252.8</v>
      </c>
      <c r="AE86" s="106">
        <f t="shared" si="56"/>
        <v>317493694.4</v>
      </c>
      <c r="AF86" s="106">
        <f t="shared" si="56"/>
        <v>348966388.7</v>
      </c>
      <c r="AG86" s="106">
        <f t="shared" si="56"/>
        <v>382025798.5</v>
      </c>
      <c r="AH86" s="106">
        <f t="shared" si="56"/>
        <v>417023908.7</v>
      </c>
      <c r="AI86" s="106">
        <f t="shared" si="56"/>
        <v>453944889.2</v>
      </c>
      <c r="AJ86" s="106">
        <f t="shared" si="56"/>
        <v>492734020.7</v>
      </c>
      <c r="AK86" s="106">
        <f t="shared" si="56"/>
        <v>533579901</v>
      </c>
      <c r="AL86" s="106">
        <f t="shared" si="56"/>
        <v>576354018.5</v>
      </c>
      <c r="AM86" s="106">
        <f t="shared" si="56"/>
        <v>621225513.5</v>
      </c>
      <c r="AN86" s="106">
        <f t="shared" si="56"/>
        <v>668143629.8</v>
      </c>
      <c r="AO86" s="106">
        <f t="shared" si="56"/>
        <v>716875188.6</v>
      </c>
      <c r="AP86" s="106">
        <f t="shared" si="56"/>
        <v>767870594.3</v>
      </c>
      <c r="AQ86" s="106">
        <f t="shared" si="56"/>
        <v>820885270.2</v>
      </c>
      <c r="AR86" s="106">
        <f t="shared" si="56"/>
        <v>876038514</v>
      </c>
      <c r="AS86" s="106">
        <f t="shared" si="56"/>
        <v>933212616</v>
      </c>
      <c r="AT86" s="106">
        <f t="shared" si="56"/>
        <v>992531047.8</v>
      </c>
      <c r="AU86" s="106">
        <f t="shared" si="56"/>
        <v>1053951816</v>
      </c>
      <c r="AV86" s="106">
        <f t="shared" si="56"/>
        <v>1117419740</v>
      </c>
      <c r="AW86" s="106">
        <f t="shared" si="56"/>
        <v>1183047962</v>
      </c>
      <c r="AX86" s="106">
        <f t="shared" si="56"/>
        <v>1250758636</v>
      </c>
      <c r="AY86" s="106">
        <f t="shared" si="56"/>
        <v>1320381285</v>
      </c>
      <c r="AZ86" s="106">
        <f t="shared" si="56"/>
        <v>1392051067</v>
      </c>
      <c r="BA86" s="106">
        <f t="shared" si="56"/>
        <v>1465733174</v>
      </c>
      <c r="BB86" s="106">
        <f t="shared" si="56"/>
        <v>1541596809</v>
      </c>
      <c r="BC86" s="106">
        <f t="shared" si="56"/>
        <v>1619577576</v>
      </c>
      <c r="BD86" s="106">
        <f t="shared" si="56"/>
        <v>1699747780</v>
      </c>
      <c r="BE86" s="106">
        <f t="shared" si="56"/>
        <v>1782078191</v>
      </c>
      <c r="BF86" s="106">
        <f t="shared" si="56"/>
        <v>1866638359</v>
      </c>
      <c r="BG86" s="106">
        <f t="shared" si="56"/>
        <v>1953433037</v>
      </c>
      <c r="BH86" s="106">
        <f t="shared" si="56"/>
        <v>2042462475</v>
      </c>
      <c r="BI86" s="106">
        <f t="shared" si="56"/>
        <v>2133790380</v>
      </c>
      <c r="BJ86" s="106">
        <f t="shared" si="56"/>
        <v>2227412031</v>
      </c>
      <c r="BK86" s="106">
        <f t="shared" si="56"/>
        <v>2323383734</v>
      </c>
      <c r="BL86" s="106">
        <f t="shared" si="56"/>
        <v>2421721507</v>
      </c>
      <c r="BM86" s="106">
        <f t="shared" si="56"/>
        <v>2522412136</v>
      </c>
      <c r="BN86" s="106">
        <f t="shared" si="56"/>
        <v>2625557048</v>
      </c>
      <c r="BO86" s="106">
        <f t="shared" si="56"/>
        <v>2731149602</v>
      </c>
      <c r="BP86" s="106">
        <f t="shared" si="56"/>
        <v>2839234948</v>
      </c>
      <c r="BQ86" s="106">
        <f t="shared" si="56"/>
        <v>2949827095</v>
      </c>
      <c r="BR86" s="106">
        <f t="shared" si="56"/>
        <v>3062973297</v>
      </c>
      <c r="BS86" s="106">
        <f t="shared" si="56"/>
        <v>3178700291</v>
      </c>
      <c r="BT86" s="106">
        <f t="shared" si="56"/>
        <v>3297033167</v>
      </c>
      <c r="BU86" s="106">
        <f t="shared" si="56"/>
        <v>3418019034</v>
      </c>
      <c r="BV86" s="106">
        <f t="shared" si="56"/>
        <v>3541682222</v>
      </c>
      <c r="BW86" s="106">
        <f t="shared" si="56"/>
        <v>3668068535</v>
      </c>
      <c r="BX86" s="106">
        <f t="shared" si="56"/>
        <v>3797210300</v>
      </c>
      <c r="BY86" s="106">
        <f t="shared" si="56"/>
        <v>3929128353</v>
      </c>
      <c r="BZ86" s="106">
        <f t="shared" si="56"/>
        <v>4063887482</v>
      </c>
      <c r="CA86" s="106">
        <f t="shared" si="56"/>
        <v>4201512233</v>
      </c>
      <c r="CB86" s="106">
        <f t="shared" si="56"/>
        <v>4342047493</v>
      </c>
      <c r="CC86" s="106">
        <f t="shared" si="56"/>
        <v>4485525527</v>
      </c>
      <c r="CD86" s="106">
        <f t="shared" si="56"/>
        <v>4631993279</v>
      </c>
      <c r="CE86" s="106">
        <f t="shared" si="56"/>
        <v>4781489155</v>
      </c>
      <c r="CF86" s="106">
        <f t="shared" si="56"/>
        <v>4934050430</v>
      </c>
      <c r="CG86" s="106">
        <f t="shared" si="56"/>
        <v>5089725928</v>
      </c>
      <c r="CH86" s="106">
        <f t="shared" si="56"/>
        <v>5248552890</v>
      </c>
      <c r="CI86" s="106">
        <f t="shared" si="56"/>
        <v>5410580769</v>
      </c>
      <c r="CJ86" s="106">
        <f t="shared" si="56"/>
        <v>5575851787</v>
      </c>
      <c r="CK86" s="106">
        <f t="shared" si="56"/>
        <v>5744399997</v>
      </c>
      <c r="CL86" s="106">
        <f t="shared" si="56"/>
        <v>5916289120</v>
      </c>
      <c r="CM86" s="106">
        <f t="shared" si="56"/>
        <v>6091556343</v>
      </c>
      <c r="CN86" s="106">
        <f t="shared" si="56"/>
        <v>6270253284</v>
      </c>
      <c r="CO86" s="106">
        <f t="shared" si="56"/>
        <v>6452422022</v>
      </c>
      <c r="CP86" s="106">
        <f t="shared" si="56"/>
        <v>6638116490</v>
      </c>
      <c r="CQ86" s="106">
        <f t="shared" si="56"/>
        <v>6827383904</v>
      </c>
      <c r="CR86" s="106">
        <f t="shared" si="56"/>
        <v>7020270130</v>
      </c>
      <c r="CS86" s="106">
        <f t="shared" si="56"/>
        <v>7216831810</v>
      </c>
      <c r="CT86" s="106">
        <f t="shared" si="56"/>
        <v>7417114774</v>
      </c>
      <c r="CU86" s="106">
        <f t="shared" si="56"/>
        <v>7621176894</v>
      </c>
      <c r="CV86" s="106">
        <f t="shared" si="56"/>
        <v>7829068998</v>
      </c>
      <c r="CW86" s="106">
        <f t="shared" si="56"/>
        <v>8040836551</v>
      </c>
      <c r="CX86" s="106">
        <f t="shared" si="56"/>
        <v>8256546817</v>
      </c>
      <c r="CY86" s="106">
        <f t="shared" si="56"/>
        <v>8476246980</v>
      </c>
      <c r="CZ86" s="106">
        <f t="shared" si="56"/>
        <v>8699998635</v>
      </c>
      <c r="DA86" s="106">
        <f t="shared" si="56"/>
        <v>8927852078</v>
      </c>
      <c r="DB86" s="106">
        <f t="shared" si="56"/>
        <v>9159871166</v>
      </c>
      <c r="DC86" s="106">
        <f t="shared" si="56"/>
        <v>9396111929</v>
      </c>
      <c r="DD86" s="106">
        <f t="shared" si="56"/>
        <v>9636628562</v>
      </c>
      <c r="DE86" s="106">
        <f t="shared" si="56"/>
        <v>9881488223</v>
      </c>
      <c r="DF86" s="106">
        <f t="shared" si="56"/>
        <v>10130744910</v>
      </c>
      <c r="DG86" s="106">
        <f t="shared" si="56"/>
        <v>10384467304</v>
      </c>
      <c r="DH86" s="106">
        <f t="shared" si="56"/>
        <v>10642715399</v>
      </c>
      <c r="DI86" s="106">
        <f t="shared" si="56"/>
        <v>10905537537</v>
      </c>
      <c r="DJ86" s="106">
        <f t="shared" si="56"/>
        <v>11173022146</v>
      </c>
      <c r="DK86" s="106">
        <f t="shared" si="56"/>
        <v>11445221924</v>
      </c>
      <c r="DL86" s="106">
        <f t="shared" si="56"/>
        <v>11722209348</v>
      </c>
      <c r="DM86" s="106">
        <f t="shared" si="56"/>
        <v>12004043061</v>
      </c>
      <c r="DN86" s="106">
        <f t="shared" si="56"/>
        <v>12290798885</v>
      </c>
      <c r="DO86" s="106">
        <f t="shared" si="56"/>
        <v>12582542709</v>
      </c>
      <c r="DP86" s="106">
        <f t="shared" si="56"/>
        <v>12879337970</v>
      </c>
      <c r="DQ86" s="106">
        <f t="shared" si="56"/>
        <v>13181264505</v>
      </c>
      <c r="DR86" s="106">
        <f t="shared" si="56"/>
        <v>13488385347</v>
      </c>
    </row>
    <row r="87" ht="14.25" customHeight="1" outlineLevel="1">
      <c r="B87" s="273" t="s">
        <v>240</v>
      </c>
      <c r="C87" s="275"/>
      <c r="D87" s="275"/>
      <c r="E87" s="275"/>
      <c r="F87" s="275"/>
      <c r="G87" s="275"/>
      <c r="H87" s="275"/>
      <c r="I87" s="275"/>
      <c r="J87" s="275"/>
      <c r="K87" s="275"/>
      <c r="L87" s="275"/>
      <c r="M87" s="275"/>
      <c r="N87" s="275"/>
      <c r="O87" s="275"/>
      <c r="P87" s="275"/>
      <c r="Q87" s="275"/>
      <c r="R87" s="275"/>
      <c r="S87" s="275"/>
      <c r="T87" s="275"/>
      <c r="U87" s="275"/>
      <c r="V87" s="275"/>
      <c r="W87" s="275"/>
      <c r="X87" s="275"/>
      <c r="Y87" s="275"/>
      <c r="Z87" s="275"/>
      <c r="AA87" s="275"/>
      <c r="AB87" s="275"/>
      <c r="AC87" s="275"/>
      <c r="AD87" s="275"/>
      <c r="AE87" s="275"/>
      <c r="AF87" s="275"/>
      <c r="AG87" s="275"/>
      <c r="AH87" s="275"/>
      <c r="AI87" s="275"/>
      <c r="AJ87" s="275"/>
      <c r="AK87" s="275"/>
      <c r="AL87" s="275"/>
      <c r="AM87" s="275"/>
      <c r="AN87" s="275"/>
      <c r="AO87" s="275"/>
      <c r="AP87" s="275"/>
      <c r="AQ87" s="275"/>
      <c r="AR87" s="275"/>
      <c r="AS87" s="275"/>
      <c r="AT87" s="275"/>
      <c r="AU87" s="275"/>
      <c r="AV87" s="275"/>
      <c r="AW87" s="275"/>
      <c r="AX87" s="275"/>
      <c r="AY87" s="275"/>
      <c r="AZ87" s="275"/>
      <c r="BA87" s="275"/>
      <c r="BB87" s="275"/>
      <c r="BC87" s="275"/>
      <c r="BD87" s="275"/>
      <c r="BE87" s="275"/>
      <c r="BF87" s="275"/>
      <c r="BG87" s="275"/>
      <c r="BH87" s="275"/>
      <c r="BI87" s="275"/>
      <c r="BJ87" s="275"/>
      <c r="BK87" s="275"/>
      <c r="BL87" s="275"/>
      <c r="BM87" s="275"/>
      <c r="BN87" s="275"/>
      <c r="BO87" s="275"/>
      <c r="BP87" s="275"/>
      <c r="BQ87" s="275"/>
      <c r="BR87" s="275"/>
      <c r="BS87" s="275"/>
      <c r="BT87" s="275"/>
      <c r="BU87" s="275"/>
      <c r="BV87" s="275"/>
      <c r="BW87" s="275"/>
      <c r="BX87" s="275"/>
      <c r="BY87" s="275"/>
      <c r="BZ87" s="275"/>
      <c r="CA87" s="275"/>
      <c r="CB87" s="275"/>
      <c r="CC87" s="275"/>
      <c r="CD87" s="275"/>
      <c r="CE87" s="275"/>
      <c r="CF87" s="275"/>
      <c r="CG87" s="275"/>
      <c r="CH87" s="275"/>
      <c r="CI87" s="275"/>
      <c r="CJ87" s="275"/>
      <c r="CK87" s="275"/>
      <c r="CL87" s="275"/>
      <c r="CM87" s="275"/>
      <c r="CN87" s="275"/>
      <c r="CO87" s="275"/>
      <c r="CP87" s="275"/>
      <c r="CQ87" s="275"/>
      <c r="CR87" s="275"/>
      <c r="CS87" s="275"/>
      <c r="CT87" s="275"/>
      <c r="CU87" s="275"/>
      <c r="CV87" s="275"/>
      <c r="CW87" s="275"/>
      <c r="CX87" s="275"/>
      <c r="CY87" s="275"/>
      <c r="CZ87" s="275"/>
      <c r="DA87" s="275"/>
      <c r="DB87" s="275"/>
      <c r="DC87" s="275"/>
      <c r="DD87" s="275"/>
      <c r="DE87" s="275"/>
      <c r="DF87" s="275"/>
      <c r="DG87" s="275"/>
      <c r="DH87" s="275"/>
      <c r="DI87" s="275"/>
      <c r="DJ87" s="275"/>
      <c r="DK87" s="275"/>
      <c r="DL87" s="275"/>
      <c r="DM87" s="275"/>
      <c r="DN87" s="275"/>
      <c r="DO87" s="275"/>
      <c r="DP87" s="275"/>
      <c r="DQ87" s="275"/>
      <c r="DR87" s="275"/>
    </row>
    <row r="88" ht="14.25" customHeight="1" outlineLevel="1">
      <c r="B88" s="268" t="str">
        <f>'Utility Modules'!B7</f>
        <v>Staking</v>
      </c>
      <c r="C88" s="37">
        <f>SUM(C62:C70)*'Utility Modules'!$C7/100</f>
        <v>15000</v>
      </c>
      <c r="D88" s="37">
        <f>D$72*'Utility Modules'!$C7/100</f>
        <v>220965.9041</v>
      </c>
      <c r="E88" s="37">
        <f>E$72*'Utility Modules'!$C7/100</f>
        <v>239056.4421</v>
      </c>
      <c r="F88" s="37">
        <f>F$72*'Utility Modules'!$C7/100</f>
        <v>322202.1108</v>
      </c>
      <c r="G88" s="37">
        <f>G$72*'Utility Modules'!$C7/100</f>
        <v>417766.8509</v>
      </c>
      <c r="H88" s="37">
        <f>H$72*'Utility Modules'!$C7/100</f>
        <v>534737.7544</v>
      </c>
      <c r="I88" s="37">
        <f>I$72*'Utility Modules'!$C7/100</f>
        <v>705852.621</v>
      </c>
      <c r="J88" s="37">
        <f>J$72*'Utility Modules'!$C7/100</f>
        <v>874549.0807</v>
      </c>
      <c r="K88" s="37">
        <f>K$72*'Utility Modules'!$C7/100</f>
        <v>1058246.64</v>
      </c>
      <c r="L88" s="37">
        <f>L$72*'Utility Modules'!$C7/100</f>
        <v>1252169.614</v>
      </c>
      <c r="M88" s="37">
        <f>M$72*'Utility Modules'!$C7/100</f>
        <v>1469771.963</v>
      </c>
      <c r="N88" s="37">
        <f>N$72*'Utility Modules'!$C7/100</f>
        <v>1692133.699</v>
      </c>
      <c r="O88" s="37">
        <f>O$72*'Utility Modules'!$C7/100</f>
        <v>2024646.485</v>
      </c>
      <c r="P88" s="37">
        <f>P$72*'Utility Modules'!$C7/100</f>
        <v>2319342.912</v>
      </c>
      <c r="Q88" s="37">
        <f>Q$72*'Utility Modules'!$C7/100</f>
        <v>2604291.277</v>
      </c>
      <c r="R88" s="37">
        <f>R$72*'Utility Modules'!$C7/100</f>
        <v>2952205.781</v>
      </c>
      <c r="S88" s="37">
        <f>S$72*'Utility Modules'!$C7/100</f>
        <v>3278772.786</v>
      </c>
      <c r="T88" s="37">
        <f>T$72*'Utility Modules'!$C7/100</f>
        <v>3644264.644</v>
      </c>
      <c r="U88" s="37">
        <f>U$72*'Utility Modules'!$C7/100</f>
        <v>4042001.734</v>
      </c>
      <c r="V88" s="37">
        <f>V$72*'Utility Modules'!$C7/100</f>
        <v>4460682.953</v>
      </c>
      <c r="W88" s="37">
        <f>W$72*'Utility Modules'!$C7/100</f>
        <v>4885441.435</v>
      </c>
      <c r="X88" s="37">
        <f>X$72*'Utility Modules'!$C7/100</f>
        <v>5311918.392</v>
      </c>
      <c r="Y88" s="37">
        <f>Y$72*'Utility Modules'!$C7/100</f>
        <v>5787900.36</v>
      </c>
      <c r="Z88" s="37">
        <f>Z$72*'Utility Modules'!$C7/100</f>
        <v>6248070.948</v>
      </c>
      <c r="AA88" s="37">
        <f>AA$72*'Utility Modules'!$C7/100</f>
        <v>6747191.997</v>
      </c>
      <c r="AB88" s="37">
        <f>AB$72*'Utility Modules'!$C7/100</f>
        <v>7256317.509</v>
      </c>
      <c r="AC88" s="37">
        <f>AC$72*'Utility Modules'!$C7/100</f>
        <v>7715603.743</v>
      </c>
      <c r="AD88" s="37">
        <f>AD$72*'Utility Modules'!$C7/100</f>
        <v>8316270.218</v>
      </c>
      <c r="AE88" s="37">
        <f>AE$72*'Utility Modules'!$C7/100</f>
        <v>8850732.473</v>
      </c>
      <c r="AF88" s="37">
        <f>AF$72*'Utility Modules'!$C7/100</f>
        <v>9441808.27</v>
      </c>
      <c r="AG88" s="37">
        <f>AG$72*'Utility Modules'!$C7/100</f>
        <v>9917822.946</v>
      </c>
      <c r="AH88" s="37">
        <f>AH$72*'Utility Modules'!$C7/100</f>
        <v>10499433.06</v>
      </c>
      <c r="AI88" s="37">
        <f>AI$72*'Utility Modules'!$C7/100</f>
        <v>11076294.17</v>
      </c>
      <c r="AJ88" s="37">
        <f>AJ$72*'Utility Modules'!$C7/100</f>
        <v>11636739.45</v>
      </c>
      <c r="AK88" s="37">
        <f>AK$72*'Utility Modules'!$C7/100</f>
        <v>12253764.09</v>
      </c>
      <c r="AL88" s="37">
        <f>AL$72*'Utility Modules'!$C7/100</f>
        <v>12832235.23</v>
      </c>
      <c r="AM88" s="37">
        <f>AM$72*'Utility Modules'!$C7/100</f>
        <v>13461448.51</v>
      </c>
      <c r="AN88" s="37">
        <f>AN$72*'Utility Modules'!$C7/100</f>
        <v>14075434.9</v>
      </c>
      <c r="AO88" s="37">
        <f>AO$72*'Utility Modules'!$C7/100</f>
        <v>14619467.62</v>
      </c>
      <c r="AP88" s="37">
        <f>AP$72*'Utility Modules'!$C7/100</f>
        <v>15298621.71</v>
      </c>
      <c r="AQ88" s="37">
        <f>AQ$72*'Utility Modules'!$C7/100</f>
        <v>15904402.77</v>
      </c>
      <c r="AR88" s="37">
        <f>AR$72*'Utility Modules'!$C7/100</f>
        <v>16545973.15</v>
      </c>
      <c r="AS88" s="37">
        <f>AS$72*'Utility Modules'!$C7/100</f>
        <v>17152230.59</v>
      </c>
      <c r="AT88" s="37">
        <f>AT$72*'Utility Modules'!$C7/100</f>
        <v>17795529.56</v>
      </c>
      <c r="AU88" s="37">
        <f>AU$72*'Utility Modules'!$C7/100</f>
        <v>18426230.52</v>
      </c>
      <c r="AV88" s="37">
        <f>AV$72*'Utility Modules'!$C7/100</f>
        <v>19040377.18</v>
      </c>
      <c r="AW88" s="37">
        <f>AW$72*'Utility Modules'!$C7/100</f>
        <v>19688466.51</v>
      </c>
      <c r="AX88" s="37">
        <f>AX$72*'Utility Modules'!$C7/100</f>
        <v>20313202.11</v>
      </c>
      <c r="AY88" s="37">
        <f>AY$72*'Utility Modules'!$C7/100</f>
        <v>20886794.85</v>
      </c>
      <c r="AZ88" s="37">
        <f>AZ$72*'Utility Modules'!$C7/100</f>
        <v>21500934.62</v>
      </c>
      <c r="BA88" s="37">
        <f>BA$72*'Utility Modules'!$C7/100</f>
        <v>22104632.2</v>
      </c>
      <c r="BB88" s="37">
        <f>BB$72*'Utility Modules'!$C7/100</f>
        <v>22759090.34</v>
      </c>
      <c r="BC88" s="37">
        <f>BC$72*'Utility Modules'!$C7/100</f>
        <v>23394230.08</v>
      </c>
      <c r="BD88" s="37">
        <f>BD$72*'Utility Modules'!$C7/100</f>
        <v>24051061.36</v>
      </c>
      <c r="BE88" s="37">
        <f>BE$72*'Utility Modules'!$C7/100</f>
        <v>24699123.27</v>
      </c>
      <c r="BF88" s="37">
        <f>BF$72*'Utility Modules'!$C7/100</f>
        <v>25368050.2</v>
      </c>
      <c r="BG88" s="37">
        <f>BG$72*'Utility Modules'!$C7/100</f>
        <v>26038403.54</v>
      </c>
      <c r="BH88" s="37">
        <f>BH$72*'Utility Modules'!$C7/100</f>
        <v>26708831.33</v>
      </c>
      <c r="BI88" s="37">
        <f>BI$72*'Utility Modules'!$C7/100</f>
        <v>27398371.62</v>
      </c>
      <c r="BJ88" s="37">
        <f>BJ$72*'Utility Modules'!$C7/100</f>
        <v>28086495.21</v>
      </c>
      <c r="BK88" s="37">
        <f>BK$72*'Utility Modules'!$C7/100</f>
        <v>28791511.02</v>
      </c>
      <c r="BL88" s="37">
        <f>BL$72*'Utility Modules'!$C7/100</f>
        <v>29501331.77</v>
      </c>
      <c r="BM88" s="37">
        <f>BM$72*'Utility Modules'!$C7/100</f>
        <v>30207188.86</v>
      </c>
      <c r="BN88" s="37">
        <f>BN$72*'Utility Modules'!$C7/100</f>
        <v>30943473.55</v>
      </c>
      <c r="BO88" s="37">
        <f>BO$72*'Utility Modules'!$C7/100</f>
        <v>31677765.98</v>
      </c>
      <c r="BP88" s="37">
        <f>BP$72*'Utility Modules'!$C7/100</f>
        <v>32425604.02</v>
      </c>
      <c r="BQ88" s="37">
        <f>BQ$72*'Utility Modules'!$C7/100</f>
        <v>33177643.87</v>
      </c>
      <c r="BR88" s="37">
        <f>BR$72*'Utility Modules'!$C7/100</f>
        <v>33943860.61</v>
      </c>
      <c r="BS88" s="37">
        <f>BS$72*'Utility Modules'!$C7/100</f>
        <v>34718098.25</v>
      </c>
      <c r="BT88" s="37">
        <f>BT$72*'Utility Modules'!$C7/100</f>
        <v>35499862.77</v>
      </c>
      <c r="BU88" s="37">
        <f>BU$72*'Utility Modules'!$C7/100</f>
        <v>36295760.09</v>
      </c>
      <c r="BV88" s="37">
        <f>BV$72*'Utility Modules'!$C7/100</f>
        <v>37098956.64</v>
      </c>
      <c r="BW88" s="37">
        <f>BW$72*'Utility Modules'!$C7/100</f>
        <v>37915893.91</v>
      </c>
      <c r="BX88" s="37">
        <f>BX$72*'Utility Modules'!$C7/100</f>
        <v>38742529.23</v>
      </c>
      <c r="BY88" s="37">
        <f>BY$72*'Utility Modules'!$C7/100</f>
        <v>39575416.09</v>
      </c>
      <c r="BZ88" s="37">
        <f>BZ$72*'Utility Modules'!$C7/100</f>
        <v>40427738.49</v>
      </c>
      <c r="CA88" s="37">
        <f>CA$72*'Utility Modules'!$C7/100</f>
        <v>41287425.46</v>
      </c>
      <c r="CB88" s="37">
        <f>CB$72*'Utility Modules'!$C7/100</f>
        <v>42160577.89</v>
      </c>
      <c r="CC88" s="37">
        <f>CC$72*'Utility Modules'!$C7/100</f>
        <v>43043410.21</v>
      </c>
      <c r="CD88" s="37">
        <f>CD$72*'Utility Modules'!$C7/100</f>
        <v>43940325.62</v>
      </c>
      <c r="CE88" s="37">
        <f>CE$72*'Utility Modules'!$C7/100</f>
        <v>44848762.76</v>
      </c>
      <c r="CF88" s="37">
        <f>CF$72*'Utility Modules'!$C7/100</f>
        <v>45768382.74</v>
      </c>
      <c r="CG88" s="37">
        <f>CG$72*'Utility Modules'!$C7/100</f>
        <v>46702649.26</v>
      </c>
      <c r="CH88" s="37">
        <f>CH$72*'Utility Modules'!$C7/100</f>
        <v>47648088.48</v>
      </c>
      <c r="CI88" s="37">
        <f>CI$72*'Utility Modules'!$C7/100</f>
        <v>48608363.73</v>
      </c>
      <c r="CJ88" s="37">
        <f>CJ$72*'Utility Modules'!$C7/100</f>
        <v>49581305.61</v>
      </c>
      <c r="CK88" s="37">
        <f>CK$72*'Utility Modules'!$C7/100</f>
        <v>50564462.93</v>
      </c>
      <c r="CL88" s="37">
        <f>CL$72*'Utility Modules'!$C7/100</f>
        <v>51566736.94</v>
      </c>
      <c r="CM88" s="37">
        <f>CM$72*'Utility Modules'!$C7/100</f>
        <v>52580166.76</v>
      </c>
      <c r="CN88" s="37">
        <f>CN$72*'Utility Modules'!$C7/100</f>
        <v>53609082.34</v>
      </c>
      <c r="CO88" s="37">
        <f>CO$72*'Utility Modules'!$C7/100</f>
        <v>54650621.51</v>
      </c>
      <c r="CP88" s="37">
        <f>CP$72*'Utility Modules'!$C7/100</f>
        <v>55708340.31</v>
      </c>
      <c r="CQ88" s="37">
        <f>CQ$72*'Utility Modules'!$C7/100</f>
        <v>56780224.15</v>
      </c>
      <c r="CR88" s="37">
        <f>CR$72*'Utility Modules'!$C7/100</f>
        <v>57865867.76</v>
      </c>
      <c r="CS88" s="37">
        <f>CS$72*'Utility Modules'!$C7/100</f>
        <v>58968504.13</v>
      </c>
      <c r="CT88" s="37">
        <f>CT$72*'Utility Modules'!$C7/100</f>
        <v>60084889.16</v>
      </c>
      <c r="CU88" s="37">
        <f>CU$72*'Utility Modules'!$C7/100</f>
        <v>61218636.14</v>
      </c>
      <c r="CV88" s="37">
        <f>CV$72*'Utility Modules'!$C7/100</f>
        <v>62367631.09</v>
      </c>
      <c r="CW88" s="37">
        <f>CW$72*'Utility Modules'!$C7/100</f>
        <v>63530266.01</v>
      </c>
      <c r="CX88" s="37">
        <f>CX$72*'Utility Modules'!$C7/100</f>
        <v>64713079.61</v>
      </c>
      <c r="CY88" s="37">
        <f>CY$72*'Utility Modules'!$C7/100</f>
        <v>65910048.94</v>
      </c>
      <c r="CZ88" s="37">
        <f>CZ$72*'Utility Modules'!$C7/100</f>
        <v>67125496.62</v>
      </c>
      <c r="DA88" s="37">
        <f>DA$72*'Utility Modules'!$C7/100</f>
        <v>68356032.71</v>
      </c>
      <c r="DB88" s="37">
        <f>DB$72*'Utility Modules'!$C7/100</f>
        <v>69605726.44</v>
      </c>
      <c r="DC88" s="37">
        <f>DC$72*'Utility Modules'!$C7/100</f>
        <v>70872228.97</v>
      </c>
      <c r="DD88" s="37">
        <f>DD$72*'Utility Modules'!$C7/100</f>
        <v>72154990.01</v>
      </c>
      <c r="DE88" s="37">
        <f>DE$72*'Utility Modules'!$C7/100</f>
        <v>73457898.05</v>
      </c>
      <c r="DF88" s="37">
        <f>DF$72*'Utility Modules'!$C7/100</f>
        <v>74777006.35</v>
      </c>
      <c r="DG88" s="37">
        <f>DG$72*'Utility Modules'!$C7/100</f>
        <v>76116718.02</v>
      </c>
      <c r="DH88" s="37">
        <f>DH$72*'Utility Modules'!$C7/100</f>
        <v>77474428.4</v>
      </c>
      <c r="DI88" s="37">
        <f>DI$72*'Utility Modules'!$C7/100</f>
        <v>78846641.53</v>
      </c>
      <c r="DJ88" s="37">
        <f>DJ$72*'Utility Modules'!$C7/100</f>
        <v>80245382.79</v>
      </c>
      <c r="DK88" s="37">
        <f>DK$72*'Utility Modules'!$C7/100</f>
        <v>81659933.25</v>
      </c>
      <c r="DL88" s="37">
        <f>DL$72*'Utility Modules'!$C7/100</f>
        <v>83096227.33</v>
      </c>
      <c r="DM88" s="37">
        <f>DM$72*'Utility Modules'!$C7/100</f>
        <v>84550113.97</v>
      </c>
      <c r="DN88" s="37">
        <f>DN$72*'Utility Modules'!$C7/100</f>
        <v>86026747.06</v>
      </c>
      <c r="DO88" s="37">
        <f>DO$72*'Utility Modules'!$C7/100</f>
        <v>87523147.13</v>
      </c>
      <c r="DP88" s="37">
        <f>DP$72*'Utility Modules'!$C7/100</f>
        <v>89038578.4</v>
      </c>
      <c r="DQ88" s="37">
        <f>DQ$72*'Utility Modules'!$C7/100</f>
        <v>90577960.51</v>
      </c>
      <c r="DR88" s="37">
        <f>DR$72*'Utility Modules'!$C7/100</f>
        <v>92136252.66</v>
      </c>
    </row>
    <row r="89" ht="14.25" customHeight="1" outlineLevel="1">
      <c r="B89" s="268" t="str">
        <f>'Utility Modules'!B8</f>
        <v>Liquidity Mining</v>
      </c>
      <c r="C89" s="37">
        <f>SUM(C62:C70)*'Utility Modules'!$C8/100</f>
        <v>15000</v>
      </c>
      <c r="D89" s="37">
        <f>D$72*'Utility Modules'!$C8/100</f>
        <v>220965.9041</v>
      </c>
      <c r="E89" s="37">
        <f>E$72*'Utility Modules'!$C8/100</f>
        <v>239056.4421</v>
      </c>
      <c r="F89" s="37">
        <f>F$72*'Utility Modules'!$C8/100</f>
        <v>322202.1108</v>
      </c>
      <c r="G89" s="37">
        <f>G$72*'Utility Modules'!$C8/100</f>
        <v>417766.8509</v>
      </c>
      <c r="H89" s="37">
        <f>H$72*'Utility Modules'!$C8/100</f>
        <v>534737.7544</v>
      </c>
      <c r="I89" s="37">
        <f>I$72*'Utility Modules'!$C8/100</f>
        <v>705852.621</v>
      </c>
      <c r="J89" s="37">
        <f>J$72*'Utility Modules'!$C8/100</f>
        <v>874549.0807</v>
      </c>
      <c r="K89" s="37">
        <f>K$72*'Utility Modules'!$C8/100</f>
        <v>1058246.64</v>
      </c>
      <c r="L89" s="37">
        <f>L$72*'Utility Modules'!$C8/100</f>
        <v>1252169.614</v>
      </c>
      <c r="M89" s="37">
        <f>M$72*'Utility Modules'!$C8/100</f>
        <v>1469771.963</v>
      </c>
      <c r="N89" s="37">
        <f>N$72*'Utility Modules'!$C8/100</f>
        <v>1692133.699</v>
      </c>
      <c r="O89" s="37">
        <f>O$72*'Utility Modules'!$C8/100</f>
        <v>2024646.485</v>
      </c>
      <c r="P89" s="37">
        <f>P$72*'Utility Modules'!$C8/100</f>
        <v>2319342.912</v>
      </c>
      <c r="Q89" s="37">
        <f>Q$72*'Utility Modules'!$C8/100</f>
        <v>2604291.277</v>
      </c>
      <c r="R89" s="37">
        <f>R$72*'Utility Modules'!$C8/100</f>
        <v>2952205.781</v>
      </c>
      <c r="S89" s="37">
        <f>S$72*'Utility Modules'!$C8/100</f>
        <v>3278772.786</v>
      </c>
      <c r="T89" s="37">
        <f>T$72*'Utility Modules'!$C8/100</f>
        <v>3644264.644</v>
      </c>
      <c r="U89" s="37">
        <f>U$72*'Utility Modules'!$C8/100</f>
        <v>4042001.734</v>
      </c>
      <c r="V89" s="37">
        <f>V$72*'Utility Modules'!$C8/100</f>
        <v>4460682.953</v>
      </c>
      <c r="W89" s="37">
        <f>W$72*'Utility Modules'!$C8/100</f>
        <v>4885441.435</v>
      </c>
      <c r="X89" s="37">
        <f>X$72*'Utility Modules'!$C8/100</f>
        <v>5311918.392</v>
      </c>
      <c r="Y89" s="37">
        <f>Y$72*'Utility Modules'!$C8/100</f>
        <v>5787900.36</v>
      </c>
      <c r="Z89" s="37">
        <f>Z$72*'Utility Modules'!$C8/100</f>
        <v>6248070.948</v>
      </c>
      <c r="AA89" s="37">
        <f>AA$72*'Utility Modules'!$C8/100</f>
        <v>6747191.997</v>
      </c>
      <c r="AB89" s="37">
        <f>AB$72*'Utility Modules'!$C8/100</f>
        <v>7256317.509</v>
      </c>
      <c r="AC89" s="37">
        <f>AC$72*'Utility Modules'!$C8/100</f>
        <v>7715603.743</v>
      </c>
      <c r="AD89" s="37">
        <f>AD$72*'Utility Modules'!$C8/100</f>
        <v>8316270.218</v>
      </c>
      <c r="AE89" s="37">
        <f>AE$72*'Utility Modules'!$C8/100</f>
        <v>8850732.473</v>
      </c>
      <c r="AF89" s="37">
        <f>AF$72*'Utility Modules'!$C8/100</f>
        <v>9441808.27</v>
      </c>
      <c r="AG89" s="37">
        <f>AG$72*'Utility Modules'!$C8/100</f>
        <v>9917822.946</v>
      </c>
      <c r="AH89" s="37">
        <f>AH$72*'Utility Modules'!$C8/100</f>
        <v>10499433.06</v>
      </c>
      <c r="AI89" s="37">
        <f>AI$72*'Utility Modules'!$C8/100</f>
        <v>11076294.17</v>
      </c>
      <c r="AJ89" s="37">
        <f>AJ$72*'Utility Modules'!$C8/100</f>
        <v>11636739.45</v>
      </c>
      <c r="AK89" s="37">
        <f>AK$72*'Utility Modules'!$C8/100</f>
        <v>12253764.09</v>
      </c>
      <c r="AL89" s="37">
        <f>AL$72*'Utility Modules'!$C8/100</f>
        <v>12832235.23</v>
      </c>
      <c r="AM89" s="37">
        <f>AM$72*'Utility Modules'!$C8/100</f>
        <v>13461448.51</v>
      </c>
      <c r="AN89" s="37">
        <f>AN$72*'Utility Modules'!$C8/100</f>
        <v>14075434.9</v>
      </c>
      <c r="AO89" s="37">
        <f>AO$72*'Utility Modules'!$C8/100</f>
        <v>14619467.62</v>
      </c>
      <c r="AP89" s="37">
        <f>AP$72*'Utility Modules'!$C8/100</f>
        <v>15298621.71</v>
      </c>
      <c r="AQ89" s="37">
        <f>AQ$72*'Utility Modules'!$C8/100</f>
        <v>15904402.77</v>
      </c>
      <c r="AR89" s="37">
        <f>AR$72*'Utility Modules'!$C8/100</f>
        <v>16545973.15</v>
      </c>
      <c r="AS89" s="37">
        <f>AS$72*'Utility Modules'!$C8/100</f>
        <v>17152230.59</v>
      </c>
      <c r="AT89" s="37">
        <f>AT$72*'Utility Modules'!$C8/100</f>
        <v>17795529.56</v>
      </c>
      <c r="AU89" s="37">
        <f>AU$72*'Utility Modules'!$C8/100</f>
        <v>18426230.52</v>
      </c>
      <c r="AV89" s="37">
        <f>AV$72*'Utility Modules'!$C8/100</f>
        <v>19040377.18</v>
      </c>
      <c r="AW89" s="37">
        <f>AW$72*'Utility Modules'!$C8/100</f>
        <v>19688466.51</v>
      </c>
      <c r="AX89" s="37">
        <f>AX$72*'Utility Modules'!$C8/100</f>
        <v>20313202.11</v>
      </c>
      <c r="AY89" s="37">
        <f>AY$72*'Utility Modules'!$C8/100</f>
        <v>20886794.85</v>
      </c>
      <c r="AZ89" s="37">
        <f>AZ$72*'Utility Modules'!$C8/100</f>
        <v>21500934.62</v>
      </c>
      <c r="BA89" s="37">
        <f>BA$72*'Utility Modules'!$C8/100</f>
        <v>22104632.2</v>
      </c>
      <c r="BB89" s="37">
        <f>BB$72*'Utility Modules'!$C8/100</f>
        <v>22759090.34</v>
      </c>
      <c r="BC89" s="37">
        <f>BC$72*'Utility Modules'!$C8/100</f>
        <v>23394230.08</v>
      </c>
      <c r="BD89" s="37">
        <f>BD$72*'Utility Modules'!$C8/100</f>
        <v>24051061.36</v>
      </c>
      <c r="BE89" s="37">
        <f>BE$72*'Utility Modules'!$C8/100</f>
        <v>24699123.27</v>
      </c>
      <c r="BF89" s="37">
        <f>BF$72*'Utility Modules'!$C8/100</f>
        <v>25368050.2</v>
      </c>
      <c r="BG89" s="37">
        <f>BG$72*'Utility Modules'!$C8/100</f>
        <v>26038403.54</v>
      </c>
      <c r="BH89" s="37">
        <f>BH$72*'Utility Modules'!$C8/100</f>
        <v>26708831.33</v>
      </c>
      <c r="BI89" s="37">
        <f>BI$72*'Utility Modules'!$C8/100</f>
        <v>27398371.62</v>
      </c>
      <c r="BJ89" s="37">
        <f>BJ$72*'Utility Modules'!$C8/100</f>
        <v>28086495.21</v>
      </c>
      <c r="BK89" s="37">
        <f>BK$72*'Utility Modules'!$C8/100</f>
        <v>28791511.02</v>
      </c>
      <c r="BL89" s="37">
        <f>BL$72*'Utility Modules'!$C8/100</f>
        <v>29501331.77</v>
      </c>
      <c r="BM89" s="37">
        <f>BM$72*'Utility Modules'!$C8/100</f>
        <v>30207188.86</v>
      </c>
      <c r="BN89" s="37">
        <f>BN$72*'Utility Modules'!$C8/100</f>
        <v>30943473.55</v>
      </c>
      <c r="BO89" s="37">
        <f>BO$72*'Utility Modules'!$C8/100</f>
        <v>31677765.98</v>
      </c>
      <c r="BP89" s="37">
        <f>BP$72*'Utility Modules'!$C8/100</f>
        <v>32425604.02</v>
      </c>
      <c r="BQ89" s="37">
        <f>BQ$72*'Utility Modules'!$C8/100</f>
        <v>33177643.87</v>
      </c>
      <c r="BR89" s="37">
        <f>BR$72*'Utility Modules'!$C8/100</f>
        <v>33943860.61</v>
      </c>
      <c r="BS89" s="37">
        <f>BS$72*'Utility Modules'!$C8/100</f>
        <v>34718098.25</v>
      </c>
      <c r="BT89" s="37">
        <f>BT$72*'Utility Modules'!$C8/100</f>
        <v>35499862.77</v>
      </c>
      <c r="BU89" s="37">
        <f>BU$72*'Utility Modules'!$C8/100</f>
        <v>36295760.09</v>
      </c>
      <c r="BV89" s="37">
        <f>BV$72*'Utility Modules'!$C8/100</f>
        <v>37098956.64</v>
      </c>
      <c r="BW89" s="37">
        <f>BW$72*'Utility Modules'!$C8/100</f>
        <v>37915893.91</v>
      </c>
      <c r="BX89" s="37">
        <f>BX$72*'Utility Modules'!$C8/100</f>
        <v>38742529.23</v>
      </c>
      <c r="BY89" s="37">
        <f>BY$72*'Utility Modules'!$C8/100</f>
        <v>39575416.09</v>
      </c>
      <c r="BZ89" s="37">
        <f>BZ$72*'Utility Modules'!$C8/100</f>
        <v>40427738.49</v>
      </c>
      <c r="CA89" s="37">
        <f>CA$72*'Utility Modules'!$C8/100</f>
        <v>41287425.46</v>
      </c>
      <c r="CB89" s="37">
        <f>CB$72*'Utility Modules'!$C8/100</f>
        <v>42160577.89</v>
      </c>
      <c r="CC89" s="37">
        <f>CC$72*'Utility Modules'!$C8/100</f>
        <v>43043410.21</v>
      </c>
      <c r="CD89" s="37">
        <f>CD$72*'Utility Modules'!$C8/100</f>
        <v>43940325.62</v>
      </c>
      <c r="CE89" s="37">
        <f>CE$72*'Utility Modules'!$C8/100</f>
        <v>44848762.76</v>
      </c>
      <c r="CF89" s="37">
        <f>CF$72*'Utility Modules'!$C8/100</f>
        <v>45768382.74</v>
      </c>
      <c r="CG89" s="37">
        <f>CG$72*'Utility Modules'!$C8/100</f>
        <v>46702649.26</v>
      </c>
      <c r="CH89" s="37">
        <f>CH$72*'Utility Modules'!$C8/100</f>
        <v>47648088.48</v>
      </c>
      <c r="CI89" s="37">
        <f>CI$72*'Utility Modules'!$C8/100</f>
        <v>48608363.73</v>
      </c>
      <c r="CJ89" s="37">
        <f>CJ$72*'Utility Modules'!$C8/100</f>
        <v>49581305.61</v>
      </c>
      <c r="CK89" s="37">
        <f>CK$72*'Utility Modules'!$C8/100</f>
        <v>50564462.93</v>
      </c>
      <c r="CL89" s="37">
        <f>CL$72*'Utility Modules'!$C8/100</f>
        <v>51566736.94</v>
      </c>
      <c r="CM89" s="37">
        <f>CM$72*'Utility Modules'!$C8/100</f>
        <v>52580166.76</v>
      </c>
      <c r="CN89" s="37">
        <f>CN$72*'Utility Modules'!$C8/100</f>
        <v>53609082.34</v>
      </c>
      <c r="CO89" s="37">
        <f>CO$72*'Utility Modules'!$C8/100</f>
        <v>54650621.51</v>
      </c>
      <c r="CP89" s="37">
        <f>CP$72*'Utility Modules'!$C8/100</f>
        <v>55708340.31</v>
      </c>
      <c r="CQ89" s="37">
        <f>CQ$72*'Utility Modules'!$C8/100</f>
        <v>56780224.15</v>
      </c>
      <c r="CR89" s="37">
        <f>CR$72*'Utility Modules'!$C8/100</f>
        <v>57865867.76</v>
      </c>
      <c r="CS89" s="37">
        <f>CS$72*'Utility Modules'!$C8/100</f>
        <v>58968504.13</v>
      </c>
      <c r="CT89" s="37">
        <f>CT$72*'Utility Modules'!$C8/100</f>
        <v>60084889.16</v>
      </c>
      <c r="CU89" s="37">
        <f>CU$72*'Utility Modules'!$C8/100</f>
        <v>61218636.14</v>
      </c>
      <c r="CV89" s="37">
        <f>CV$72*'Utility Modules'!$C8/100</f>
        <v>62367631.09</v>
      </c>
      <c r="CW89" s="37">
        <f>CW$72*'Utility Modules'!$C8/100</f>
        <v>63530266.01</v>
      </c>
      <c r="CX89" s="37">
        <f>CX$72*'Utility Modules'!$C8/100</f>
        <v>64713079.61</v>
      </c>
      <c r="CY89" s="37">
        <f>CY$72*'Utility Modules'!$C8/100</f>
        <v>65910048.94</v>
      </c>
      <c r="CZ89" s="37">
        <f>CZ$72*'Utility Modules'!$C8/100</f>
        <v>67125496.62</v>
      </c>
      <c r="DA89" s="37">
        <f>DA$72*'Utility Modules'!$C8/100</f>
        <v>68356032.71</v>
      </c>
      <c r="DB89" s="37">
        <f>DB$72*'Utility Modules'!$C8/100</f>
        <v>69605726.44</v>
      </c>
      <c r="DC89" s="37">
        <f>DC$72*'Utility Modules'!$C8/100</f>
        <v>70872228.97</v>
      </c>
      <c r="DD89" s="37">
        <f>DD$72*'Utility Modules'!$C8/100</f>
        <v>72154990.01</v>
      </c>
      <c r="DE89" s="37">
        <f>DE$72*'Utility Modules'!$C8/100</f>
        <v>73457898.05</v>
      </c>
      <c r="DF89" s="37">
        <f>DF$72*'Utility Modules'!$C8/100</f>
        <v>74777006.35</v>
      </c>
      <c r="DG89" s="37">
        <f>DG$72*'Utility Modules'!$C8/100</f>
        <v>76116718.02</v>
      </c>
      <c r="DH89" s="37">
        <f>DH$72*'Utility Modules'!$C8/100</f>
        <v>77474428.4</v>
      </c>
      <c r="DI89" s="37">
        <f>DI$72*'Utility Modules'!$C8/100</f>
        <v>78846641.53</v>
      </c>
      <c r="DJ89" s="37">
        <f>DJ$72*'Utility Modules'!$C8/100</f>
        <v>80245382.79</v>
      </c>
      <c r="DK89" s="37">
        <f>DK$72*'Utility Modules'!$C8/100</f>
        <v>81659933.25</v>
      </c>
      <c r="DL89" s="37">
        <f>DL$72*'Utility Modules'!$C8/100</f>
        <v>83096227.33</v>
      </c>
      <c r="DM89" s="37">
        <f>DM$72*'Utility Modules'!$C8/100</f>
        <v>84550113.97</v>
      </c>
      <c r="DN89" s="37">
        <f>DN$72*'Utility Modules'!$C8/100</f>
        <v>86026747.06</v>
      </c>
      <c r="DO89" s="37">
        <f>DO$72*'Utility Modules'!$C8/100</f>
        <v>87523147.13</v>
      </c>
      <c r="DP89" s="37">
        <f>DP$72*'Utility Modules'!$C8/100</f>
        <v>89038578.4</v>
      </c>
      <c r="DQ89" s="37">
        <f>DQ$72*'Utility Modules'!$C8/100</f>
        <v>90577960.51</v>
      </c>
      <c r="DR89" s="37">
        <f>DR$72*'Utility Modules'!$C8/100</f>
        <v>92136252.66</v>
      </c>
    </row>
    <row r="90" ht="14.25" customHeight="1" outlineLevel="1">
      <c r="B90" s="268" t="str">
        <f>'Utility Modules'!B9</f>
        <v>Burning</v>
      </c>
      <c r="C90" s="37">
        <f>SUM(C62:C70)*'Utility Modules'!$C9/100</f>
        <v>0</v>
      </c>
      <c r="D90" s="37">
        <f>D$72*'Utility Modules'!$C9/100</f>
        <v>0</v>
      </c>
      <c r="E90" s="37">
        <f>E$72*'Utility Modules'!$C9/100</f>
        <v>0</v>
      </c>
      <c r="F90" s="37">
        <f>F$72*'Utility Modules'!$C9/100</f>
        <v>0</v>
      </c>
      <c r="G90" s="37">
        <f>G$72*'Utility Modules'!$C9/100</f>
        <v>0</v>
      </c>
      <c r="H90" s="37">
        <f>H$72*'Utility Modules'!$C9/100</f>
        <v>0</v>
      </c>
      <c r="I90" s="37">
        <f>I$72*'Utility Modules'!$C9/100</f>
        <v>0</v>
      </c>
      <c r="J90" s="37">
        <f>J$72*'Utility Modules'!$C9/100</f>
        <v>0</v>
      </c>
      <c r="K90" s="37">
        <f>K$72*'Utility Modules'!$C9/100</f>
        <v>0</v>
      </c>
      <c r="L90" s="37">
        <f>L$72*'Utility Modules'!$C9/100</f>
        <v>0</v>
      </c>
      <c r="M90" s="37">
        <f>M$72*'Utility Modules'!$C9/100</f>
        <v>0</v>
      </c>
      <c r="N90" s="37">
        <f>N$72*'Utility Modules'!$C9/100</f>
        <v>0</v>
      </c>
      <c r="O90" s="37">
        <f>O$72*'Utility Modules'!$C9/100</f>
        <v>0</v>
      </c>
      <c r="P90" s="37">
        <f>P$72*'Utility Modules'!$C9/100</f>
        <v>0</v>
      </c>
      <c r="Q90" s="37">
        <f>Q$72*'Utility Modules'!$C9/100</f>
        <v>0</v>
      </c>
      <c r="R90" s="37">
        <f>R$72*'Utility Modules'!$C9/100</f>
        <v>0</v>
      </c>
      <c r="S90" s="37">
        <f>S$72*'Utility Modules'!$C9/100</f>
        <v>0</v>
      </c>
      <c r="T90" s="37">
        <f>T$72*'Utility Modules'!$C9/100</f>
        <v>0</v>
      </c>
      <c r="U90" s="37">
        <f>U$72*'Utility Modules'!$C9/100</f>
        <v>0</v>
      </c>
      <c r="V90" s="37">
        <f>V$72*'Utility Modules'!$C9/100</f>
        <v>0</v>
      </c>
      <c r="W90" s="37">
        <f>W$72*'Utility Modules'!$C9/100</f>
        <v>0</v>
      </c>
      <c r="X90" s="37">
        <f>X$72*'Utility Modules'!$C9/100</f>
        <v>0</v>
      </c>
      <c r="Y90" s="37">
        <f>Y$72*'Utility Modules'!$C9/100</f>
        <v>0</v>
      </c>
      <c r="Z90" s="37">
        <f>Z$72*'Utility Modules'!$C9/100</f>
        <v>0</v>
      </c>
      <c r="AA90" s="37">
        <f>AA$72*'Utility Modules'!$C9/100</f>
        <v>0</v>
      </c>
      <c r="AB90" s="37">
        <f>AB$72*'Utility Modules'!$C9/100</f>
        <v>0</v>
      </c>
      <c r="AC90" s="37">
        <f>AC$72*'Utility Modules'!$C9/100</f>
        <v>0</v>
      </c>
      <c r="AD90" s="37">
        <f>AD$72*'Utility Modules'!$C9/100</f>
        <v>0</v>
      </c>
      <c r="AE90" s="37">
        <f>AE$72*'Utility Modules'!$C9/100</f>
        <v>0</v>
      </c>
      <c r="AF90" s="37">
        <f>AF$72*'Utility Modules'!$C9/100</f>
        <v>0</v>
      </c>
      <c r="AG90" s="37">
        <f>AG$72*'Utility Modules'!$C9/100</f>
        <v>0</v>
      </c>
      <c r="AH90" s="37">
        <f>AH$72*'Utility Modules'!$C9/100</f>
        <v>0</v>
      </c>
      <c r="AI90" s="37">
        <f>AI$72*'Utility Modules'!$C9/100</f>
        <v>0</v>
      </c>
      <c r="AJ90" s="37">
        <f>AJ$72*'Utility Modules'!$C9/100</f>
        <v>0</v>
      </c>
      <c r="AK90" s="37">
        <f>AK$72*'Utility Modules'!$C9/100</f>
        <v>0</v>
      </c>
      <c r="AL90" s="37">
        <f>AL$72*'Utility Modules'!$C9/100</f>
        <v>0</v>
      </c>
      <c r="AM90" s="37">
        <f>AM$72*'Utility Modules'!$C9/100</f>
        <v>0</v>
      </c>
      <c r="AN90" s="37">
        <f>AN$72*'Utility Modules'!$C9/100</f>
        <v>0</v>
      </c>
      <c r="AO90" s="37">
        <f>AO$72*'Utility Modules'!$C9/100</f>
        <v>0</v>
      </c>
      <c r="AP90" s="37">
        <f>AP$72*'Utility Modules'!$C9/100</f>
        <v>0</v>
      </c>
      <c r="AQ90" s="37">
        <f>AQ$72*'Utility Modules'!$C9/100</f>
        <v>0</v>
      </c>
      <c r="AR90" s="37">
        <f>AR$72*'Utility Modules'!$C9/100</f>
        <v>0</v>
      </c>
      <c r="AS90" s="37">
        <f>AS$72*'Utility Modules'!$C9/100</f>
        <v>0</v>
      </c>
      <c r="AT90" s="37">
        <f>AT$72*'Utility Modules'!$C9/100</f>
        <v>0</v>
      </c>
      <c r="AU90" s="37">
        <f>AU$72*'Utility Modules'!$C9/100</f>
        <v>0</v>
      </c>
      <c r="AV90" s="37">
        <f>AV$72*'Utility Modules'!$C9/100</f>
        <v>0</v>
      </c>
      <c r="AW90" s="37">
        <f>AW$72*'Utility Modules'!$C9/100</f>
        <v>0</v>
      </c>
      <c r="AX90" s="37">
        <f>AX$72*'Utility Modules'!$C9/100</f>
        <v>0</v>
      </c>
      <c r="AY90" s="37">
        <f>AY$72*'Utility Modules'!$C9/100</f>
        <v>0</v>
      </c>
      <c r="AZ90" s="37">
        <f>AZ$72*'Utility Modules'!$C9/100</f>
        <v>0</v>
      </c>
      <c r="BA90" s="37">
        <f>BA$72*'Utility Modules'!$C9/100</f>
        <v>0</v>
      </c>
      <c r="BB90" s="37">
        <f>BB$72*'Utility Modules'!$C9/100</f>
        <v>0</v>
      </c>
      <c r="BC90" s="37">
        <f>BC$72*'Utility Modules'!$C9/100</f>
        <v>0</v>
      </c>
      <c r="BD90" s="37">
        <f>BD$72*'Utility Modules'!$C9/100</f>
        <v>0</v>
      </c>
      <c r="BE90" s="37">
        <f>BE$72*'Utility Modules'!$C9/100</f>
        <v>0</v>
      </c>
      <c r="BF90" s="37">
        <f>BF$72*'Utility Modules'!$C9/100</f>
        <v>0</v>
      </c>
      <c r="BG90" s="37">
        <f>BG$72*'Utility Modules'!$C9/100</f>
        <v>0</v>
      </c>
      <c r="BH90" s="37">
        <f>BH$72*'Utility Modules'!$C9/100</f>
        <v>0</v>
      </c>
      <c r="BI90" s="37">
        <f>BI$72*'Utility Modules'!$C9/100</f>
        <v>0</v>
      </c>
      <c r="BJ90" s="37">
        <f>BJ$72*'Utility Modules'!$C9/100</f>
        <v>0</v>
      </c>
      <c r="BK90" s="37">
        <f>BK$72*'Utility Modules'!$C9/100</f>
        <v>0</v>
      </c>
      <c r="BL90" s="37">
        <f>BL$72*'Utility Modules'!$C9/100</f>
        <v>0</v>
      </c>
      <c r="BM90" s="37">
        <f>BM$72*'Utility Modules'!$C9/100</f>
        <v>0</v>
      </c>
      <c r="BN90" s="37">
        <f>BN$72*'Utility Modules'!$C9/100</f>
        <v>0</v>
      </c>
      <c r="BO90" s="37">
        <f>BO$72*'Utility Modules'!$C9/100</f>
        <v>0</v>
      </c>
      <c r="BP90" s="37">
        <f>BP$72*'Utility Modules'!$C9/100</f>
        <v>0</v>
      </c>
      <c r="BQ90" s="37">
        <f>BQ$72*'Utility Modules'!$C9/100</f>
        <v>0</v>
      </c>
      <c r="BR90" s="37">
        <f>BR$72*'Utility Modules'!$C9/100</f>
        <v>0</v>
      </c>
      <c r="BS90" s="37">
        <f>BS$72*'Utility Modules'!$C9/100</f>
        <v>0</v>
      </c>
      <c r="BT90" s="37">
        <f>BT$72*'Utility Modules'!$C9/100</f>
        <v>0</v>
      </c>
      <c r="BU90" s="37">
        <f>BU$72*'Utility Modules'!$C9/100</f>
        <v>0</v>
      </c>
      <c r="BV90" s="37">
        <f>BV$72*'Utility Modules'!$C9/100</f>
        <v>0</v>
      </c>
      <c r="BW90" s="37">
        <f>BW$72*'Utility Modules'!$C9/100</f>
        <v>0</v>
      </c>
      <c r="BX90" s="37">
        <f>BX$72*'Utility Modules'!$C9/100</f>
        <v>0</v>
      </c>
      <c r="BY90" s="37">
        <f>BY$72*'Utility Modules'!$C9/100</f>
        <v>0</v>
      </c>
      <c r="BZ90" s="37">
        <f>BZ$72*'Utility Modules'!$C9/100</f>
        <v>0</v>
      </c>
      <c r="CA90" s="37">
        <f>CA$72*'Utility Modules'!$C9/100</f>
        <v>0</v>
      </c>
      <c r="CB90" s="37">
        <f>CB$72*'Utility Modules'!$C9/100</f>
        <v>0</v>
      </c>
      <c r="CC90" s="37">
        <f>CC$72*'Utility Modules'!$C9/100</f>
        <v>0</v>
      </c>
      <c r="CD90" s="37">
        <f>CD$72*'Utility Modules'!$C9/100</f>
        <v>0</v>
      </c>
      <c r="CE90" s="37">
        <f>CE$72*'Utility Modules'!$C9/100</f>
        <v>0</v>
      </c>
      <c r="CF90" s="37">
        <f>CF$72*'Utility Modules'!$C9/100</f>
        <v>0</v>
      </c>
      <c r="CG90" s="37">
        <f>CG$72*'Utility Modules'!$C9/100</f>
        <v>0</v>
      </c>
      <c r="CH90" s="37">
        <f>CH$72*'Utility Modules'!$C9/100</f>
        <v>0</v>
      </c>
      <c r="CI90" s="37">
        <f>CI$72*'Utility Modules'!$C9/100</f>
        <v>0</v>
      </c>
      <c r="CJ90" s="37">
        <f>CJ$72*'Utility Modules'!$C9/100</f>
        <v>0</v>
      </c>
      <c r="CK90" s="37">
        <f>CK$72*'Utility Modules'!$C9/100</f>
        <v>0</v>
      </c>
      <c r="CL90" s="37">
        <f>CL$72*'Utility Modules'!$C9/100</f>
        <v>0</v>
      </c>
      <c r="CM90" s="37">
        <f>CM$72*'Utility Modules'!$C9/100</f>
        <v>0</v>
      </c>
      <c r="CN90" s="37">
        <f>CN$72*'Utility Modules'!$C9/100</f>
        <v>0</v>
      </c>
      <c r="CO90" s="37">
        <f>CO$72*'Utility Modules'!$C9/100</f>
        <v>0</v>
      </c>
      <c r="CP90" s="37">
        <f>CP$72*'Utility Modules'!$C9/100</f>
        <v>0</v>
      </c>
      <c r="CQ90" s="37">
        <f>CQ$72*'Utility Modules'!$C9/100</f>
        <v>0</v>
      </c>
      <c r="CR90" s="37">
        <f>CR$72*'Utility Modules'!$C9/100</f>
        <v>0</v>
      </c>
      <c r="CS90" s="37">
        <f>CS$72*'Utility Modules'!$C9/100</f>
        <v>0</v>
      </c>
      <c r="CT90" s="37">
        <f>CT$72*'Utility Modules'!$C9/100</f>
        <v>0</v>
      </c>
      <c r="CU90" s="37">
        <f>CU$72*'Utility Modules'!$C9/100</f>
        <v>0</v>
      </c>
      <c r="CV90" s="37">
        <f>CV$72*'Utility Modules'!$C9/100</f>
        <v>0</v>
      </c>
      <c r="CW90" s="37">
        <f>CW$72*'Utility Modules'!$C9/100</f>
        <v>0</v>
      </c>
      <c r="CX90" s="37">
        <f>CX$72*'Utility Modules'!$C9/100</f>
        <v>0</v>
      </c>
      <c r="CY90" s="37">
        <f>CY$72*'Utility Modules'!$C9/100</f>
        <v>0</v>
      </c>
      <c r="CZ90" s="37">
        <f>CZ$72*'Utility Modules'!$C9/100</f>
        <v>0</v>
      </c>
      <c r="DA90" s="37">
        <f>DA$72*'Utility Modules'!$C9/100</f>
        <v>0</v>
      </c>
      <c r="DB90" s="37">
        <f>DB$72*'Utility Modules'!$C9/100</f>
        <v>0</v>
      </c>
      <c r="DC90" s="37">
        <f>DC$72*'Utility Modules'!$C9/100</f>
        <v>0</v>
      </c>
      <c r="DD90" s="37">
        <f>DD$72*'Utility Modules'!$C9/100</f>
        <v>0</v>
      </c>
      <c r="DE90" s="37">
        <f>DE$72*'Utility Modules'!$C9/100</f>
        <v>0</v>
      </c>
      <c r="DF90" s="37">
        <f>DF$72*'Utility Modules'!$C9/100</f>
        <v>0</v>
      </c>
      <c r="DG90" s="37">
        <f>DG$72*'Utility Modules'!$C9/100</f>
        <v>0</v>
      </c>
      <c r="DH90" s="37">
        <f>DH$72*'Utility Modules'!$C9/100</f>
        <v>0</v>
      </c>
      <c r="DI90" s="37">
        <f>DI$72*'Utility Modules'!$C9/100</f>
        <v>0</v>
      </c>
      <c r="DJ90" s="37">
        <f>DJ$72*'Utility Modules'!$C9/100</f>
        <v>0</v>
      </c>
      <c r="DK90" s="37">
        <f>DK$72*'Utility Modules'!$C9/100</f>
        <v>0</v>
      </c>
      <c r="DL90" s="37">
        <f>DL$72*'Utility Modules'!$C9/100</f>
        <v>0</v>
      </c>
      <c r="DM90" s="37">
        <f>DM$72*'Utility Modules'!$C9/100</f>
        <v>0</v>
      </c>
      <c r="DN90" s="37">
        <f>DN$72*'Utility Modules'!$C9/100</f>
        <v>0</v>
      </c>
      <c r="DO90" s="37">
        <f>DO$72*'Utility Modules'!$C9/100</f>
        <v>0</v>
      </c>
      <c r="DP90" s="37">
        <f>DP$72*'Utility Modules'!$C9/100</f>
        <v>0</v>
      </c>
      <c r="DQ90" s="37">
        <f>DQ$72*'Utility Modules'!$C9/100</f>
        <v>0</v>
      </c>
      <c r="DR90" s="37">
        <f>DR$72*'Utility Modules'!$C9/100</f>
        <v>0</v>
      </c>
    </row>
    <row r="91" ht="14.25" customHeight="1" outlineLevel="1">
      <c r="B91" s="268" t="str">
        <f>'Utility Modules'!B10</f>
        <v>Holding</v>
      </c>
      <c r="C91" s="37">
        <f>SUM(C62:C70)*'Utility Modules'!$C10/100</f>
        <v>0</v>
      </c>
      <c r="D91" s="37">
        <f>D$72*'Utility Modules'!$C10/100</f>
        <v>0</v>
      </c>
      <c r="E91" s="37">
        <f>E$72*'Utility Modules'!$C10/100</f>
        <v>0</v>
      </c>
      <c r="F91" s="37">
        <f>F$72*'Utility Modules'!$C10/100</f>
        <v>0</v>
      </c>
      <c r="G91" s="37">
        <f>G$72*'Utility Modules'!$C10/100</f>
        <v>0</v>
      </c>
      <c r="H91" s="37">
        <f>H$72*'Utility Modules'!$C10/100</f>
        <v>0</v>
      </c>
      <c r="I91" s="37">
        <f>I$72*'Utility Modules'!$C10/100</f>
        <v>0</v>
      </c>
      <c r="J91" s="37">
        <f>J$72*'Utility Modules'!$C10/100</f>
        <v>0</v>
      </c>
      <c r="K91" s="37">
        <f>K$72*'Utility Modules'!$C10/100</f>
        <v>0</v>
      </c>
      <c r="L91" s="37">
        <f>L$72*'Utility Modules'!$C10/100</f>
        <v>0</v>
      </c>
      <c r="M91" s="37">
        <f>M$72*'Utility Modules'!$C10/100</f>
        <v>0</v>
      </c>
      <c r="N91" s="37">
        <f>N$72*'Utility Modules'!$C10/100</f>
        <v>0</v>
      </c>
      <c r="O91" s="37">
        <f>O$72*'Utility Modules'!$C10/100</f>
        <v>0</v>
      </c>
      <c r="P91" s="37">
        <f>P$72*'Utility Modules'!$C10/100</f>
        <v>0</v>
      </c>
      <c r="Q91" s="37">
        <f>Q$72*'Utility Modules'!$C10/100</f>
        <v>0</v>
      </c>
      <c r="R91" s="37">
        <f>R$72*'Utility Modules'!$C10/100</f>
        <v>0</v>
      </c>
      <c r="S91" s="37">
        <f>S$72*'Utility Modules'!$C10/100</f>
        <v>0</v>
      </c>
      <c r="T91" s="37">
        <f>T$72*'Utility Modules'!$C10/100</f>
        <v>0</v>
      </c>
      <c r="U91" s="37">
        <f>U$72*'Utility Modules'!$C10/100</f>
        <v>0</v>
      </c>
      <c r="V91" s="37">
        <f>V$72*'Utility Modules'!$C10/100</f>
        <v>0</v>
      </c>
      <c r="W91" s="37">
        <f>W$72*'Utility Modules'!$C10/100</f>
        <v>0</v>
      </c>
      <c r="X91" s="37">
        <f>X$72*'Utility Modules'!$C10/100</f>
        <v>0</v>
      </c>
      <c r="Y91" s="37">
        <f>Y$72*'Utility Modules'!$C10/100</f>
        <v>0</v>
      </c>
      <c r="Z91" s="37">
        <f>Z$72*'Utility Modules'!$C10/100</f>
        <v>0</v>
      </c>
      <c r="AA91" s="37">
        <f>AA$72*'Utility Modules'!$C10/100</f>
        <v>0</v>
      </c>
      <c r="AB91" s="37">
        <f>AB$72*'Utility Modules'!$C10/100</f>
        <v>0</v>
      </c>
      <c r="AC91" s="37">
        <f>AC$72*'Utility Modules'!$C10/100</f>
        <v>0</v>
      </c>
      <c r="AD91" s="37">
        <f>AD$72*'Utility Modules'!$C10/100</f>
        <v>0</v>
      </c>
      <c r="AE91" s="37">
        <f>AE$72*'Utility Modules'!$C10/100</f>
        <v>0</v>
      </c>
      <c r="AF91" s="37">
        <f>AF$72*'Utility Modules'!$C10/100</f>
        <v>0</v>
      </c>
      <c r="AG91" s="37">
        <f>AG$72*'Utility Modules'!$C10/100</f>
        <v>0</v>
      </c>
      <c r="AH91" s="37">
        <f>AH$72*'Utility Modules'!$C10/100</f>
        <v>0</v>
      </c>
      <c r="AI91" s="37">
        <f>AI$72*'Utility Modules'!$C10/100</f>
        <v>0</v>
      </c>
      <c r="AJ91" s="37">
        <f>AJ$72*'Utility Modules'!$C10/100</f>
        <v>0</v>
      </c>
      <c r="AK91" s="37">
        <f>AK$72*'Utility Modules'!$C10/100</f>
        <v>0</v>
      </c>
      <c r="AL91" s="37">
        <f>AL$72*'Utility Modules'!$C10/100</f>
        <v>0</v>
      </c>
      <c r="AM91" s="37">
        <f>AM$72*'Utility Modules'!$C10/100</f>
        <v>0</v>
      </c>
      <c r="AN91" s="37">
        <f>AN$72*'Utility Modules'!$C10/100</f>
        <v>0</v>
      </c>
      <c r="AO91" s="37">
        <f>AO$72*'Utility Modules'!$C10/100</f>
        <v>0</v>
      </c>
      <c r="AP91" s="37">
        <f>AP$72*'Utility Modules'!$C10/100</f>
        <v>0</v>
      </c>
      <c r="AQ91" s="37">
        <f>AQ$72*'Utility Modules'!$C10/100</f>
        <v>0</v>
      </c>
      <c r="AR91" s="37">
        <f>AR$72*'Utility Modules'!$C10/100</f>
        <v>0</v>
      </c>
      <c r="AS91" s="37">
        <f>AS$72*'Utility Modules'!$C10/100</f>
        <v>0</v>
      </c>
      <c r="AT91" s="37">
        <f>AT$72*'Utility Modules'!$C10/100</f>
        <v>0</v>
      </c>
      <c r="AU91" s="37">
        <f>AU$72*'Utility Modules'!$C10/100</f>
        <v>0</v>
      </c>
      <c r="AV91" s="37">
        <f>AV$72*'Utility Modules'!$C10/100</f>
        <v>0</v>
      </c>
      <c r="AW91" s="37">
        <f>AW$72*'Utility Modules'!$C10/100</f>
        <v>0</v>
      </c>
      <c r="AX91" s="37">
        <f>AX$72*'Utility Modules'!$C10/100</f>
        <v>0</v>
      </c>
      <c r="AY91" s="37">
        <f>AY$72*'Utility Modules'!$C10/100</f>
        <v>0</v>
      </c>
      <c r="AZ91" s="37">
        <f>AZ$72*'Utility Modules'!$C10/100</f>
        <v>0</v>
      </c>
      <c r="BA91" s="37">
        <f>BA$72*'Utility Modules'!$C10/100</f>
        <v>0</v>
      </c>
      <c r="BB91" s="37">
        <f>BB$72*'Utility Modules'!$C10/100</f>
        <v>0</v>
      </c>
      <c r="BC91" s="37">
        <f>BC$72*'Utility Modules'!$C10/100</f>
        <v>0</v>
      </c>
      <c r="BD91" s="37">
        <f>BD$72*'Utility Modules'!$C10/100</f>
        <v>0</v>
      </c>
      <c r="BE91" s="37">
        <f>BE$72*'Utility Modules'!$C10/100</f>
        <v>0</v>
      </c>
      <c r="BF91" s="37">
        <f>BF$72*'Utility Modules'!$C10/100</f>
        <v>0</v>
      </c>
      <c r="BG91" s="37">
        <f>BG$72*'Utility Modules'!$C10/100</f>
        <v>0</v>
      </c>
      <c r="BH91" s="37">
        <f>BH$72*'Utility Modules'!$C10/100</f>
        <v>0</v>
      </c>
      <c r="BI91" s="37">
        <f>BI$72*'Utility Modules'!$C10/100</f>
        <v>0</v>
      </c>
      <c r="BJ91" s="37">
        <f>BJ$72*'Utility Modules'!$C10/100</f>
        <v>0</v>
      </c>
      <c r="BK91" s="37">
        <f>BK$72*'Utility Modules'!$C10/100</f>
        <v>0</v>
      </c>
      <c r="BL91" s="37">
        <f>BL$72*'Utility Modules'!$C10/100</f>
        <v>0</v>
      </c>
      <c r="BM91" s="37">
        <f>BM$72*'Utility Modules'!$C10/100</f>
        <v>0</v>
      </c>
      <c r="BN91" s="37">
        <f>BN$72*'Utility Modules'!$C10/100</f>
        <v>0</v>
      </c>
      <c r="BO91" s="37">
        <f>BO$72*'Utility Modules'!$C10/100</f>
        <v>0</v>
      </c>
      <c r="BP91" s="37">
        <f>BP$72*'Utility Modules'!$C10/100</f>
        <v>0</v>
      </c>
      <c r="BQ91" s="37">
        <f>BQ$72*'Utility Modules'!$C10/100</f>
        <v>0</v>
      </c>
      <c r="BR91" s="37">
        <f>BR$72*'Utility Modules'!$C10/100</f>
        <v>0</v>
      </c>
      <c r="BS91" s="37">
        <f>BS$72*'Utility Modules'!$C10/100</f>
        <v>0</v>
      </c>
      <c r="BT91" s="37">
        <f>BT$72*'Utility Modules'!$C10/100</f>
        <v>0</v>
      </c>
      <c r="BU91" s="37">
        <f>BU$72*'Utility Modules'!$C10/100</f>
        <v>0</v>
      </c>
      <c r="BV91" s="37">
        <f>BV$72*'Utility Modules'!$C10/100</f>
        <v>0</v>
      </c>
      <c r="BW91" s="37">
        <f>BW$72*'Utility Modules'!$C10/100</f>
        <v>0</v>
      </c>
      <c r="BX91" s="37">
        <f>BX$72*'Utility Modules'!$C10/100</f>
        <v>0</v>
      </c>
      <c r="BY91" s="37">
        <f>BY$72*'Utility Modules'!$C10/100</f>
        <v>0</v>
      </c>
      <c r="BZ91" s="37">
        <f>BZ$72*'Utility Modules'!$C10/100</f>
        <v>0</v>
      </c>
      <c r="CA91" s="37">
        <f>CA$72*'Utility Modules'!$C10/100</f>
        <v>0</v>
      </c>
      <c r="CB91" s="37">
        <f>CB$72*'Utility Modules'!$C10/100</f>
        <v>0</v>
      </c>
      <c r="CC91" s="37">
        <f>CC$72*'Utility Modules'!$C10/100</f>
        <v>0</v>
      </c>
      <c r="CD91" s="37">
        <f>CD$72*'Utility Modules'!$C10/100</f>
        <v>0</v>
      </c>
      <c r="CE91" s="37">
        <f>CE$72*'Utility Modules'!$C10/100</f>
        <v>0</v>
      </c>
      <c r="CF91" s="37">
        <f>CF$72*'Utility Modules'!$C10/100</f>
        <v>0</v>
      </c>
      <c r="CG91" s="37">
        <f>CG$72*'Utility Modules'!$C10/100</f>
        <v>0</v>
      </c>
      <c r="CH91" s="37">
        <f>CH$72*'Utility Modules'!$C10/100</f>
        <v>0</v>
      </c>
      <c r="CI91" s="37">
        <f>CI$72*'Utility Modules'!$C10/100</f>
        <v>0</v>
      </c>
      <c r="CJ91" s="37">
        <f>CJ$72*'Utility Modules'!$C10/100</f>
        <v>0</v>
      </c>
      <c r="CK91" s="37">
        <f>CK$72*'Utility Modules'!$C10/100</f>
        <v>0</v>
      </c>
      <c r="CL91" s="37">
        <f>CL$72*'Utility Modules'!$C10/100</f>
        <v>0</v>
      </c>
      <c r="CM91" s="37">
        <f>CM$72*'Utility Modules'!$C10/100</f>
        <v>0</v>
      </c>
      <c r="CN91" s="37">
        <f>CN$72*'Utility Modules'!$C10/100</f>
        <v>0</v>
      </c>
      <c r="CO91" s="37">
        <f>CO$72*'Utility Modules'!$C10/100</f>
        <v>0</v>
      </c>
      <c r="CP91" s="37">
        <f>CP$72*'Utility Modules'!$C10/100</f>
        <v>0</v>
      </c>
      <c r="CQ91" s="37">
        <f>CQ$72*'Utility Modules'!$C10/100</f>
        <v>0</v>
      </c>
      <c r="CR91" s="37">
        <f>CR$72*'Utility Modules'!$C10/100</f>
        <v>0</v>
      </c>
      <c r="CS91" s="37">
        <f>CS$72*'Utility Modules'!$C10/100</f>
        <v>0</v>
      </c>
      <c r="CT91" s="37">
        <f>CT$72*'Utility Modules'!$C10/100</f>
        <v>0</v>
      </c>
      <c r="CU91" s="37">
        <f>CU$72*'Utility Modules'!$C10/100</f>
        <v>0</v>
      </c>
      <c r="CV91" s="37">
        <f>CV$72*'Utility Modules'!$C10/100</f>
        <v>0</v>
      </c>
      <c r="CW91" s="37">
        <f>CW$72*'Utility Modules'!$C10/100</f>
        <v>0</v>
      </c>
      <c r="CX91" s="37">
        <f>CX$72*'Utility Modules'!$C10/100</f>
        <v>0</v>
      </c>
      <c r="CY91" s="37">
        <f>CY$72*'Utility Modules'!$C10/100</f>
        <v>0</v>
      </c>
      <c r="CZ91" s="37">
        <f>CZ$72*'Utility Modules'!$C10/100</f>
        <v>0</v>
      </c>
      <c r="DA91" s="37">
        <f>DA$72*'Utility Modules'!$C10/100</f>
        <v>0</v>
      </c>
      <c r="DB91" s="37">
        <f>DB$72*'Utility Modules'!$C10/100</f>
        <v>0</v>
      </c>
      <c r="DC91" s="37">
        <f>DC$72*'Utility Modules'!$C10/100</f>
        <v>0</v>
      </c>
      <c r="DD91" s="37">
        <f>DD$72*'Utility Modules'!$C10/100</f>
        <v>0</v>
      </c>
      <c r="DE91" s="37">
        <f>DE$72*'Utility Modules'!$C10/100</f>
        <v>0</v>
      </c>
      <c r="DF91" s="37">
        <f>DF$72*'Utility Modules'!$C10/100</f>
        <v>0</v>
      </c>
      <c r="DG91" s="37">
        <f>DG$72*'Utility Modules'!$C10/100</f>
        <v>0</v>
      </c>
      <c r="DH91" s="37">
        <f>DH$72*'Utility Modules'!$C10/100</f>
        <v>0</v>
      </c>
      <c r="DI91" s="37">
        <f>DI$72*'Utility Modules'!$C10/100</f>
        <v>0</v>
      </c>
      <c r="DJ91" s="37">
        <f>DJ$72*'Utility Modules'!$C10/100</f>
        <v>0</v>
      </c>
      <c r="DK91" s="37">
        <f>DK$72*'Utility Modules'!$C10/100</f>
        <v>0</v>
      </c>
      <c r="DL91" s="37">
        <f>DL$72*'Utility Modules'!$C10/100</f>
        <v>0</v>
      </c>
      <c r="DM91" s="37">
        <f>DM$72*'Utility Modules'!$C10/100</f>
        <v>0</v>
      </c>
      <c r="DN91" s="37">
        <f>DN$72*'Utility Modules'!$C10/100</f>
        <v>0</v>
      </c>
      <c r="DO91" s="37">
        <f>DO$72*'Utility Modules'!$C10/100</f>
        <v>0</v>
      </c>
      <c r="DP91" s="37">
        <f>DP$72*'Utility Modules'!$C10/100</f>
        <v>0</v>
      </c>
      <c r="DQ91" s="37">
        <f>DQ$72*'Utility Modules'!$C10/100</f>
        <v>0</v>
      </c>
      <c r="DR91" s="37">
        <f>DR$72*'Utility Modules'!$C10/100</f>
        <v>0</v>
      </c>
    </row>
    <row r="92" ht="14.25" customHeight="1" outlineLevel="1">
      <c r="B92" s="268" t="str">
        <f>'Utility Modules'!B11</f>
        <v>Transfer for Benefit</v>
      </c>
      <c r="C92" s="37">
        <f>SUM(C62:C70)*'Utility Modules'!$C11/100</f>
        <v>7500</v>
      </c>
      <c r="D92" s="37">
        <f>D72*'Utility Modules'!$C11/100</f>
        <v>110482.952</v>
      </c>
      <c r="E92" s="37">
        <f>E72*'Utility Modules'!$C11/100</f>
        <v>119528.221</v>
      </c>
      <c r="F92" s="37">
        <f>F72*'Utility Modules'!$C11/100</f>
        <v>161101.0554</v>
      </c>
      <c r="G92" s="37">
        <f>G72*'Utility Modules'!$C11/100</f>
        <v>208883.4254</v>
      </c>
      <c r="H92" s="37">
        <f>H72*'Utility Modules'!$C11/100</f>
        <v>267368.8772</v>
      </c>
      <c r="I92" s="37">
        <f>I72*'Utility Modules'!$C11/100</f>
        <v>352926.3105</v>
      </c>
      <c r="J92" s="37">
        <f>J72*'Utility Modules'!$C11/100</f>
        <v>437274.5403</v>
      </c>
      <c r="K92" s="37">
        <f>K72*'Utility Modules'!$C11/100</f>
        <v>529123.3198</v>
      </c>
      <c r="L92" s="37">
        <f>L72*'Utility Modules'!$C11/100</f>
        <v>626084.8069</v>
      </c>
      <c r="M92" s="37">
        <f>M72*'Utility Modules'!$C11/100</f>
        <v>734885.9814</v>
      </c>
      <c r="N92" s="37">
        <f>N72*'Utility Modules'!$C11/100</f>
        <v>846066.8493</v>
      </c>
      <c r="O92" s="37">
        <f>O72*'Utility Modules'!$C11/100</f>
        <v>1012323.242</v>
      </c>
      <c r="P92" s="37">
        <f>P72*'Utility Modules'!$C11/100</f>
        <v>1159671.456</v>
      </c>
      <c r="Q92" s="37">
        <f>Q72*'Utility Modules'!$C11/100</f>
        <v>1302145.639</v>
      </c>
      <c r="R92" s="37">
        <f>R72*'Utility Modules'!$C11/100</f>
        <v>1476102.89</v>
      </c>
      <c r="S92" s="37">
        <f>S72*'Utility Modules'!$C11/100</f>
        <v>1639386.393</v>
      </c>
      <c r="T92" s="37">
        <f>T72*'Utility Modules'!$C11/100</f>
        <v>1822132.322</v>
      </c>
      <c r="U92" s="37">
        <f>U72*'Utility Modules'!$C11/100</f>
        <v>2021000.867</v>
      </c>
      <c r="V92" s="37">
        <f>V72*'Utility Modules'!$C11/100</f>
        <v>2230341.477</v>
      </c>
      <c r="W92" s="37">
        <f>W72*'Utility Modules'!$C11/100</f>
        <v>2442720.717</v>
      </c>
      <c r="X92" s="37">
        <f>X72*'Utility Modules'!$C11/100</f>
        <v>2655959.196</v>
      </c>
      <c r="Y92" s="37">
        <f>Y72*'Utility Modules'!$C11/100</f>
        <v>2893950.18</v>
      </c>
      <c r="Z92" s="37">
        <f>Z72*'Utility Modules'!$C11/100</f>
        <v>3124035.474</v>
      </c>
      <c r="AA92" s="37">
        <f>AA72*'Utility Modules'!$C11/100</f>
        <v>3373595.998</v>
      </c>
      <c r="AB92" s="37">
        <f>AB72*'Utility Modules'!$C11/100</f>
        <v>3628158.755</v>
      </c>
      <c r="AC92" s="37">
        <f>AC72*'Utility Modules'!$C11/100</f>
        <v>3857801.872</v>
      </c>
      <c r="AD92" s="37">
        <f>AD72*'Utility Modules'!$C11/100</f>
        <v>4158135.109</v>
      </c>
      <c r="AE92" s="37">
        <f>AE72*'Utility Modules'!$C11/100</f>
        <v>4425366.236</v>
      </c>
      <c r="AF92" s="37">
        <f>AF72*'Utility Modules'!$C11/100</f>
        <v>4720904.135</v>
      </c>
      <c r="AG92" s="37">
        <f>AG72*'Utility Modules'!$C11/100</f>
        <v>4958911.473</v>
      </c>
      <c r="AH92" s="37">
        <f>AH72*'Utility Modules'!$C11/100</f>
        <v>5249716.531</v>
      </c>
      <c r="AI92" s="37">
        <f>AI72*'Utility Modules'!$C11/100</f>
        <v>5538147.083</v>
      </c>
      <c r="AJ92" s="37">
        <f>AJ72*'Utility Modules'!$C11/100</f>
        <v>5818369.724</v>
      </c>
      <c r="AK92" s="37">
        <f>AK72*'Utility Modules'!$C11/100</f>
        <v>6126882.046</v>
      </c>
      <c r="AL92" s="37">
        <f>AL72*'Utility Modules'!$C11/100</f>
        <v>6416117.614</v>
      </c>
      <c r="AM92" s="37">
        <f>AM72*'Utility Modules'!$C11/100</f>
        <v>6730724.253</v>
      </c>
      <c r="AN92" s="37">
        <f>AN72*'Utility Modules'!$C11/100</f>
        <v>7037717.45</v>
      </c>
      <c r="AO92" s="37">
        <f>AO72*'Utility Modules'!$C11/100</f>
        <v>7309733.811</v>
      </c>
      <c r="AP92" s="37">
        <f>AP72*'Utility Modules'!$C11/100</f>
        <v>7649310.855</v>
      </c>
      <c r="AQ92" s="37">
        <f>AQ72*'Utility Modules'!$C11/100</f>
        <v>7952201.387</v>
      </c>
      <c r="AR92" s="37">
        <f>AR72*'Utility Modules'!$C11/100</f>
        <v>8272986.574</v>
      </c>
      <c r="AS92" s="37">
        <f>AS72*'Utility Modules'!$C11/100</f>
        <v>8576115.295</v>
      </c>
      <c r="AT92" s="37">
        <f>AT72*'Utility Modules'!$C11/100</f>
        <v>8897764.778</v>
      </c>
      <c r="AU92" s="37">
        <f>AU72*'Utility Modules'!$C11/100</f>
        <v>9213115.26</v>
      </c>
      <c r="AV92" s="37">
        <f>AV72*'Utility Modules'!$C11/100</f>
        <v>9520188.59</v>
      </c>
      <c r="AW92" s="37">
        <f>AW72*'Utility Modules'!$C11/100</f>
        <v>9844233.257</v>
      </c>
      <c r="AX92" s="37">
        <f>AX72*'Utility Modules'!$C11/100</f>
        <v>10156601.06</v>
      </c>
      <c r="AY92" s="37">
        <f>AY72*'Utility Modules'!$C11/100</f>
        <v>10443397.43</v>
      </c>
      <c r="AZ92" s="37">
        <f>AZ72*'Utility Modules'!$C11/100</f>
        <v>10750467.31</v>
      </c>
      <c r="BA92" s="37">
        <f>BA72*'Utility Modules'!$C11/100</f>
        <v>11052316.1</v>
      </c>
      <c r="BB92" s="37">
        <f>BB72*'Utility Modules'!$C11/100</f>
        <v>11379545.17</v>
      </c>
      <c r="BC92" s="37">
        <f>BC72*'Utility Modules'!$C11/100</f>
        <v>11697115.04</v>
      </c>
      <c r="BD92" s="37">
        <f>BD72*'Utility Modules'!$C11/100</f>
        <v>12025530.68</v>
      </c>
      <c r="BE92" s="37">
        <f>BE72*'Utility Modules'!$C11/100</f>
        <v>12349561.64</v>
      </c>
      <c r="BF92" s="37">
        <f>BF72*'Utility Modules'!$C11/100</f>
        <v>12684025.1</v>
      </c>
      <c r="BG92" s="37">
        <f>BG72*'Utility Modules'!$C11/100</f>
        <v>13019201.77</v>
      </c>
      <c r="BH92" s="37">
        <f>BH72*'Utility Modules'!$C11/100</f>
        <v>13354415.67</v>
      </c>
      <c r="BI92" s="37">
        <f>BI72*'Utility Modules'!$C11/100</f>
        <v>13699185.81</v>
      </c>
      <c r="BJ92" s="37">
        <f>BJ72*'Utility Modules'!$C11/100</f>
        <v>14043247.6</v>
      </c>
      <c r="BK92" s="37">
        <f>BK72*'Utility Modules'!$C11/100</f>
        <v>14395755.51</v>
      </c>
      <c r="BL92" s="37">
        <f>BL72*'Utility Modules'!$C11/100</f>
        <v>14750665.88</v>
      </c>
      <c r="BM92" s="37">
        <f>BM72*'Utility Modules'!$C11/100</f>
        <v>15103594.43</v>
      </c>
      <c r="BN92" s="37">
        <f>BN72*'Utility Modules'!$C11/100</f>
        <v>15471736.77</v>
      </c>
      <c r="BO92" s="37">
        <f>BO72*'Utility Modules'!$C11/100</f>
        <v>15838882.99</v>
      </c>
      <c r="BP92" s="37">
        <f>BP72*'Utility Modules'!$C11/100</f>
        <v>16212802.01</v>
      </c>
      <c r="BQ92" s="37">
        <f>BQ72*'Utility Modules'!$C11/100</f>
        <v>16588821.94</v>
      </c>
      <c r="BR92" s="37">
        <f>BR72*'Utility Modules'!$C11/100</f>
        <v>16971930.3</v>
      </c>
      <c r="BS92" s="37">
        <f>BS72*'Utility Modules'!$C11/100</f>
        <v>17359049.12</v>
      </c>
      <c r="BT92" s="37">
        <f>BT72*'Utility Modules'!$C11/100</f>
        <v>17749931.38</v>
      </c>
      <c r="BU92" s="37">
        <f>BU72*'Utility Modules'!$C11/100</f>
        <v>18147880.05</v>
      </c>
      <c r="BV92" s="37">
        <f>BV72*'Utility Modules'!$C11/100</f>
        <v>18549478.32</v>
      </c>
      <c r="BW92" s="37">
        <f>BW72*'Utility Modules'!$C11/100</f>
        <v>18957946.95</v>
      </c>
      <c r="BX92" s="37">
        <f>BX72*'Utility Modules'!$C11/100</f>
        <v>19371264.62</v>
      </c>
      <c r="BY92" s="37">
        <f>BY72*'Utility Modules'!$C11/100</f>
        <v>19787708.05</v>
      </c>
      <c r="BZ92" s="37">
        <f>BZ72*'Utility Modules'!$C11/100</f>
        <v>20213869.24</v>
      </c>
      <c r="CA92" s="37">
        <f>CA72*'Utility Modules'!$C11/100</f>
        <v>20643712.73</v>
      </c>
      <c r="CB92" s="37">
        <f>CB72*'Utility Modules'!$C11/100</f>
        <v>21080288.95</v>
      </c>
      <c r="CC92" s="37">
        <f>CC72*'Utility Modules'!$C11/100</f>
        <v>21521705.1</v>
      </c>
      <c r="CD92" s="37">
        <f>CD72*'Utility Modules'!$C11/100</f>
        <v>21970162.81</v>
      </c>
      <c r="CE92" s="37">
        <f>CE72*'Utility Modules'!$C11/100</f>
        <v>22424381.38</v>
      </c>
      <c r="CF92" s="37">
        <f>CF72*'Utility Modules'!$C11/100</f>
        <v>22884191.37</v>
      </c>
      <c r="CG92" s="37">
        <f>CG72*'Utility Modules'!$C11/100</f>
        <v>23351324.63</v>
      </c>
      <c r="CH92" s="37">
        <f>CH72*'Utility Modules'!$C11/100</f>
        <v>23824044.24</v>
      </c>
      <c r="CI92" s="37">
        <f>CI72*'Utility Modules'!$C11/100</f>
        <v>24304181.86</v>
      </c>
      <c r="CJ92" s="37">
        <f>CJ72*'Utility Modules'!$C11/100</f>
        <v>24790652.8</v>
      </c>
      <c r="CK92" s="37">
        <f>CK72*'Utility Modules'!$C11/100</f>
        <v>25282231.46</v>
      </c>
      <c r="CL92" s="37">
        <f>CL72*'Utility Modules'!$C11/100</f>
        <v>25783368.47</v>
      </c>
      <c r="CM92" s="37">
        <f>CM72*'Utility Modules'!$C11/100</f>
        <v>26290083.38</v>
      </c>
      <c r="CN92" s="37">
        <f>CN72*'Utility Modules'!$C11/100</f>
        <v>26804541.17</v>
      </c>
      <c r="CO92" s="37">
        <f>CO72*'Utility Modules'!$C11/100</f>
        <v>27325310.76</v>
      </c>
      <c r="CP92" s="37">
        <f>CP72*'Utility Modules'!$C11/100</f>
        <v>27854170.16</v>
      </c>
      <c r="CQ92" s="37">
        <f>CQ72*'Utility Modules'!$C11/100</f>
        <v>28390112.07</v>
      </c>
      <c r="CR92" s="37">
        <f>CR72*'Utility Modules'!$C11/100</f>
        <v>28932933.88</v>
      </c>
      <c r="CS92" s="37">
        <f>CS72*'Utility Modules'!$C11/100</f>
        <v>29484252.07</v>
      </c>
      <c r="CT92" s="37">
        <f>CT72*'Utility Modules'!$C11/100</f>
        <v>30042444.58</v>
      </c>
      <c r="CU92" s="37">
        <f>CU72*'Utility Modules'!$C11/100</f>
        <v>30609318.07</v>
      </c>
      <c r="CV92" s="37">
        <f>CV72*'Utility Modules'!$C11/100</f>
        <v>31183815.54</v>
      </c>
      <c r="CW92" s="37">
        <f>CW72*'Utility Modules'!$C11/100</f>
        <v>31765133</v>
      </c>
      <c r="CX92" s="37">
        <f>CX72*'Utility Modules'!$C11/100</f>
        <v>32356539.81</v>
      </c>
      <c r="CY92" s="37">
        <f>CY72*'Utility Modules'!$C11/100</f>
        <v>32955024.47</v>
      </c>
      <c r="CZ92" s="37">
        <f>CZ72*'Utility Modules'!$C11/100</f>
        <v>33562748.31</v>
      </c>
      <c r="DA92" s="37">
        <f>DA72*'Utility Modules'!$C11/100</f>
        <v>34178016.35</v>
      </c>
      <c r="DB92" s="37">
        <f>DB72*'Utility Modules'!$C11/100</f>
        <v>34802863.22</v>
      </c>
      <c r="DC92" s="37">
        <f>DC72*'Utility Modules'!$C11/100</f>
        <v>35436114.48</v>
      </c>
      <c r="DD92" s="37">
        <f>DD72*'Utility Modules'!$C11/100</f>
        <v>36077495</v>
      </c>
      <c r="DE92" s="37">
        <f>DE72*'Utility Modules'!$C11/100</f>
        <v>36728949.02</v>
      </c>
      <c r="DF92" s="37">
        <f>DF72*'Utility Modules'!$C11/100</f>
        <v>37388503.17</v>
      </c>
      <c r="DG92" s="37">
        <f>DG72*'Utility Modules'!$C11/100</f>
        <v>38058359.01</v>
      </c>
      <c r="DH92" s="37">
        <f>DH72*'Utility Modules'!$C11/100</f>
        <v>38737214.2</v>
      </c>
      <c r="DI92" s="37">
        <f>DI72*'Utility Modules'!$C11/100</f>
        <v>39423320.77</v>
      </c>
      <c r="DJ92" s="37">
        <f>DJ72*'Utility Modules'!$C11/100</f>
        <v>40122691.39</v>
      </c>
      <c r="DK92" s="37">
        <f>DK72*'Utility Modules'!$C11/100</f>
        <v>40829966.63</v>
      </c>
      <c r="DL92" s="37">
        <f>DL72*'Utility Modules'!$C11/100</f>
        <v>41548113.67</v>
      </c>
      <c r="DM92" s="37">
        <f>DM72*'Utility Modules'!$C11/100</f>
        <v>42275056.98</v>
      </c>
      <c r="DN92" s="37">
        <f>DN72*'Utility Modules'!$C11/100</f>
        <v>43013373.53</v>
      </c>
      <c r="DO92" s="37">
        <f>DO72*'Utility Modules'!$C11/100</f>
        <v>43761573.56</v>
      </c>
      <c r="DP92" s="37">
        <f>DP72*'Utility Modules'!$C11/100</f>
        <v>44519289.2</v>
      </c>
      <c r="DQ92" s="37">
        <f>DQ72*'Utility Modules'!$C11/100</f>
        <v>45288980.26</v>
      </c>
      <c r="DR92" s="37">
        <f>DR72*'Utility Modules'!$C11/100</f>
        <v>46068126.33</v>
      </c>
    </row>
    <row r="93" ht="14.25" customHeight="1" outlineLevel="1">
      <c r="B93" s="33" t="str">
        <f t="shared" ref="B93:B97" si="57">B88&amp;" CUMULATIVE SUM"</f>
        <v>Staking CUMULATIVE SUM</v>
      </c>
      <c r="C93" s="37">
        <f t="shared" ref="C93:C97" si="58">C88</f>
        <v>15000</v>
      </c>
      <c r="D93" s="37">
        <f>C93+D88+IF('Background Data'!$A73&lt;&gt;'Background Data'!$A$19,'Data Tables'!C108,D$159-C93-D88)+IF('Background Data'!$A73&lt;&gt;'Background Data'!$A$21,0,C93*(D$125/C$128-1))</f>
        <v>235515.9041</v>
      </c>
      <c r="E93" s="37">
        <f>D93+E88+IF('Background Data'!$A73&lt;&gt;'Background Data'!$A$19,'Data Tables'!D108,E$159-D93-E88)+IF('Background Data'!$A73&lt;&gt;'Background Data'!$A$21,0,D93*(E$125/D$128-1))</f>
        <v>467506.869</v>
      </c>
      <c r="F93" s="37">
        <f>E93+F88+IF('Background Data'!$A73&lt;&gt;'Background Data'!$A$19,'Data Tables'!E108,F$159-E93-F88)+IF('Background Data'!$A73&lt;&gt;'Background Data'!$A$21,0,E93*(F$125/E$128-1))</f>
        <v>775683.7738</v>
      </c>
      <c r="G93" s="37">
        <f>F93+G88+IF('Background Data'!$A73&lt;&gt;'Background Data'!$A$19,'Data Tables'!F108,G$159-F93-G88)+IF('Background Data'!$A73&lt;&gt;'Background Data'!$A$21,0,F93*(G$125/F$128-1))</f>
        <v>1170180.111</v>
      </c>
      <c r="H93" s="37">
        <f>G93+H88+IF('Background Data'!$A73&lt;&gt;'Background Data'!$A$19,'Data Tables'!G108,H$159-G93-H88)+IF('Background Data'!$A73&lt;&gt;'Background Data'!$A$21,0,G93*(H$125/G$128-1))</f>
        <v>1669812.463</v>
      </c>
      <c r="I93" s="37">
        <f>H93+I88+IF('Background Data'!$A73&lt;&gt;'Background Data'!$A$19,'Data Tables'!H108,I$159-H93-I88)+IF('Background Data'!$A73&lt;&gt;'Background Data'!$A$21,0,H93*(I$125/H$128-1))</f>
        <v>2325570.71</v>
      </c>
      <c r="J93" s="37">
        <f>I93+J88+IF('Background Data'!$A73&lt;&gt;'Background Data'!$A$19,'Data Tables'!I108,J$159-I93-J88)+IF('Background Data'!$A73&lt;&gt;'Background Data'!$A$21,0,I93*(J$125/I$128-1))</f>
        <v>3130352.669</v>
      </c>
      <c r="K93" s="37">
        <f>J93+K88+IF('Background Data'!$A73&lt;&gt;'Background Data'!$A$19,'Data Tables'!J108,K$159-J93-K88)+IF('Background Data'!$A73&lt;&gt;'Background Data'!$A$21,0,J93*(K$125/J$128-1))</f>
        <v>4094688.729</v>
      </c>
      <c r="L93" s="37">
        <f>K93+L88+IF('Background Data'!$A73&lt;&gt;'Background Data'!$A$19,'Data Tables'!K108,L$159-K93-L88)+IF('Background Data'!$A73&lt;&gt;'Background Data'!$A$21,0,K93*(L$125/K$128-1))</f>
        <v>5224017.681</v>
      </c>
      <c r="M93" s="37">
        <f>L93+M88+IF('Background Data'!$A73&lt;&gt;'Background Data'!$A$19,'Data Tables'!L108,M$159-L93-M88)+IF('Background Data'!$A73&lt;&gt;'Background Data'!$A$21,0,L93*(M$125/L$128-1))</f>
        <v>6537069.113</v>
      </c>
      <c r="N93" s="37">
        <f>M93+N88+IF('Background Data'!$A73&lt;&gt;'Background Data'!$A$19,'Data Tables'!M108,N$159-M93-N88)+IF('Background Data'!$A73&lt;&gt;'Background Data'!$A$21,0,M93*(N$125/M$128-1))</f>
        <v>8033090.738</v>
      </c>
      <c r="O93" s="37">
        <f>N93+O88+IF('Background Data'!$A73&lt;&gt;'Background Data'!$A$19,'Data Tables'!N108,O$159-N93-O88)+IF('Background Data'!$A73&lt;&gt;'Background Data'!$A$21,0,N93*(O$125/N$128-1))</f>
        <v>9816744.501</v>
      </c>
      <c r="P93" s="37">
        <f>O93+P88+IF('Background Data'!$A73&lt;&gt;'Background Data'!$A$19,'Data Tables'!O108,P$159-O93-P88)+IF('Background Data'!$A73&lt;&gt;'Background Data'!$A$21,0,O93*(P$125/O$128-1))</f>
        <v>11841585.08</v>
      </c>
      <c r="Q93" s="37">
        <f>P93+Q88+IF('Background Data'!$A73&lt;&gt;'Background Data'!$A$19,'Data Tables'!P108,Q$159-P93-Q88)+IF('Background Data'!$A73&lt;&gt;'Background Data'!$A$21,0,P93*(Q$125/P$128-1))</f>
        <v>14090628.8</v>
      </c>
      <c r="R93" s="37">
        <f>Q93+R88+IF('Background Data'!$A73&lt;&gt;'Background Data'!$A$19,'Data Tables'!Q108,R$159-Q93-R88)+IF('Background Data'!$A73&lt;&gt;'Background Data'!$A$21,0,Q93*(R$125/Q$128-1))</f>
        <v>16620115.72</v>
      </c>
      <c r="S93" s="37">
        <f>R93+S88+IF('Background Data'!$A73&lt;&gt;'Background Data'!$A$19,'Data Tables'!R108,S$159-R93-S88)+IF('Background Data'!$A73&lt;&gt;'Background Data'!$A$21,0,R93*(S$125/R$128-1))</f>
        <v>19400285.03</v>
      </c>
      <c r="T93" s="37">
        <f>S93+T88+IF('Background Data'!$A73&lt;&gt;'Background Data'!$A$19,'Data Tables'!S108,T$159-S93-T88)+IF('Background Data'!$A73&lt;&gt;'Background Data'!$A$21,0,S93*(T$125/S$128-1))</f>
        <v>22462541.13</v>
      </c>
      <c r="U93" s="37">
        <f>T93+U88+IF('Background Data'!$A73&lt;&gt;'Background Data'!$A$19,'Data Tables'!T108,U$159-T93-U88)+IF('Background Data'!$A73&lt;&gt;'Background Data'!$A$21,0,T93*(U$125/T$128-1))</f>
        <v>25830666.63</v>
      </c>
      <c r="V93" s="37">
        <f>U93+V88+IF('Background Data'!$A73&lt;&gt;'Background Data'!$A$19,'Data Tables'!U108,V$159-U93-V88)+IF('Background Data'!$A73&lt;&gt;'Background Data'!$A$21,0,U93*(V$125/U$128-1))</f>
        <v>29516429.58</v>
      </c>
      <c r="W93" s="37">
        <f>V93+W88+IF('Background Data'!$A73&lt;&gt;'Background Data'!$A$19,'Data Tables'!V108,W$159-V93-W88)+IF('Background Data'!$A73&lt;&gt;'Background Data'!$A$21,0,V93*(W$125/V$128-1))</f>
        <v>33516378.13</v>
      </c>
      <c r="X93" s="37">
        <f>W93+X88+IF('Background Data'!$A73&lt;&gt;'Background Data'!$A$19,'Data Tables'!W108,X$159-W93-X88)+IF('Background Data'!$A73&lt;&gt;'Background Data'!$A$21,0,W93*(X$125/W$128-1))</f>
        <v>37822805.18</v>
      </c>
      <c r="Y93" s="37">
        <f>X93+Y88+IF('Background Data'!$A73&lt;&gt;'Background Data'!$A$19,'Data Tables'!X108,Y$159-X93-Y88)+IF('Background Data'!$A73&lt;&gt;'Background Data'!$A$21,0,X93*(Y$125/X$128-1))</f>
        <v>42476021.38</v>
      </c>
      <c r="Z93" s="37">
        <f>Y93+Z88+IF('Background Data'!$A73&lt;&gt;'Background Data'!$A$19,'Data Tables'!Y108,Z$159-Y93-Z88)+IF('Background Data'!$A73&lt;&gt;'Background Data'!$A$21,0,Y93*(Z$125/Y$128-1))</f>
        <v>47449811.69</v>
      </c>
      <c r="AA93" s="37">
        <f>Z93+AA88+IF('Background Data'!$A73&lt;&gt;'Background Data'!$A$19,'Data Tables'!Z108,AA$159-Z93-AA88)+IF('Background Data'!$A73&lt;&gt;'Background Data'!$A$21,0,Z93*(AA$125/Z$128-1))</f>
        <v>52773509.33</v>
      </c>
      <c r="AB93" s="37">
        <f>AA93+AB88+IF('Background Data'!$A73&lt;&gt;'Background Data'!$A$19,'Data Tables'!AA108,AB$159-AA93-AB88)+IF('Background Data'!$A73&lt;&gt;'Background Data'!$A$21,0,AA93*(AB$125/AA$128-1))</f>
        <v>58446621.56</v>
      </c>
      <c r="AC93" s="37">
        <f>AB93+AC88+IF('Background Data'!$A73&lt;&gt;'Background Data'!$A$19,'Data Tables'!AB108,AC$159-AB93-AC88)+IF('Background Data'!$A73&lt;&gt;'Background Data'!$A$21,0,AB93*(AC$125/AB$128-1))</f>
        <v>64408826.66</v>
      </c>
      <c r="AD93" s="37">
        <f>AC93+AD88+IF('Background Data'!$A73&lt;&gt;'Background Data'!$A$19,'Data Tables'!AC108,AD$159-AC93-AD88)+IF('Background Data'!$A73&lt;&gt;'Background Data'!$A$21,0,AC93*(AD$125/AC$128-1))</f>
        <v>70792832.08</v>
      </c>
      <c r="AE93" s="37">
        <f>AD93+AE88+IF('Background Data'!$A73&lt;&gt;'Background Data'!$A$19,'Data Tables'!AD108,AE$159-AD93-AE88)+IF('Background Data'!$A73&lt;&gt;'Background Data'!$A$21,0,AD93*(AE$125/AD$128-1))</f>
        <v>77519779.59</v>
      </c>
      <c r="AF93" s="37">
        <f>AE93+AF88+IF('Background Data'!$A73&lt;&gt;'Background Data'!$A$19,'Data Tables'!AE108,AF$159-AE93-AF88)+IF('Background Data'!$A73&lt;&gt;'Background Data'!$A$21,0,AE93*(AF$125/AE$128-1))</f>
        <v>84635994.47</v>
      </c>
      <c r="AG93" s="37">
        <f>AF93+AG88+IF('Background Data'!$A73&lt;&gt;'Background Data'!$A$19,'Data Tables'!AF108,AG$159-AF93-AG88)+IF('Background Data'!$A73&lt;&gt;'Background Data'!$A$21,0,AF93*(AG$125/AF$128-1))</f>
        <v>92014737.58</v>
      </c>
      <c r="AH93" s="37">
        <f>AG93+AH88+IF('Background Data'!$A73&lt;&gt;'Background Data'!$A$19,'Data Tables'!AG108,AH$159-AG93-AH88)+IF('Background Data'!$A73&lt;&gt;'Background Data'!$A$21,0,AG93*(AH$125/AG$128-1))</f>
        <v>99753728.52</v>
      </c>
      <c r="AI93" s="37">
        <f>AH93+AI88+IF('Background Data'!$A73&lt;&gt;'Background Data'!$A$19,'Data Tables'!AH108,AI$159-AH93-AI88)+IF('Background Data'!$A73&lt;&gt;'Background Data'!$A$21,0,AH93*(AI$125/AH$128-1))</f>
        <v>107837410.8</v>
      </c>
      <c r="AJ93" s="37">
        <f>AI93+AJ88+IF('Background Data'!$A73&lt;&gt;'Background Data'!$A$19,'Data Tables'!AI108,AJ$159-AI93-AJ88)+IF('Background Data'!$A73&lt;&gt;'Background Data'!$A$21,0,AI93*(AJ$125/AI$128-1))</f>
        <v>116239028</v>
      </c>
      <c r="AK93" s="37">
        <f>AJ93+AK88+IF('Background Data'!$A73&lt;&gt;'Background Data'!$A$19,'Data Tables'!AJ108,AK$159-AJ93-AK88)+IF('Background Data'!$A73&lt;&gt;'Background Data'!$A$21,0,AJ93*(AK$125/AJ$128-1))</f>
        <v>125005621.2</v>
      </c>
      <c r="AL93" s="37">
        <f>AK93+AL88+IF('Background Data'!$A73&lt;&gt;'Background Data'!$A$19,'Data Tables'!AK108,AL$159-AK93-AL88)+IF('Background Data'!$A73&lt;&gt;'Background Data'!$A$21,0,AK93*(AL$125/AK$128-1))</f>
        <v>134087687.8</v>
      </c>
      <c r="AM93" s="37">
        <f>AL93+AM88+IF('Background Data'!$A73&lt;&gt;'Background Data'!$A$19,'Data Tables'!AL108,AM$159-AL93-AM88)+IF('Background Data'!$A73&lt;&gt;'Background Data'!$A$21,0,AL93*(AM$125/AL$128-1))</f>
        <v>143526505.7</v>
      </c>
      <c r="AN93" s="37">
        <f>AM93+AN88+IF('Background Data'!$A73&lt;&gt;'Background Data'!$A$19,'Data Tables'!AM108,AN$159-AM93-AN88)+IF('Background Data'!$A73&lt;&gt;'Background Data'!$A$21,0,AM93*(AN$125/AM$128-1))</f>
        <v>153296145.4</v>
      </c>
      <c r="AO93" s="37">
        <f>AN93+AO88+IF('Background Data'!$A73&lt;&gt;'Background Data'!$A$19,'Data Tables'!AN108,AO$159-AN93-AO88)+IF('Background Data'!$A73&lt;&gt;'Background Data'!$A$21,0,AN93*(AO$125/AN$128-1))</f>
        <v>163316728.7</v>
      </c>
      <c r="AP93" s="37">
        <f>AO93+AP88+IF('Background Data'!$A73&lt;&gt;'Background Data'!$A$19,'Data Tables'!AO108,AP$159-AO93-AP88)+IF('Background Data'!$A73&lt;&gt;'Background Data'!$A$21,0,AO93*(AP$125/AO$128-1))</f>
        <v>173715848.5</v>
      </c>
      <c r="AQ93" s="37">
        <f>AP93+AQ88+IF('Background Data'!$A73&lt;&gt;'Background Data'!$A$19,'Data Tables'!AP108,AQ$159-AP93-AQ88)+IF('Background Data'!$A73&lt;&gt;'Background Data'!$A$21,0,AP93*(AQ$125/AP$128-1))</f>
        <v>184408775.8</v>
      </c>
      <c r="AR93" s="37">
        <f>AQ93+AR88+IF('Background Data'!$A73&lt;&gt;'Background Data'!$A$19,'Data Tables'!AQ108,AR$159-AQ93-AR88)+IF('Background Data'!$A73&lt;&gt;'Background Data'!$A$21,0,AQ93*(AR$125/AQ$128-1))</f>
        <v>195422485.7</v>
      </c>
      <c r="AS93" s="37">
        <f>AR93+AS88+IF('Background Data'!$A73&lt;&gt;'Background Data'!$A$19,'Data Tables'!AR108,AS$159-AR93-AS88)+IF('Background Data'!$A73&lt;&gt;'Background Data'!$A$21,0,AR93*(AS$125/AR$128-1))</f>
        <v>206712041.7</v>
      </c>
      <c r="AT93" s="37">
        <f>AS93+AT88+IF('Background Data'!$A73&lt;&gt;'Background Data'!$A$19,'Data Tables'!AS108,AT$159-AS93-AT88)+IF('Background Data'!$A73&lt;&gt;'Background Data'!$A$21,0,AS93*(AT$125/AS$128-1))</f>
        <v>218306210</v>
      </c>
      <c r="AU93" s="37">
        <f>AT93+AU88+IF('Background Data'!$A73&lt;&gt;'Background Data'!$A$19,'Data Tables'!AT108,AU$159-AT93-AU88)+IF('Background Data'!$A73&lt;&gt;'Background Data'!$A$21,0,AT93*(AU$125/AT$128-1))</f>
        <v>230183254.2</v>
      </c>
      <c r="AV93" s="37">
        <f>AU93+AV88+IF('Background Data'!$A73&lt;&gt;'Background Data'!$A$19,'Data Tables'!AU108,AV$159-AU93-AV88)+IF('Background Data'!$A73&lt;&gt;'Background Data'!$A$21,0,AU93*(AV$125/AU$128-1))</f>
        <v>242318133.8</v>
      </c>
      <c r="AW93" s="37">
        <f>AV93+AW88+IF('Background Data'!$A73&lt;&gt;'Background Data'!$A$19,'Data Tables'!AV108,AW$159-AV93-AW88)+IF('Background Data'!$A73&lt;&gt;'Background Data'!$A$21,0,AV93*(AW$125/AV$128-1))</f>
        <v>254737056.3</v>
      </c>
      <c r="AX93" s="37">
        <f>AW93+AX88+IF('Background Data'!$A73&lt;&gt;'Background Data'!$A$19,'Data Tables'!AW108,AX$159-AW93-AX88)+IF('Background Data'!$A73&lt;&gt;'Background Data'!$A$21,0,AW93*(AX$125/AW$128-1))</f>
        <v>267408146.7</v>
      </c>
      <c r="AY93" s="37">
        <f>AX93+AY88+IF('Background Data'!$A73&lt;&gt;'Background Data'!$A$19,'Data Tables'!AX108,AY$159-AX93-AY88)+IF('Background Data'!$A73&lt;&gt;'Background Data'!$A$21,0,AX93*(AY$125/AX$128-1))</f>
        <v>280272697.2</v>
      </c>
      <c r="AZ93" s="37">
        <f>AY93+AZ88+IF('Background Data'!$A73&lt;&gt;'Background Data'!$A$19,'Data Tables'!AY108,AZ$159-AY93-AZ88)+IF('Background Data'!$A73&lt;&gt;'Background Data'!$A$21,0,AY93*(AZ$125/AY$128-1))</f>
        <v>293365450.9</v>
      </c>
      <c r="BA93" s="37">
        <f>AZ93+BA88+IF('Background Data'!$A73&lt;&gt;'Background Data'!$A$19,'Data Tables'!AZ108,BA$159-AZ93-BA88)+IF('Background Data'!$A73&lt;&gt;'Background Data'!$A$21,0,AZ93*(BA$125/AZ$128-1))</f>
        <v>306669119.5</v>
      </c>
      <c r="BB93" s="37">
        <f>BA93+BB88+IF('Background Data'!$A73&lt;&gt;'Background Data'!$A$19,'Data Tables'!BA108,BB$159-BA93-BB88)+IF('Background Data'!$A73&lt;&gt;'Background Data'!$A$21,0,BA93*(BB$125/BA$128-1))</f>
        <v>320228136.3</v>
      </c>
      <c r="BC93" s="37">
        <f>BB93+BC88+IF('Background Data'!$A73&lt;&gt;'Background Data'!$A$19,'Data Tables'!BB108,BC$159-BB93-BC88)+IF('Background Data'!$A73&lt;&gt;'Background Data'!$A$21,0,BB93*(BC$125/BB$128-1))</f>
        <v>334015522.3</v>
      </c>
      <c r="BD93" s="37">
        <f>BC93+BD88+IF('Background Data'!$A73&lt;&gt;'Background Data'!$A$19,'Data Tables'!BC108,BD$159-BC93-BD88)+IF('Background Data'!$A73&lt;&gt;'Background Data'!$A$21,0,BC93*(BD$125/BC$128-1))</f>
        <v>348046118</v>
      </c>
      <c r="BE93" s="37">
        <f>BD93+BE88+IF('Background Data'!$A73&lt;&gt;'Background Data'!$A$19,'Data Tables'!BD108,BE$159-BD93-BE88)+IF('Background Data'!$A73&lt;&gt;'Background Data'!$A$21,0,BD93*(BE$125/BD$128-1))</f>
        <v>362303857.7</v>
      </c>
      <c r="BF93" s="37">
        <f>BE93+BF88+IF('Background Data'!$A73&lt;&gt;'Background Data'!$A$19,'Data Tables'!BE108,BF$159-BE93-BF88)+IF('Background Data'!$A73&lt;&gt;'Background Data'!$A$21,0,BE93*(BF$125/BE$128-1))</f>
        <v>376802792.2</v>
      </c>
      <c r="BG93" s="37">
        <f>BF93+BG88+IF('Background Data'!$A73&lt;&gt;'Background Data'!$A$19,'Data Tables'!BF108,BG$159-BF93-BG88)+IF('Background Data'!$A73&lt;&gt;'Background Data'!$A$21,0,BF93*(BG$125/BF$128-1))</f>
        <v>391537112</v>
      </c>
      <c r="BH93" s="37">
        <f>BG93+BH88+IF('Background Data'!$A73&lt;&gt;'Background Data'!$A$19,'Data Tables'!BG108,BH$159-BG93-BH88)+IF('Background Data'!$A73&lt;&gt;'Background Data'!$A$21,0,BG93*(BH$125/BG$128-1))</f>
        <v>406499829.9</v>
      </c>
      <c r="BI93" s="37">
        <f>BH93+BI88+IF('Background Data'!$A73&lt;&gt;'Background Data'!$A$19,'Data Tables'!BH108,BI$159-BH93-BI88)+IF('Background Data'!$A73&lt;&gt;'Background Data'!$A$21,0,BH93*(BI$125/BH$128-1))</f>
        <v>421703206.7</v>
      </c>
      <c r="BJ93" s="37">
        <f>BI93+BJ88+IF('Background Data'!$A73&lt;&gt;'Background Data'!$A$19,'Data Tables'!BI108,BJ$159-BI93-BJ88)+IF('Background Data'!$A73&lt;&gt;'Background Data'!$A$21,0,BI93*(BJ$125/BI$128-1))</f>
        <v>437138605.7</v>
      </c>
      <c r="BK93" s="37">
        <f>BJ93+BK88+IF('Background Data'!$A73&lt;&gt;'Background Data'!$A$19,'Data Tables'!BJ108,BK$159-BJ93-BK88)+IF('Background Data'!$A73&lt;&gt;'Background Data'!$A$21,0,BJ93*(BK$125/BJ$128-1))</f>
        <v>452815958.5</v>
      </c>
      <c r="BL93" s="37">
        <f>BK93+BL88+IF('Background Data'!$A73&lt;&gt;'Background Data'!$A$19,'Data Tables'!BK108,BL$159-BK93-BL88)+IF('Background Data'!$A73&lt;&gt;'Background Data'!$A$21,0,BK93*(BL$125/BK$128-1))</f>
        <v>468732811.5</v>
      </c>
      <c r="BM93" s="37">
        <f>BL93+BM88+IF('Background Data'!$A73&lt;&gt;'Background Data'!$A$19,'Data Tables'!BL108,BM$159-BL93-BM88)+IF('Background Data'!$A73&lt;&gt;'Background Data'!$A$21,0,BL93*(BM$125/BL$128-1))</f>
        <v>484878016</v>
      </c>
      <c r="BN93" s="37">
        <f>BM93+BN88+IF('Background Data'!$A73&lt;&gt;'Background Data'!$A$19,'Data Tables'!BM108,BN$159-BM93-BN88)+IF('Background Data'!$A73&lt;&gt;'Background Data'!$A$21,0,BM93*(BN$125/BM$128-1))</f>
        <v>501275149.1</v>
      </c>
      <c r="BO93" s="37">
        <f>BN93+BO88+IF('Background Data'!$A73&lt;&gt;'Background Data'!$A$19,'Data Tables'!BN108,BO$159-BN93-BO88)+IF('Background Data'!$A73&lt;&gt;'Background Data'!$A$21,0,BN93*(BO$125/BN$128-1))</f>
        <v>517914660.6</v>
      </c>
      <c r="BP93" s="37">
        <f>BO93+BP88+IF('Background Data'!$A73&lt;&gt;'Background Data'!$A$19,'Data Tables'!BO108,BP$159-BO93-BP88)+IF('Background Data'!$A73&lt;&gt;'Background Data'!$A$21,0,BO93*(BP$125/BO$128-1))</f>
        <v>534802824.8</v>
      </c>
      <c r="BQ93" s="37">
        <f>BP93+BQ88+IF('Background Data'!$A73&lt;&gt;'Background Data'!$A$19,'Data Tables'!BP108,BQ$159-BP93-BQ88)+IF('Background Data'!$A73&lt;&gt;'Background Data'!$A$21,0,BP93*(BQ$125/BP$128-1))</f>
        <v>551936384</v>
      </c>
      <c r="BR93" s="37">
        <f>BQ93+BR88+IF('Background Data'!$A73&lt;&gt;'Background Data'!$A$19,'Data Tables'!BQ108,BR$159-BQ93-BR88)+IF('Background Data'!$A73&lt;&gt;'Background Data'!$A$21,0,BQ93*(BR$125/BQ$128-1))</f>
        <v>569322153</v>
      </c>
      <c r="BS93" s="37">
        <f>BR93+BS88+IF('Background Data'!$A73&lt;&gt;'Background Data'!$A$19,'Data Tables'!BR108,BS$159-BR93-BS88)+IF('Background Data'!$A73&lt;&gt;'Background Data'!$A$21,0,BR93*(BS$125/BR$128-1))</f>
        <v>586960586.7</v>
      </c>
      <c r="BT93" s="37">
        <f>BS93+BT88+IF('Background Data'!$A73&lt;&gt;'Background Data'!$A$19,'Data Tables'!BS108,BT$159-BS93-BT88)+IF('Background Data'!$A73&lt;&gt;'Background Data'!$A$21,0,BS93*(BT$125/BS$128-1))</f>
        <v>604851631.9</v>
      </c>
      <c r="BU93" s="37">
        <f>BT93+BU88+IF('Background Data'!$A73&lt;&gt;'Background Data'!$A$19,'Data Tables'!BT108,BU$159-BT93-BU88)+IF('Background Data'!$A73&lt;&gt;'Background Data'!$A$21,0,BT93*(BU$125/BT$128-1))</f>
        <v>623001843</v>
      </c>
      <c r="BV93" s="37">
        <f>BU93+BV88+IF('Background Data'!$A73&lt;&gt;'Background Data'!$A$19,'Data Tables'!BU108,BV$159-BU93-BV88)+IF('Background Data'!$A73&lt;&gt;'Background Data'!$A$21,0,BU93*(BV$125/BU$128-1))</f>
        <v>641410744.4</v>
      </c>
      <c r="BW93" s="37">
        <f>BV93+BW88+IF('Background Data'!$A73&lt;&gt;'Background Data'!$A$19,'Data Tables'!BV108,BW$159-BV93-BW88)+IF('Background Data'!$A73&lt;&gt;'Background Data'!$A$21,0,BV93*(BW$125/BV$128-1))</f>
        <v>660084315.9</v>
      </c>
      <c r="BX93" s="37">
        <f>BW93+BX88+IF('Background Data'!$A73&lt;&gt;'Background Data'!$A$19,'Data Tables'!BW108,BX$159-BW93-BX88)+IF('Background Data'!$A73&lt;&gt;'Background Data'!$A$21,0,BW93*(BX$125/BW$128-1))</f>
        <v>679024315.7</v>
      </c>
      <c r="BY93" s="37">
        <f>BX93+BY88+IF('Background Data'!$A73&lt;&gt;'Background Data'!$A$19,'Data Tables'!BX108,BY$159-BX93-BY88)+IF('Background Data'!$A73&lt;&gt;'Background Data'!$A$21,0,BX93*(BY$125/BX$128-1))</f>
        <v>698229002.3</v>
      </c>
      <c r="BZ93" s="37">
        <f>BY93+BZ88+IF('Background Data'!$A73&lt;&gt;'Background Data'!$A$19,'Data Tables'!BY108,BZ$159-BY93-BZ88)+IF('Background Data'!$A73&lt;&gt;'Background Data'!$A$21,0,BY93*(BZ$125/BY$128-1))</f>
        <v>717709870.7</v>
      </c>
      <c r="CA93" s="37">
        <f>BZ93+CA88+IF('Background Data'!$A73&lt;&gt;'Background Data'!$A$19,'Data Tables'!BZ108,CA$159-BZ93-CA88)+IF('Background Data'!$A73&lt;&gt;'Background Data'!$A$21,0,BZ93*(CA$125/BZ$128-1))</f>
        <v>737466000.1</v>
      </c>
      <c r="CB93" s="37">
        <f>CA93+CB88+IF('Background Data'!$A73&lt;&gt;'Background Data'!$A$19,'Data Tables'!CA108,CB$159-CA93-CB88)+IF('Background Data'!$A73&lt;&gt;'Background Data'!$A$21,0,CA93*(CB$125/CA$128-1))</f>
        <v>757502598</v>
      </c>
      <c r="CC93" s="37">
        <f>CB93+CC88+IF('Background Data'!$A73&lt;&gt;'Background Data'!$A$19,'Data Tables'!CB108,CC$159-CB93-CC88)+IF('Background Data'!$A73&lt;&gt;'Background Data'!$A$21,0,CB93*(CC$125/CB$128-1))</f>
        <v>777820930.2</v>
      </c>
      <c r="CD93" s="37">
        <f>CC93+CD88+IF('Background Data'!$A73&lt;&gt;'Background Data'!$A$19,'Data Tables'!CC108,CD$159-CC93-CD88)+IF('Background Data'!$A73&lt;&gt;'Background Data'!$A$21,0,CC93*(CD$125/CC$128-1))</f>
        <v>798426627.9</v>
      </c>
      <c r="CE93" s="37">
        <f>CD93+CE88+IF('Background Data'!$A73&lt;&gt;'Background Data'!$A$19,'Data Tables'!CD108,CE$159-CD93-CE88)+IF('Background Data'!$A73&lt;&gt;'Background Data'!$A$21,0,CD93*(CE$125/CD$128-1))</f>
        <v>819322591.9</v>
      </c>
      <c r="CF93" s="37">
        <f>CE93+CF88+IF('Background Data'!$A73&lt;&gt;'Background Data'!$A$19,'Data Tables'!CE108,CF$159-CE93-CF88)+IF('Background Data'!$A73&lt;&gt;'Background Data'!$A$21,0,CE93*(CF$125/CE$128-1))</f>
        <v>840511296.8</v>
      </c>
      <c r="CG93" s="37">
        <f>CF93+CG88+IF('Background Data'!$A73&lt;&gt;'Background Data'!$A$19,'Data Tables'!CF108,CG$159-CF93-CG88)+IF('Background Data'!$A73&lt;&gt;'Background Data'!$A$21,0,CF93*(CG$125/CF$128-1))</f>
        <v>861998607.2</v>
      </c>
      <c r="CH93" s="37">
        <f>CG93+CH88+IF('Background Data'!$A73&lt;&gt;'Background Data'!$A$19,'Data Tables'!CG108,CH$159-CG93-CH88)+IF('Background Data'!$A73&lt;&gt;'Background Data'!$A$21,0,CG93*(CH$125/CG$128-1))</f>
        <v>883786737.5</v>
      </c>
      <c r="CI93" s="37">
        <f>CH93+CI88+IF('Background Data'!$A73&lt;&gt;'Background Data'!$A$19,'Data Tables'!CH108,CI$159-CH93-CI88)+IF('Background Data'!$A73&lt;&gt;'Background Data'!$A$21,0,CH93*(CI$125/CH$128-1))</f>
        <v>905881499.1</v>
      </c>
      <c r="CJ93" s="37">
        <f>CI93+CJ88+IF('Background Data'!$A73&lt;&gt;'Background Data'!$A$19,'Data Tables'!CI108,CJ$159-CI93-CJ88)+IF('Background Data'!$A73&lt;&gt;'Background Data'!$A$21,0,CI93*(CJ$125/CI$128-1))</f>
        <v>928286359.7</v>
      </c>
      <c r="CK93" s="37">
        <f>CJ93+CK88+IF('Background Data'!$A73&lt;&gt;'Background Data'!$A$19,'Data Tables'!CJ108,CK$159-CJ93-CK88)+IF('Background Data'!$A73&lt;&gt;'Background Data'!$A$21,0,CJ93*(CK$125/CJ$128-1))</f>
        <v>951002231.8</v>
      </c>
      <c r="CL93" s="37">
        <f>CK93+CL88+IF('Background Data'!$A73&lt;&gt;'Background Data'!$A$19,'Data Tables'!CK108,CL$159-CK93-CL88)+IF('Background Data'!$A73&lt;&gt;'Background Data'!$A$21,0,CK93*(CL$125/CK$128-1))</f>
        <v>974038901.8</v>
      </c>
      <c r="CM93" s="37">
        <f>CL93+CM88+IF('Background Data'!$A73&lt;&gt;'Background Data'!$A$19,'Data Tables'!CL108,CM$159-CL93-CM88)+IF('Background Data'!$A73&lt;&gt;'Background Data'!$A$21,0,CL93*(CM$125/CL$128-1))</f>
        <v>997397901.5</v>
      </c>
      <c r="CN93" s="37">
        <f>CM93+CN88+IF('Background Data'!$A73&lt;&gt;'Background Data'!$A$19,'Data Tables'!CM108,CN$159-CM93-CN88)+IF('Background Data'!$A73&lt;&gt;'Background Data'!$A$21,0,CM93*(CN$125/CM$128-1))</f>
        <v>1021085047</v>
      </c>
      <c r="CO93" s="37">
        <f>CN93+CO88+IF('Background Data'!$A73&lt;&gt;'Background Data'!$A$19,'Data Tables'!CN108,CO$159-CN93-CO88)+IF('Background Data'!$A73&lt;&gt;'Background Data'!$A$21,0,CN93*(CO$125/CN$128-1))</f>
        <v>1045103117</v>
      </c>
      <c r="CP93" s="37">
        <f>CO93+CP88+IF('Background Data'!$A73&lt;&gt;'Background Data'!$A$19,'Data Tables'!CO108,CP$159-CO93-CP88)+IF('Background Data'!$A73&lt;&gt;'Background Data'!$A$21,0,CO93*(CP$125/CO$128-1))</f>
        <v>1069458364</v>
      </c>
      <c r="CQ93" s="37">
        <f>CP93+CQ88+IF('Background Data'!$A73&lt;&gt;'Background Data'!$A$19,'Data Tables'!CP108,CQ$159-CP93-CQ88)+IF('Background Data'!$A73&lt;&gt;'Background Data'!$A$21,0,CP93*(CQ$125/CP$128-1))</f>
        <v>1094154837</v>
      </c>
      <c r="CR93" s="37">
        <f>CQ93+CR88+IF('Background Data'!$A73&lt;&gt;'Background Data'!$A$19,'Data Tables'!CQ108,CR$159-CQ93-CR88)+IF('Background Data'!$A73&lt;&gt;'Background Data'!$A$21,0,CQ93*(CR$125/CQ$128-1))</f>
        <v>1119196060</v>
      </c>
      <c r="CS93" s="37">
        <f>CR93+CS88+IF('Background Data'!$A73&lt;&gt;'Background Data'!$A$19,'Data Tables'!CR108,CS$159-CR93-CS88)+IF('Background Data'!$A73&lt;&gt;'Background Data'!$A$21,0,CR93*(CS$125/CR$128-1))</f>
        <v>1144588682</v>
      </c>
      <c r="CT93" s="37">
        <f>CS93+CT88+IF('Background Data'!$A73&lt;&gt;'Background Data'!$A$19,'Data Tables'!CS108,CT$159-CS93-CT88)+IF('Background Data'!$A73&lt;&gt;'Background Data'!$A$21,0,CS93*(CT$125/CS$128-1))</f>
        <v>1170335911</v>
      </c>
      <c r="CU93" s="37">
        <f>CT93+CU88+IF('Background Data'!$A73&lt;&gt;'Background Data'!$A$19,'Data Tables'!CT108,CU$159-CT93-CU88)+IF('Background Data'!$A73&lt;&gt;'Background Data'!$A$21,0,CT93*(CU$125/CT$128-1))</f>
        <v>1196444469</v>
      </c>
      <c r="CV93" s="37">
        <f>CU93+CV88+IF('Background Data'!$A73&lt;&gt;'Background Data'!$A$19,'Data Tables'!CU108,CV$159-CU93-CV88)+IF('Background Data'!$A73&lt;&gt;'Background Data'!$A$21,0,CU93*(CV$125/CU$128-1))</f>
        <v>1222918766</v>
      </c>
      <c r="CW93" s="37">
        <f>CV93+CW88+IF('Background Data'!$A73&lt;&gt;'Background Data'!$A$19,'Data Tables'!CV108,CW$159-CV93-CW88)+IF('Background Data'!$A73&lt;&gt;'Background Data'!$A$21,0,CV93*(CW$125/CV$128-1))</f>
        <v>1249761470</v>
      </c>
      <c r="CX93" s="37">
        <f>CW93+CX88+IF('Background Data'!$A73&lt;&gt;'Background Data'!$A$19,'Data Tables'!CW108,CX$159-CW93-CX88)+IF('Background Data'!$A73&lt;&gt;'Background Data'!$A$21,0,CW93*(CX$125/CW$128-1))</f>
        <v>1276981705</v>
      </c>
      <c r="CY93" s="37">
        <f>CX93+CY88+IF('Background Data'!$A73&lt;&gt;'Background Data'!$A$19,'Data Tables'!CX108,CY$159-CX93-CY88)+IF('Background Data'!$A73&lt;&gt;'Background Data'!$A$21,0,CX93*(CY$125/CX$128-1))</f>
        <v>1304582303</v>
      </c>
      <c r="CZ93" s="37">
        <f>CY93+CZ88+IF('Background Data'!$A73&lt;&gt;'Background Data'!$A$19,'Data Tables'!CY108,CZ$159-CY93-CZ88)+IF('Background Data'!$A73&lt;&gt;'Background Data'!$A$21,0,CY93*(CZ$125/CY$128-1))</f>
        <v>1332570330</v>
      </c>
      <c r="DA93" s="37">
        <f>CZ93+DA88+IF('Background Data'!$A73&lt;&gt;'Background Data'!$A$19,'Data Tables'!CZ108,DA$159-CZ93-DA88)+IF('Background Data'!$A73&lt;&gt;'Background Data'!$A$21,0,CZ93*(DA$125/CZ$128-1))</f>
        <v>1360949253</v>
      </c>
      <c r="DB93" s="37">
        <f>DA93+DB88+IF('Background Data'!$A73&lt;&gt;'Background Data'!$A$19,'Data Tables'!DA108,DB$159-DA93-DB88)+IF('Background Data'!$A73&lt;&gt;'Background Data'!$A$21,0,DA93*(DB$125/DA$128-1))</f>
        <v>1389726502</v>
      </c>
      <c r="DC93" s="37">
        <f>DB93+DC88+IF('Background Data'!$A73&lt;&gt;'Background Data'!$A$19,'Data Tables'!DB108,DC$159-DB93-DC88)+IF('Background Data'!$A73&lt;&gt;'Background Data'!$A$21,0,DB93*(DC$125/DB$128-1))</f>
        <v>1418906936</v>
      </c>
      <c r="DD93" s="37">
        <f>DC93+DD88+IF('Background Data'!$A73&lt;&gt;'Background Data'!$A$19,'Data Tables'!DC108,DD$159-DC93-DD88)+IF('Background Data'!$A73&lt;&gt;'Background Data'!$A$21,0,DC93*(DD$125/DC$128-1))</f>
        <v>1448494718</v>
      </c>
      <c r="DE93" s="37">
        <f>DD93+DE88+IF('Background Data'!$A73&lt;&gt;'Background Data'!$A$19,'Data Tables'!DD108,DE$159-DD93-DE88)+IF('Background Data'!$A73&lt;&gt;'Background Data'!$A$21,0,DD93*(DE$125/DD$128-1))</f>
        <v>1478497774</v>
      </c>
      <c r="DF93" s="37">
        <f>DE93+DF88+IF('Background Data'!$A73&lt;&gt;'Background Data'!$A$19,'Data Tables'!DE108,DF$159-DE93-DF88)+IF('Background Data'!$A73&lt;&gt;'Background Data'!$A$21,0,DE93*(DF$125/DE$128-1))</f>
        <v>1508919847</v>
      </c>
      <c r="DG93" s="37">
        <f>DF93+DG88+IF('Background Data'!$A73&lt;&gt;'Background Data'!$A$19,'Data Tables'!DF108,DG$159-DF93-DG88)+IF('Background Data'!$A73&lt;&gt;'Background Data'!$A$21,0,DF93*(DG$125/DF$128-1))</f>
        <v>1539768970</v>
      </c>
      <c r="DH93" s="37">
        <f>DG93+DH88+IF('Background Data'!$A73&lt;&gt;'Background Data'!$A$19,'Data Tables'!DG108,DH$159-DG93-DH88)+IF('Background Data'!$A73&lt;&gt;'Background Data'!$A$21,0,DG93*(DH$125/DG$128-1))</f>
        <v>1571050329</v>
      </c>
      <c r="DI93" s="37">
        <f>DH93+DI88+IF('Background Data'!$A73&lt;&gt;'Background Data'!$A$19,'Data Tables'!DH108,DI$159-DH93-DI88)+IF('Background Data'!$A73&lt;&gt;'Background Data'!$A$21,0,DH93*(DI$125/DH$128-1))</f>
        <v>1602765461</v>
      </c>
      <c r="DJ93" s="37">
        <f>DI93+DJ88+IF('Background Data'!$A73&lt;&gt;'Background Data'!$A$19,'Data Tables'!DI108,DJ$159-DI93-DJ88)+IF('Background Data'!$A73&lt;&gt;'Background Data'!$A$21,0,DI93*(DJ$125/DI$128-1))</f>
        <v>1634927880</v>
      </c>
      <c r="DK93" s="37">
        <f>DJ93+DK88+IF('Background Data'!$A73&lt;&gt;'Background Data'!$A$19,'Data Tables'!DJ108,DK$159-DJ93-DK88)+IF('Background Data'!$A73&lt;&gt;'Background Data'!$A$21,0,DJ93*(DK$125/DJ$128-1))</f>
        <v>1667539977</v>
      </c>
      <c r="DL93" s="37">
        <f>DK93+DL88+IF('Background Data'!$A73&lt;&gt;'Background Data'!$A$19,'Data Tables'!DK108,DL$159-DK93-DL88)+IF('Background Data'!$A73&lt;&gt;'Background Data'!$A$21,0,DK93*(DL$125/DK$128-1))</f>
        <v>1700610005</v>
      </c>
      <c r="DM93" s="37">
        <f>DL93+DM88+IF('Background Data'!$A73&lt;&gt;'Background Data'!$A$19,'Data Tables'!DL108,DM$159-DL93-DM88)+IF('Background Data'!$A73&lt;&gt;'Background Data'!$A$21,0,DL93*(DM$125/DL$128-1))</f>
        <v>1734141819</v>
      </c>
      <c r="DN93" s="37">
        <f>DM93+DN88+IF('Background Data'!$A73&lt;&gt;'Background Data'!$A$19,'Data Tables'!DM108,DN$159-DM93-DN88)+IF('Background Data'!$A73&lt;&gt;'Background Data'!$A$21,0,DM93*(DN$125/DM$128-1))</f>
        <v>1768144311</v>
      </c>
      <c r="DO93" s="37">
        <f>DN93+DO88+IF('Background Data'!$A73&lt;&gt;'Background Data'!$A$19,'Data Tables'!DN108,DO$159-DN93-DO88)+IF('Background Data'!$A73&lt;&gt;'Background Data'!$A$21,0,DN93*(DO$125/DN$128-1))</f>
        <v>1802623129</v>
      </c>
      <c r="DP93" s="37">
        <f>DO93+DP88+IF('Background Data'!$A73&lt;&gt;'Background Data'!$A$19,'Data Tables'!DO108,DP$159-DO93-DP88)+IF('Background Data'!$A73&lt;&gt;'Background Data'!$A$21,0,DO93*(DP$125/DO$128-1))</f>
        <v>1837583014</v>
      </c>
      <c r="DQ93" s="37">
        <f>DP93+DQ88+IF('Background Data'!$A73&lt;&gt;'Background Data'!$A$19,'Data Tables'!DP108,DQ$159-DP93-DQ88)+IF('Background Data'!$A73&lt;&gt;'Background Data'!$A$21,0,DP93*(DQ$125/DP$128-1))</f>
        <v>1873033484</v>
      </c>
      <c r="DR93" s="37">
        <f>DQ93+DR88+IF('Background Data'!$A73&lt;&gt;'Background Data'!$A$19,'Data Tables'!DQ108,DR$159-DQ93-DR88)+IF('Background Data'!$A73&lt;&gt;'Background Data'!$A$21,0,DQ93*(DR$125/DQ$128-1))</f>
        <v>1908978732</v>
      </c>
    </row>
    <row r="94" ht="14.25" customHeight="1" outlineLevel="1">
      <c r="B94" s="33" t="str">
        <f t="shared" si="57"/>
        <v>Liquidity Mining CUMULATIVE SUM</v>
      </c>
      <c r="C94" s="37">
        <f t="shared" si="58"/>
        <v>15000</v>
      </c>
      <c r="D94" s="37">
        <f>C94+D89+IF('Background Data'!$A74&lt;&gt;'Background Data'!$A$19,'Data Tables'!C109,D$159-C94-D89)+IF('Background Data'!$A74&lt;&gt;'Background Data'!$A$21,0,C94*(D$125/C$128-1))</f>
        <v>240192.6859</v>
      </c>
      <c r="E94" s="37">
        <f>D94+E89+IF('Background Data'!$A74&lt;&gt;'Background Data'!$A$19,'Data Tables'!D109,E$159-D94-E89)+IF('Background Data'!$A74&lt;&gt;'Background Data'!$A$21,0,D94*(E$125/D$128-1))</f>
        <v>487671.1828</v>
      </c>
      <c r="F94" s="37">
        <f>E94+F89+IF('Background Data'!$A74&lt;&gt;'Background Data'!$A$19,'Data Tables'!E109,F$159-E94-F89)+IF('Background Data'!$A74&lt;&gt;'Background Data'!$A$21,0,E94*(F$125/E$128-1))</f>
        <v>847871.7304</v>
      </c>
      <c r="G94" s="37">
        <f>F94+G89+IF('Background Data'!$A74&lt;&gt;'Background Data'!$A$19,'Data Tables'!F109,G$159-F94-G89)+IF('Background Data'!$A74&lt;&gt;'Background Data'!$A$21,0,F94*(G$125/F$128-1))</f>
        <v>1320932.33</v>
      </c>
      <c r="H94" s="37">
        <f>G94+H89+IF('Background Data'!$A74&lt;&gt;'Background Data'!$A$19,'Data Tables'!G109,H$159-G94-H89)+IF('Background Data'!$A74&lt;&gt;'Background Data'!$A$21,0,G94*(H$125/G$128-1))</f>
        <v>1942917.325</v>
      </c>
      <c r="I94" s="37">
        <f>H94+I89+IF('Background Data'!$A74&lt;&gt;'Background Data'!$A$19,'Data Tables'!H109,I$159-H94-I89)+IF('Background Data'!$A74&lt;&gt;'Background Data'!$A$21,0,H94*(I$125/H$128-1))</f>
        <v>2788899.311</v>
      </c>
      <c r="J94" s="37">
        <f>I94+J89+IF('Background Data'!$A74&lt;&gt;'Background Data'!$A$19,'Data Tables'!I109,J$159-I94-J89)+IF('Background Data'!$A74&lt;&gt;'Background Data'!$A$21,0,I94*(J$125/I$128-1))</f>
        <v>3797615.246</v>
      </c>
      <c r="K94" s="37">
        <f>J94+K89+IF('Background Data'!$A74&lt;&gt;'Background Data'!$A$19,'Data Tables'!J109,K$159-J94-K89)+IF('Background Data'!$A74&lt;&gt;'Background Data'!$A$21,0,J94*(K$125/J$128-1))</f>
        <v>4990775.943</v>
      </c>
      <c r="L94" s="37">
        <f>K94+L89+IF('Background Data'!$A74&lt;&gt;'Background Data'!$A$19,'Data Tables'!K109,L$159-K94-L89)+IF('Background Data'!$A74&lt;&gt;'Background Data'!$A$21,0,K94*(L$125/K$128-1))</f>
        <v>6312343.728</v>
      </c>
      <c r="M94" s="37">
        <f>L94+M89+IF('Background Data'!$A74&lt;&gt;'Background Data'!$A$19,'Data Tables'!L109,M$159-L94-M89)+IF('Background Data'!$A74&lt;&gt;'Background Data'!$A$21,0,L94*(M$125/L$128-1))</f>
        <v>7866143.781</v>
      </c>
      <c r="N94" s="37">
        <f>M94+N89+IF('Background Data'!$A74&lt;&gt;'Background Data'!$A$19,'Data Tables'!M109,N$159-M94-N89)+IF('Background Data'!$A74&lt;&gt;'Background Data'!$A$21,0,M94*(N$125/M$128-1))</f>
        <v>9541632.986</v>
      </c>
      <c r="O94" s="37">
        <f>N94+O89+IF('Background Data'!$A74&lt;&gt;'Background Data'!$A$19,'Data Tables'!N109,O$159-N94-O89)+IF('Background Data'!$A74&lt;&gt;'Background Data'!$A$21,0,N94*(O$125/N$128-1))</f>
        <v>11698586.13</v>
      </c>
      <c r="P94" s="37">
        <f>O94+P89+IF('Background Data'!$A74&lt;&gt;'Background Data'!$A$19,'Data Tables'!O109,P$159-O94-P89)+IF('Background Data'!$A74&lt;&gt;'Background Data'!$A$21,0,O94*(P$125/O$128-1))</f>
        <v>14184115.42</v>
      </c>
      <c r="Q94" s="37">
        <f>P94+Q89+IF('Background Data'!$A74&lt;&gt;'Background Data'!$A$19,'Data Tables'!P109,Q$159-P94-Q89)+IF('Background Data'!$A74&lt;&gt;'Background Data'!$A$21,0,P94*(Q$125/P$128-1))</f>
        <v>16577859.89</v>
      </c>
      <c r="R94" s="37">
        <f>Q94+R89+IF('Background Data'!$A74&lt;&gt;'Background Data'!$A$19,'Data Tables'!Q109,R$159-Q94-R89)+IF('Background Data'!$A74&lt;&gt;'Background Data'!$A$21,0,Q94*(R$125/Q$128-1))</f>
        <v>19427470.83</v>
      </c>
      <c r="S94" s="37">
        <f>R94+S89+IF('Background Data'!$A74&lt;&gt;'Background Data'!$A$19,'Data Tables'!R109,S$159-R94-S89)+IF('Background Data'!$A74&lt;&gt;'Background Data'!$A$21,0,R94*(S$125/R$128-1))</f>
        <v>22379970.07</v>
      </c>
      <c r="T94" s="37">
        <f>S94+T89+IF('Background Data'!$A74&lt;&gt;'Background Data'!$A$19,'Data Tables'!S109,T$159-S94-T89)+IF('Background Data'!$A74&lt;&gt;'Background Data'!$A$21,0,S94*(T$125/S$128-1))</f>
        <v>25743875.28</v>
      </c>
      <c r="U94" s="37">
        <f>T94+U89+IF('Background Data'!$A74&lt;&gt;'Background Data'!$A$19,'Data Tables'!T109,U$159-T94-U89)+IF('Background Data'!$A74&lt;&gt;'Background Data'!$A$21,0,T94*(U$125/T$128-1))</f>
        <v>29343378.4</v>
      </c>
      <c r="V94" s="37">
        <f>U94+V89+IF('Background Data'!$A74&lt;&gt;'Background Data'!$A$19,'Data Tables'!U109,V$159-U94-V89)+IF('Background Data'!$A74&lt;&gt;'Background Data'!$A$21,0,U94*(V$125/U$128-1))</f>
        <v>33311717.31</v>
      </c>
      <c r="W94" s="37">
        <f>V94+W89+IF('Background Data'!$A74&lt;&gt;'Background Data'!$A$19,'Data Tables'!V109,W$159-V94-W89)+IF('Background Data'!$A74&lt;&gt;'Background Data'!$A$21,0,V94*(W$125/V$128-1))</f>
        <v>37700423.68</v>
      </c>
      <c r="X94" s="37">
        <f>W94+X89+IF('Background Data'!$A74&lt;&gt;'Background Data'!$A$19,'Data Tables'!W109,X$159-W94-X89)+IF('Background Data'!$A74&lt;&gt;'Background Data'!$A$21,0,W94*(X$125/W$128-1))</f>
        <v>42204221.31</v>
      </c>
      <c r="Y94" s="37">
        <f>X94+Y89+IF('Background Data'!$A74&lt;&gt;'Background Data'!$A$19,'Data Tables'!X109,Y$159-X94-Y89)+IF('Background Data'!$A74&lt;&gt;'Background Data'!$A$21,0,X94*(Y$125/X$128-1))</f>
        <v>47287319.7</v>
      </c>
      <c r="Z94" s="37">
        <f>Y94+Z89+IF('Background Data'!$A74&lt;&gt;'Background Data'!$A$19,'Data Tables'!Y109,Z$159-Y94-Z89)+IF('Background Data'!$A74&lt;&gt;'Background Data'!$A$21,0,Y94*(Z$125/Y$128-1))</f>
        <v>52490369.66</v>
      </c>
      <c r="AA94" s="37">
        <f>Z94+AA89+IF('Background Data'!$A74&lt;&gt;'Background Data'!$A$19,'Data Tables'!Z109,AA$159-Z94-AA89)+IF('Background Data'!$A74&lt;&gt;'Background Data'!$A$21,0,Z94*(AA$125/Z$128-1))</f>
        <v>58146239.25</v>
      </c>
      <c r="AB94" s="37">
        <f>AA94+AB89+IF('Background Data'!$A74&lt;&gt;'Background Data'!$A$19,'Data Tables'!AA109,AB$159-AA94-AB89)+IF('Background Data'!$A74&lt;&gt;'Background Data'!$A$21,0,AA94*(AB$125/AA$128-1))</f>
        <v>64680397.31</v>
      </c>
      <c r="AC94" s="37">
        <f>AB94+AC89+IF('Background Data'!$A74&lt;&gt;'Background Data'!$A$19,'Data Tables'!AB109,AC$159-AB94-AC89)+IF('Background Data'!$A74&lt;&gt;'Background Data'!$A$21,0,AB94*(AC$125/AB$128-1))</f>
        <v>70742434.9</v>
      </c>
      <c r="AD94" s="37">
        <f>AC94+AD89+IF('Background Data'!$A74&lt;&gt;'Background Data'!$A$19,'Data Tables'!AC109,AD$159-AC94-AD89)+IF('Background Data'!$A74&lt;&gt;'Background Data'!$A$21,0,AC94*(AD$125/AC$128-1))</f>
        <v>77799446.95</v>
      </c>
      <c r="AE94" s="37">
        <f>AD94+AE89+IF('Background Data'!$A74&lt;&gt;'Background Data'!$A$19,'Data Tables'!AD109,AE$159-AD94-AE89)+IF('Background Data'!$A74&lt;&gt;'Background Data'!$A$21,0,AD94*(AE$125/AD$128-1))</f>
        <v>85011866.52</v>
      </c>
      <c r="AF94" s="37">
        <f>AE94+AF89+IF('Background Data'!$A74&lt;&gt;'Background Data'!$A$19,'Data Tables'!AE109,AF$159-AE94-AF89)+IF('Background Data'!$A74&lt;&gt;'Background Data'!$A$21,0,AE94*(AF$125/AE$128-1))</f>
        <v>93014122.05</v>
      </c>
      <c r="AG94" s="37">
        <f>AF94+AG89+IF('Background Data'!$A74&lt;&gt;'Background Data'!$A$19,'Data Tables'!AF109,AG$159-AF94-AG89)+IF('Background Data'!$A74&lt;&gt;'Background Data'!$A$21,0,AF94*(AG$125/AF$128-1))</f>
        <v>100887719.4</v>
      </c>
      <c r="AH94" s="37">
        <f>AG94+AH89+IF('Background Data'!$A74&lt;&gt;'Background Data'!$A$19,'Data Tables'!AG109,AH$159-AG94-AH89)+IF('Background Data'!$A74&lt;&gt;'Background Data'!$A$21,0,AG94*(AH$125/AG$128-1))</f>
        <v>109381473.8</v>
      </c>
      <c r="AI94" s="37">
        <f>AH94+AI89+IF('Background Data'!$A74&lt;&gt;'Background Data'!$A$19,'Data Tables'!AH109,AI$159-AH94-AI89)+IF('Background Data'!$A74&lt;&gt;'Background Data'!$A$21,0,AH94*(AI$125/AH$128-1))</f>
        <v>118580616.4</v>
      </c>
      <c r="AJ94" s="37">
        <f>AI94+AJ89+IF('Background Data'!$A74&lt;&gt;'Background Data'!$A$19,'Data Tables'!AI109,AJ$159-AI94-AJ89)+IF('Background Data'!$A74&lt;&gt;'Background Data'!$A$21,0,AI94*(AJ$125/AI$128-1))</f>
        <v>127937854</v>
      </c>
      <c r="AK94" s="37">
        <f>AJ94+AK89+IF('Background Data'!$A74&lt;&gt;'Background Data'!$A$19,'Data Tables'!AJ109,AK$159-AJ94-AK89)+IF('Background Data'!$A74&lt;&gt;'Background Data'!$A$21,0,AJ94*(AK$125/AJ$128-1))</f>
        <v>138123022.7</v>
      </c>
      <c r="AL94" s="37">
        <f>AK94+AL89+IF('Background Data'!$A74&lt;&gt;'Background Data'!$A$19,'Data Tables'!AK109,AL$159-AK94-AL89)+IF('Background Data'!$A74&lt;&gt;'Background Data'!$A$21,0,AK94*(AL$125/AK$128-1))</f>
        <v>148478688</v>
      </c>
      <c r="AM94" s="37">
        <f>AL94+AM89+IF('Background Data'!$A74&lt;&gt;'Background Data'!$A$19,'Data Tables'!AL109,AM$159-AL94-AM89)+IF('Background Data'!$A74&lt;&gt;'Background Data'!$A$21,0,AL94*(AM$125/AL$128-1))</f>
        <v>159461679.3</v>
      </c>
      <c r="AN94" s="37">
        <f>AM94+AN89+IF('Background Data'!$A74&lt;&gt;'Background Data'!$A$19,'Data Tables'!AM109,AN$159-AM94-AN89)+IF('Background Data'!$A74&lt;&gt;'Background Data'!$A$21,0,AM94*(AN$125/AM$128-1))</f>
        <v>171481747.6</v>
      </c>
      <c r="AO94" s="37">
        <f>AN94+AO89+IF('Background Data'!$A74&lt;&gt;'Background Data'!$A$19,'Data Tables'!AN109,AO$159-AN94-AO89)+IF('Background Data'!$A74&lt;&gt;'Background Data'!$A$21,0,AN94*(AO$125/AN$128-1))</f>
        <v>182999366.2</v>
      </c>
      <c r="AP94" s="37">
        <f>AO94+AP89+IF('Background Data'!$A74&lt;&gt;'Background Data'!$A$19,'Data Tables'!AO109,AP$159-AO94-AP89)+IF('Background Data'!$A74&lt;&gt;'Background Data'!$A$21,0,AO94*(AP$125/AO$128-1))</f>
        <v>195499605.1</v>
      </c>
      <c r="AQ94" s="37">
        <f>AP94+AQ89+IF('Background Data'!$A74&lt;&gt;'Background Data'!$A$19,'Data Tables'!AP109,AQ$159-AP94-AQ89)+IF('Background Data'!$A74&lt;&gt;'Background Data'!$A$21,0,AP94*(AQ$125/AP$128-1))</f>
        <v>208198963.9</v>
      </c>
      <c r="AR94" s="37">
        <f>AQ94+AR89+IF('Background Data'!$A74&lt;&gt;'Background Data'!$A$19,'Data Tables'!AQ109,AR$159-AQ94-AR89)+IF('Background Data'!$A74&lt;&gt;'Background Data'!$A$21,0,AQ94*(AR$125/AQ$128-1))</f>
        <v>221604717.7</v>
      </c>
      <c r="AS94" s="37">
        <f>AR94+AS89+IF('Background Data'!$A74&lt;&gt;'Background Data'!$A$19,'Data Tables'!AR109,AS$159-AR94-AS89)+IF('Background Data'!$A74&lt;&gt;'Background Data'!$A$21,0,AR94*(AS$125/AR$128-1))</f>
        <v>235175043.1</v>
      </c>
      <c r="AT94" s="37">
        <f>AS94+AT89+IF('Background Data'!$A74&lt;&gt;'Background Data'!$A$19,'Data Tables'!AS109,AT$159-AS94-AT89)+IF('Background Data'!$A74&lt;&gt;'Background Data'!$A$21,0,AS94*(AT$125/AS$128-1))</f>
        <v>249253162.7</v>
      </c>
      <c r="AU94" s="37">
        <f>AT94+AU89+IF('Background Data'!$A74&lt;&gt;'Background Data'!$A$19,'Data Tables'!AT109,AU$159-AT94-AU89)+IF('Background Data'!$A74&lt;&gt;'Background Data'!$A$21,0,AT94*(AU$125/AT$128-1))</f>
        <v>263872448.5</v>
      </c>
      <c r="AV94" s="37">
        <f>AU94+AV89+IF('Background Data'!$A74&lt;&gt;'Background Data'!$A$19,'Data Tables'!AU109,AV$159-AU94-AV89)+IF('Background Data'!$A74&lt;&gt;'Background Data'!$A$21,0,AU94*(AV$125/AU$128-1))</f>
        <v>278642199.2</v>
      </c>
      <c r="AW94" s="37">
        <f>AV94+AW89+IF('Background Data'!$A74&lt;&gt;'Background Data'!$A$19,'Data Tables'!AV109,AW$159-AV94-AW89)+IF('Background Data'!$A74&lt;&gt;'Background Data'!$A$21,0,AV94*(AW$125/AV$128-1))</f>
        <v>293970951</v>
      </c>
      <c r="AX94" s="37">
        <f>AW94+AX89+IF('Background Data'!$A74&lt;&gt;'Background Data'!$A$19,'Data Tables'!AW109,AX$159-AW94-AX89)+IF('Background Data'!$A74&lt;&gt;'Background Data'!$A$21,0,AW94*(AX$125/AW$128-1))</f>
        <v>309465839.2</v>
      </c>
      <c r="AY94" s="37">
        <f>AX94+AY89+IF('Background Data'!$A74&lt;&gt;'Background Data'!$A$19,'Data Tables'!AX109,AY$159-AX94-AY89)+IF('Background Data'!$A74&lt;&gt;'Background Data'!$A$21,0,AX94*(AY$125/AX$128-1))</f>
        <v>325096345.3</v>
      </c>
      <c r="AZ94" s="37">
        <f>AY94+AZ89+IF('Background Data'!$A74&lt;&gt;'Background Data'!$A$19,'Data Tables'!AY109,AZ$159-AY94-AZ89)+IF('Background Data'!$A74&lt;&gt;'Background Data'!$A$21,0,AY94*(AZ$125/AY$128-1))</f>
        <v>341208120.7</v>
      </c>
      <c r="BA94" s="37">
        <f>AZ94+BA89+IF('Background Data'!$A74&lt;&gt;'Background Data'!$A$19,'Data Tables'!AZ109,BA$159-AZ94-BA89)+IF('Background Data'!$A74&lt;&gt;'Background Data'!$A$21,0,AZ94*(BA$125/AZ$128-1))</f>
        <v>357320242.3</v>
      </c>
      <c r="BB94" s="37">
        <f>BA94+BB89+IF('Background Data'!$A74&lt;&gt;'Background Data'!$A$19,'Data Tables'!BA109,BB$159-BA94-BB89)+IF('Background Data'!$A74&lt;&gt;'Background Data'!$A$21,0,BA94*(BB$125/BA$128-1))</f>
        <v>373933812.8</v>
      </c>
      <c r="BC94" s="37">
        <f>BB94+BC89+IF('Background Data'!$A74&lt;&gt;'Background Data'!$A$19,'Data Tables'!BB109,BC$159-BB94-BC89)+IF('Background Data'!$A74&lt;&gt;'Background Data'!$A$21,0,BB94*(BC$125/BB$128-1))</f>
        <v>390746625.6</v>
      </c>
      <c r="BD94" s="37">
        <f>BC94+BD89+IF('Background Data'!$A74&lt;&gt;'Background Data'!$A$19,'Data Tables'!BC109,BD$159-BC94-BD89)+IF('Background Data'!$A74&lt;&gt;'Background Data'!$A$21,0,BC94*(BD$125/BC$128-1))</f>
        <v>407980114</v>
      </c>
      <c r="BE94" s="37">
        <f>BD94+BE89+IF('Background Data'!$A74&lt;&gt;'Background Data'!$A$19,'Data Tables'!BD109,BE$159-BD94-BE89)+IF('Background Data'!$A74&lt;&gt;'Background Data'!$A$21,0,BD94*(BE$125/BD$128-1))</f>
        <v>425411994</v>
      </c>
      <c r="BF94" s="37">
        <f>BE94+BF89+IF('Background Data'!$A74&lt;&gt;'Background Data'!$A$19,'Data Tables'!BE109,BF$159-BE94-BF89)+IF('Background Data'!$A74&lt;&gt;'Background Data'!$A$21,0,BE94*(BF$125/BE$128-1))</f>
        <v>443179929.9</v>
      </c>
      <c r="BG94" s="37">
        <f>BF94+BG89+IF('Background Data'!$A74&lt;&gt;'Background Data'!$A$19,'Data Tables'!BF109,BG$159-BF94-BG89)+IF('Background Data'!$A74&lt;&gt;'Background Data'!$A$21,0,BF94*(BG$125/BF$128-1))</f>
        <v>461300203.5</v>
      </c>
      <c r="BH94" s="37">
        <f>BG94+BH89+IF('Background Data'!$A74&lt;&gt;'Background Data'!$A$19,'Data Tables'!BG109,BH$159-BG94-BH89)+IF('Background Data'!$A74&lt;&gt;'Background Data'!$A$21,0,BG94*(BH$125/BG$128-1))</f>
        <v>479627521.8</v>
      </c>
      <c r="BI94" s="37">
        <f>BH94+BI89+IF('Background Data'!$A74&lt;&gt;'Background Data'!$A$19,'Data Tables'!BH109,BI$159-BH94-BI89)+IF('Background Data'!$A74&lt;&gt;'Background Data'!$A$21,0,BH94*(BI$125/BH$128-1))</f>
        <v>498313199</v>
      </c>
      <c r="BJ94" s="37">
        <f>BI94+BJ89+IF('Background Data'!$A74&lt;&gt;'Background Data'!$A$19,'Data Tables'!BI109,BJ$159-BI94-BJ89)+IF('Background Data'!$A74&lt;&gt;'Background Data'!$A$21,0,BI94*(BJ$125/BI$128-1))</f>
        <v>517222086.5</v>
      </c>
      <c r="BK94" s="37">
        <f>BJ94+BK89+IF('Background Data'!$A74&lt;&gt;'Background Data'!$A$19,'Data Tables'!BJ109,BK$159-BJ94-BK89)+IF('Background Data'!$A74&lt;&gt;'Background Data'!$A$21,0,BJ94*(BK$125/BJ$128-1))</f>
        <v>536442743.1</v>
      </c>
      <c r="BL94" s="37">
        <f>BK94+BL89+IF('Background Data'!$A74&lt;&gt;'Background Data'!$A$19,'Data Tables'!BK109,BL$159-BK94-BL89)+IF('Background Data'!$A74&lt;&gt;'Background Data'!$A$21,0,BK94*(BL$125/BK$128-1))</f>
        <v>556051726.4</v>
      </c>
      <c r="BM94" s="37">
        <f>BL94+BM89+IF('Background Data'!$A74&lt;&gt;'Background Data'!$A$19,'Data Tables'!BL109,BM$159-BL94-BM89)+IF('Background Data'!$A74&lt;&gt;'Background Data'!$A$21,0,BL94*(BM$125/BL$128-1))</f>
        <v>575788423.8</v>
      </c>
      <c r="BN94" s="37">
        <f>BM94+BN89+IF('Background Data'!$A74&lt;&gt;'Background Data'!$A$19,'Data Tables'!BM109,BN$159-BM94-BN89)+IF('Background Data'!$A74&lt;&gt;'Background Data'!$A$21,0,BM94*(BN$125/BM$128-1))</f>
        <v>595891377.5</v>
      </c>
      <c r="BO94" s="37">
        <f>BN94+BO89+IF('Background Data'!$A74&lt;&gt;'Background Data'!$A$19,'Data Tables'!BN109,BO$159-BN94-BO89)+IF('Background Data'!$A74&lt;&gt;'Background Data'!$A$21,0,BN94*(BO$125/BN$128-1))</f>
        <v>616252839</v>
      </c>
      <c r="BP94" s="37">
        <f>BO94+BP89+IF('Background Data'!$A74&lt;&gt;'Background Data'!$A$19,'Data Tables'!BO109,BP$159-BO94-BP89)+IF('Background Data'!$A74&lt;&gt;'Background Data'!$A$21,0,BO94*(BP$125/BO$128-1))</f>
        <v>636946864.9</v>
      </c>
      <c r="BQ94" s="37">
        <f>BP94+BQ89+IF('Background Data'!$A74&lt;&gt;'Background Data'!$A$19,'Data Tables'!BP109,BQ$159-BP94-BQ89)+IF('Background Data'!$A74&lt;&gt;'Background Data'!$A$21,0,BP94*(BQ$125/BP$128-1))</f>
        <v>657903284.2</v>
      </c>
      <c r="BR94" s="37">
        <f>BQ94+BR89+IF('Background Data'!$A74&lt;&gt;'Background Data'!$A$19,'Data Tables'!BQ109,BR$159-BQ94-BR89)+IF('Background Data'!$A74&lt;&gt;'Background Data'!$A$21,0,BQ94*(BR$125/BQ$128-1))</f>
        <v>679170657.1</v>
      </c>
      <c r="BS94" s="37">
        <f>BR94+BS89+IF('Background Data'!$A74&lt;&gt;'Background Data'!$A$19,'Data Tables'!BR109,BS$159-BR94-BS89)+IF('Background Data'!$A74&lt;&gt;'Background Data'!$A$21,0,BR94*(BS$125/BR$128-1))</f>
        <v>700759866.1</v>
      </c>
      <c r="BT94" s="37">
        <f>BS94+BT89+IF('Background Data'!$A74&lt;&gt;'Background Data'!$A$19,'Data Tables'!BS109,BT$159-BS94-BT89)+IF('Background Data'!$A74&lt;&gt;'Background Data'!$A$21,0,BS94*(BT$125/BS$128-1))</f>
        <v>722625019.1</v>
      </c>
      <c r="BU94" s="37">
        <f>BT94+BU89+IF('Background Data'!$A74&lt;&gt;'Background Data'!$A$19,'Data Tables'!BT109,BU$159-BT94-BU89)+IF('Background Data'!$A74&lt;&gt;'Background Data'!$A$21,0,BT94*(BU$125/BT$128-1))</f>
        <v>744821496.8</v>
      </c>
      <c r="BV94" s="37">
        <f>BU94+BV89+IF('Background Data'!$A74&lt;&gt;'Background Data'!$A$19,'Data Tables'!BU109,BV$159-BU94-BV89)+IF('Background Data'!$A74&lt;&gt;'Background Data'!$A$21,0,BU94*(BV$125/BU$128-1))</f>
        <v>767306057.8</v>
      </c>
      <c r="BW94" s="37">
        <f>BV94+BW89+IF('Background Data'!$A74&lt;&gt;'Background Data'!$A$19,'Data Tables'!BV109,BW$159-BV94-BW89)+IF('Background Data'!$A74&lt;&gt;'Background Data'!$A$21,0,BV94*(BW$125/BV$128-1))</f>
        <v>790112899.8</v>
      </c>
      <c r="BX94" s="37">
        <f>BW94+BX89+IF('Background Data'!$A74&lt;&gt;'Background Data'!$A$19,'Data Tables'!BW109,BX$159-BW94-BX89)+IF('Background Data'!$A74&lt;&gt;'Background Data'!$A$21,0,BW94*(BX$125/BW$128-1))</f>
        <v>813276831.7</v>
      </c>
      <c r="BY94" s="37">
        <f>BX94+BY89+IF('Background Data'!$A74&lt;&gt;'Background Data'!$A$19,'Data Tables'!BX109,BY$159-BX94-BY89)+IF('Background Data'!$A74&lt;&gt;'Background Data'!$A$21,0,BX94*(BY$125/BX$128-1))</f>
        <v>836701846.6</v>
      </c>
      <c r="BZ94" s="37">
        <f>BY94+BZ89+IF('Background Data'!$A74&lt;&gt;'Background Data'!$A$19,'Data Tables'!BY109,BZ$159-BY94-BZ89)+IF('Background Data'!$A74&lt;&gt;'Background Data'!$A$21,0,BY94*(BZ$125/BY$128-1))</f>
        <v>860481317.6</v>
      </c>
      <c r="CA94" s="37">
        <f>BZ94+CA89+IF('Background Data'!$A74&lt;&gt;'Background Data'!$A$19,'Data Tables'!BZ109,CA$159-BZ94-CA89)+IF('Background Data'!$A74&lt;&gt;'Background Data'!$A$21,0,BZ94*(CA$125/BZ$128-1))</f>
        <v>884576833.3</v>
      </c>
      <c r="CB94" s="37">
        <f>CA94+CB89+IF('Background Data'!$A74&lt;&gt;'Background Data'!$A$19,'Data Tables'!CA109,CB$159-CA94-CB89)+IF('Background Data'!$A74&lt;&gt;'Background Data'!$A$21,0,CA94*(CB$125/CA$128-1))</f>
        <v>909022767.4</v>
      </c>
      <c r="CC94" s="37">
        <f>CB94+CC89+IF('Background Data'!$A74&lt;&gt;'Background Data'!$A$19,'Data Tables'!CB109,CC$159-CB94-CC89)+IF('Background Data'!$A74&lt;&gt;'Background Data'!$A$21,0,CB94*(CC$125/CB$128-1))</f>
        <v>933791965.6</v>
      </c>
      <c r="CD94" s="37">
        <f>CC94+CD89+IF('Background Data'!$A74&lt;&gt;'Background Data'!$A$19,'Data Tables'!CC109,CD$159-CC94-CD89)+IF('Background Data'!$A74&lt;&gt;'Background Data'!$A$21,0,CC94*(CD$125/CC$128-1))</f>
        <v>958908710.7</v>
      </c>
      <c r="CE94" s="37">
        <f>CD94+CE89+IF('Background Data'!$A74&lt;&gt;'Background Data'!$A$19,'Data Tables'!CD109,CE$159-CD94-CE89)+IF('Background Data'!$A74&lt;&gt;'Background Data'!$A$21,0,CD94*(CE$125/CD$128-1))</f>
        <v>984382879.8</v>
      </c>
      <c r="CF94" s="37">
        <f>CE94+CF89+IF('Background Data'!$A74&lt;&gt;'Background Data'!$A$19,'Data Tables'!CE109,CF$159-CE94-CF89)+IF('Background Data'!$A74&lt;&gt;'Background Data'!$A$21,0,CE94*(CF$125/CE$128-1))</f>
        <v>1010193945</v>
      </c>
      <c r="CG94" s="37">
        <f>CF94+CG89+IF('Background Data'!$A74&lt;&gt;'Background Data'!$A$19,'Data Tables'!CF109,CG$159-CF94-CG89)+IF('Background Data'!$A74&lt;&gt;'Background Data'!$A$21,0,CF94*(CG$125/CF$128-1))</f>
        <v>1036373904</v>
      </c>
      <c r="CH94" s="37">
        <f>CG94+CH89+IF('Background Data'!$A74&lt;&gt;'Background Data'!$A$19,'Data Tables'!CG109,CH$159-CG94-CH89)+IF('Background Data'!$A74&lt;&gt;'Background Data'!$A$21,0,CG94*(CH$125/CG$128-1))</f>
        <v>1062901375</v>
      </c>
      <c r="CI94" s="37">
        <f>CH94+CI89+IF('Background Data'!$A74&lt;&gt;'Background Data'!$A$19,'Data Tables'!CH109,CI$159-CH94-CI89)+IF('Background Data'!$A74&lt;&gt;'Background Data'!$A$21,0,CH94*(CI$125/CH$128-1))</f>
        <v>1089798204</v>
      </c>
      <c r="CJ94" s="37">
        <f>CI94+CJ89+IF('Background Data'!$A74&lt;&gt;'Background Data'!$A$19,'Data Tables'!CI109,CJ$159-CI94-CJ89)+IF('Background Data'!$A74&lt;&gt;'Background Data'!$A$21,0,CI94*(CJ$125/CI$128-1))</f>
        <v>1117091766</v>
      </c>
      <c r="CK94" s="37">
        <f>CJ94+CK89+IF('Background Data'!$A74&lt;&gt;'Background Data'!$A$19,'Data Tables'!CJ109,CK$159-CJ94-CK89)+IF('Background Data'!$A74&lt;&gt;'Background Data'!$A$21,0,CJ94*(CK$125/CJ$128-1))</f>
        <v>1144719877</v>
      </c>
      <c r="CL94" s="37">
        <f>CK94+CL89+IF('Background Data'!$A74&lt;&gt;'Background Data'!$A$19,'Data Tables'!CK109,CL$159-CK94-CL89)+IF('Background Data'!$A74&lt;&gt;'Background Data'!$A$21,0,CK94*(CL$125/CK$128-1))</f>
        <v>1172747146</v>
      </c>
      <c r="CM94" s="37">
        <f>CL94+CM89+IF('Background Data'!$A74&lt;&gt;'Background Data'!$A$19,'Data Tables'!CL109,CM$159-CL94-CM89)+IF('Background Data'!$A74&lt;&gt;'Background Data'!$A$21,0,CL94*(CM$125/CL$128-1))</f>
        <v>1201148679</v>
      </c>
      <c r="CN94" s="37">
        <f>CM94+CN89+IF('Background Data'!$A74&lt;&gt;'Background Data'!$A$19,'Data Tables'!CM109,CN$159-CM94-CN89)+IF('Background Data'!$A74&lt;&gt;'Background Data'!$A$21,0,CM94*(CN$125/CM$128-1))</f>
        <v>1229952965</v>
      </c>
      <c r="CO94" s="37">
        <f>CN94+CO89+IF('Background Data'!$A74&lt;&gt;'Background Data'!$A$19,'Data Tables'!CN109,CO$159-CN94-CO89)+IF('Background Data'!$A74&lt;&gt;'Background Data'!$A$21,0,CN94*(CO$125/CN$128-1))</f>
        <v>1259140057</v>
      </c>
      <c r="CP94" s="37">
        <f>CO94+CP89+IF('Background Data'!$A74&lt;&gt;'Background Data'!$A$19,'Data Tables'!CO109,CP$159-CO94-CP89)+IF('Background Data'!$A74&lt;&gt;'Background Data'!$A$21,0,CO94*(CP$125/CO$128-1))</f>
        <v>1288731292</v>
      </c>
      <c r="CQ94" s="37">
        <f>CP94+CQ89+IF('Background Data'!$A74&lt;&gt;'Background Data'!$A$19,'Data Tables'!CP109,CQ$159-CP94-CQ89)+IF('Background Data'!$A74&lt;&gt;'Background Data'!$A$21,0,CP94*(CQ$125/CP$128-1))</f>
        <v>1318737953</v>
      </c>
      <c r="CR94" s="37">
        <f>CQ94+CR89+IF('Background Data'!$A74&lt;&gt;'Background Data'!$A$19,'Data Tables'!CQ109,CR$159-CQ94-CR89)+IF('Background Data'!$A74&lt;&gt;'Background Data'!$A$21,0,CQ94*(CR$125/CQ$128-1))</f>
        <v>1349142257</v>
      </c>
      <c r="CS94" s="37">
        <f>CR94+CS89+IF('Background Data'!$A74&lt;&gt;'Background Data'!$A$19,'Data Tables'!CR109,CS$159-CR94-CS89)+IF('Background Data'!$A74&lt;&gt;'Background Data'!$A$21,0,CR94*(CS$125/CR$128-1))</f>
        <v>1379975663</v>
      </c>
      <c r="CT94" s="37">
        <f>CS94+CT89+IF('Background Data'!$A74&lt;&gt;'Background Data'!$A$19,'Data Tables'!CS109,CT$159-CS94-CT89)+IF('Background Data'!$A74&lt;&gt;'Background Data'!$A$21,0,CS94*(CT$125/CS$128-1))</f>
        <v>1411218112</v>
      </c>
      <c r="CU94" s="37">
        <f>CT94+CU89+IF('Background Data'!$A74&lt;&gt;'Background Data'!$A$19,'Data Tables'!CT109,CU$159-CT94-CU89)+IF('Background Data'!$A74&lt;&gt;'Background Data'!$A$21,0,CT94*(CU$125/CT$128-1))</f>
        <v>1442892109</v>
      </c>
      <c r="CV94" s="37">
        <f>CU94+CV89+IF('Background Data'!$A74&lt;&gt;'Background Data'!$A$19,'Data Tables'!CU109,CV$159-CU94-CV89)+IF('Background Data'!$A74&lt;&gt;'Background Data'!$A$21,0,CU94*(CV$125/CU$128-1))</f>
        <v>1475019344</v>
      </c>
      <c r="CW94" s="37">
        <f>CV94+CW89+IF('Background Data'!$A74&lt;&gt;'Background Data'!$A$19,'Data Tables'!CV109,CW$159-CV94-CW89)+IF('Background Data'!$A74&lt;&gt;'Background Data'!$A$21,0,CV94*(CW$125/CV$128-1))</f>
        <v>1507556901</v>
      </c>
      <c r="CX94" s="37">
        <f>CW94+CX89+IF('Background Data'!$A74&lt;&gt;'Background Data'!$A$19,'Data Tables'!CW109,CX$159-CW94-CX89)+IF('Background Data'!$A74&lt;&gt;'Background Data'!$A$21,0,CW94*(CX$125/CW$128-1))</f>
        <v>1540556785</v>
      </c>
      <c r="CY94" s="37">
        <f>CX94+CY89+IF('Background Data'!$A74&lt;&gt;'Background Data'!$A$19,'Data Tables'!CX109,CY$159-CX94-CY89)+IF('Background Data'!$A74&lt;&gt;'Background Data'!$A$21,0,CX94*(CY$125/CX$128-1))</f>
        <v>1573994666</v>
      </c>
      <c r="CZ94" s="37">
        <f>CY94+CZ89+IF('Background Data'!$A74&lt;&gt;'Background Data'!$A$19,'Data Tables'!CY109,CZ$159-CY94-CZ89)+IF('Background Data'!$A74&lt;&gt;'Background Data'!$A$21,0,CY94*(CZ$125/CY$128-1))</f>
        <v>1607904134</v>
      </c>
      <c r="DA94" s="37">
        <f>CZ94+DA89+IF('Background Data'!$A74&lt;&gt;'Background Data'!$A$19,'Data Tables'!CZ109,DA$159-CZ94-DA89)+IF('Background Data'!$A74&lt;&gt;'Background Data'!$A$21,0,CZ94*(DA$125/CZ$128-1))</f>
        <v>1642262441</v>
      </c>
      <c r="DB94" s="37">
        <f>DA94+DB89+IF('Background Data'!$A74&lt;&gt;'Background Data'!$A$19,'Data Tables'!DA109,DB$159-DA94-DB89)+IF('Background Data'!$A74&lt;&gt;'Background Data'!$A$21,0,DA94*(DB$125/DA$128-1))</f>
        <v>1677094538</v>
      </c>
      <c r="DC94" s="37">
        <f>DB94+DC89+IF('Background Data'!$A74&lt;&gt;'Background Data'!$A$19,'Data Tables'!DB109,DC$159-DB94-DC89)+IF('Background Data'!$A74&lt;&gt;'Background Data'!$A$21,0,DB94*(DC$125/DB$128-1))</f>
        <v>1712414335</v>
      </c>
      <c r="DD94" s="37">
        <f>DC94+DD89+IF('Background Data'!$A74&lt;&gt;'Background Data'!$A$19,'Data Tables'!DC109,DD$159-DC94-DD89)+IF('Background Data'!$A74&lt;&gt;'Background Data'!$A$21,0,DC94*(DD$125/DC$128-1))</f>
        <v>1748200212</v>
      </c>
      <c r="DE94" s="37">
        <f>DD94+DE89+IF('Background Data'!$A74&lt;&gt;'Background Data'!$A$19,'Data Tables'!DD109,DE$159-DD94-DE89)+IF('Background Data'!$A74&lt;&gt;'Background Data'!$A$21,0,DD94*(DE$125/DD$128-1))</f>
        <v>1784490271</v>
      </c>
      <c r="DF94" s="37">
        <f>DE94+DF89+IF('Background Data'!$A74&lt;&gt;'Background Data'!$A$19,'Data Tables'!DE109,DF$159-DE94-DF89)+IF('Background Data'!$A74&lt;&gt;'Background Data'!$A$21,0,DE94*(DF$125/DE$128-1))</f>
        <v>1821259713</v>
      </c>
      <c r="DG94" s="37">
        <f>DF94+DG89+IF('Background Data'!$A74&lt;&gt;'Background Data'!$A$19,'Data Tables'!DF109,DG$159-DF94-DG89)+IF('Background Data'!$A74&lt;&gt;'Background Data'!$A$21,0,DF94*(DG$125/DF$128-1))</f>
        <v>1858535905</v>
      </c>
      <c r="DH94" s="37">
        <f>DG94+DH89+IF('Background Data'!$A74&lt;&gt;'Background Data'!$A$19,'Data Tables'!DG109,DH$159-DG94-DH89)+IF('Background Data'!$A74&lt;&gt;'Background Data'!$A$21,0,DG94*(DH$125/DG$128-1))</f>
        <v>1896357791</v>
      </c>
      <c r="DI94" s="37">
        <f>DH94+DI89+IF('Background Data'!$A74&lt;&gt;'Background Data'!$A$19,'Data Tables'!DH109,DI$159-DH94-DI89)+IF('Background Data'!$A74&lt;&gt;'Background Data'!$A$21,0,DH94*(DI$125/DH$128-1))</f>
        <v>1934641173</v>
      </c>
      <c r="DJ94" s="37">
        <f>DI94+DJ89+IF('Background Data'!$A74&lt;&gt;'Background Data'!$A$19,'Data Tables'!DI109,DJ$159-DI94-DJ89)+IF('Background Data'!$A74&lt;&gt;'Background Data'!$A$21,0,DI94*(DJ$125/DI$128-1))</f>
        <v>1973473524</v>
      </c>
      <c r="DK94" s="37">
        <f>DJ94+DK89+IF('Background Data'!$A74&lt;&gt;'Background Data'!$A$19,'Data Tables'!DJ109,DK$159-DJ94-DK89)+IF('Background Data'!$A74&lt;&gt;'Background Data'!$A$21,0,DJ94*(DK$125/DJ$128-1))</f>
        <v>2012820574</v>
      </c>
      <c r="DL94" s="37">
        <f>DK94+DL89+IF('Background Data'!$A74&lt;&gt;'Background Data'!$A$19,'Data Tables'!DK109,DL$159-DK94-DL89)+IF('Background Data'!$A74&lt;&gt;'Background Data'!$A$21,0,DK94*(DL$125/DK$128-1))</f>
        <v>2052723414</v>
      </c>
      <c r="DM94" s="37">
        <f>DL94+DM89+IF('Background Data'!$A74&lt;&gt;'Background Data'!$A$19,'Data Tables'!DL109,DM$159-DL94-DM89)+IF('Background Data'!$A74&lt;&gt;'Background Data'!$A$21,0,DL94*(DM$125/DL$128-1))</f>
        <v>2093152563</v>
      </c>
      <c r="DN94" s="37">
        <f>DM94+DN89+IF('Background Data'!$A74&lt;&gt;'Background Data'!$A$19,'Data Tables'!DM109,DN$159-DM94-DN89)+IF('Background Data'!$A74&lt;&gt;'Background Data'!$A$21,0,DM94*(DN$125/DM$128-1))</f>
        <v>2134139018</v>
      </c>
      <c r="DO94" s="37">
        <f>DN94+DO89+IF('Background Data'!$A74&lt;&gt;'Background Data'!$A$19,'Data Tables'!DN109,DO$159-DN94-DO89)+IF('Background Data'!$A74&lt;&gt;'Background Data'!$A$21,0,DN94*(DO$125/DN$128-1))</f>
        <v>2175700089</v>
      </c>
      <c r="DP94" s="37">
        <f>DO94+DP89+IF('Background Data'!$A74&lt;&gt;'Background Data'!$A$19,'Data Tables'!DO109,DP$159-DO94-DP89)+IF('Background Data'!$A74&lt;&gt;'Background Data'!$A$21,0,DO94*(DP$125/DO$128-1))</f>
        <v>2217807693</v>
      </c>
      <c r="DQ94" s="37">
        <f>DP94+DQ89+IF('Background Data'!$A74&lt;&gt;'Background Data'!$A$19,'Data Tables'!DP109,DQ$159-DP94-DQ89)+IF('Background Data'!$A74&lt;&gt;'Background Data'!$A$21,0,DP94*(DQ$125/DP$128-1))</f>
        <v>2260509792</v>
      </c>
      <c r="DR94" s="37">
        <f>DQ94+DR89+IF('Background Data'!$A74&lt;&gt;'Background Data'!$A$19,'Data Tables'!DQ109,DR$159-DQ94-DR89)+IF('Background Data'!$A74&lt;&gt;'Background Data'!$A$21,0,DQ94*(DR$125/DQ$128-1))</f>
        <v>2303774235</v>
      </c>
    </row>
    <row r="95" ht="14.25" customHeight="1" outlineLevel="1">
      <c r="B95" s="33" t="str">
        <f t="shared" si="57"/>
        <v>Burning CUMULATIVE SUM</v>
      </c>
      <c r="C95" s="37">
        <f t="shared" si="58"/>
        <v>0</v>
      </c>
      <c r="D95" s="37">
        <f>C95+D90+IF('Background Data'!$A75&lt;&gt;'Background Data'!$A$19,'Data Tables'!C110,D$159-C95-D90)+IF('Background Data'!$A75&lt;&gt;'Background Data'!$A$21,0,C95*(D$125/C$128-1))</f>
        <v>0</v>
      </c>
      <c r="E95" s="37">
        <f>D95+E90+IF('Background Data'!$A75&lt;&gt;'Background Data'!$A$19,'Data Tables'!D110,E$159-D95-E90)+IF('Background Data'!$A75&lt;&gt;'Background Data'!$A$21,0,D95*(E$125/D$128-1))</f>
        <v>0</v>
      </c>
      <c r="F95" s="37">
        <f>E95+F90+IF('Background Data'!$A75&lt;&gt;'Background Data'!$A$19,'Data Tables'!E110,F$159-E95-F90)+IF('Background Data'!$A75&lt;&gt;'Background Data'!$A$21,0,E95*(F$125/E$128-1))</f>
        <v>0</v>
      </c>
      <c r="G95" s="37">
        <f>F95+G90+IF('Background Data'!$A75&lt;&gt;'Background Data'!$A$19,'Data Tables'!F110,G$159-F95-G90)+IF('Background Data'!$A75&lt;&gt;'Background Data'!$A$21,0,F95*(G$125/F$128-1))</f>
        <v>0</v>
      </c>
      <c r="H95" s="37">
        <f>G95+H90+IF('Background Data'!$A75&lt;&gt;'Background Data'!$A$19,'Data Tables'!G110,H$159-G95-H90)+IF('Background Data'!$A75&lt;&gt;'Background Data'!$A$21,0,G95*(H$125/G$128-1))</f>
        <v>0</v>
      </c>
      <c r="I95" s="37">
        <f>H95+I90+IF('Background Data'!$A75&lt;&gt;'Background Data'!$A$19,'Data Tables'!H110,I$159-H95-I90)+IF('Background Data'!$A75&lt;&gt;'Background Data'!$A$21,0,H95*(I$125/H$128-1))</f>
        <v>0</v>
      </c>
      <c r="J95" s="37">
        <f>I95+J90+IF('Background Data'!$A75&lt;&gt;'Background Data'!$A$19,'Data Tables'!I110,J$159-I95-J90)+IF('Background Data'!$A75&lt;&gt;'Background Data'!$A$21,0,I95*(J$125/I$128-1))</f>
        <v>0</v>
      </c>
      <c r="K95" s="37">
        <f>J95+K90+IF('Background Data'!$A75&lt;&gt;'Background Data'!$A$19,'Data Tables'!J110,K$159-J95-K90)+IF('Background Data'!$A75&lt;&gt;'Background Data'!$A$21,0,J95*(K$125/J$128-1))</f>
        <v>0</v>
      </c>
      <c r="L95" s="37">
        <f>K95+L90+IF('Background Data'!$A75&lt;&gt;'Background Data'!$A$19,'Data Tables'!K110,L$159-K95-L90)+IF('Background Data'!$A75&lt;&gt;'Background Data'!$A$21,0,K95*(L$125/K$128-1))</f>
        <v>0</v>
      </c>
      <c r="M95" s="37">
        <f>L95+M90+IF('Background Data'!$A75&lt;&gt;'Background Data'!$A$19,'Data Tables'!L110,M$159-L95-M90)+IF('Background Data'!$A75&lt;&gt;'Background Data'!$A$21,0,L95*(M$125/L$128-1))</f>
        <v>0</v>
      </c>
      <c r="N95" s="37">
        <f>M95+N90+IF('Background Data'!$A75&lt;&gt;'Background Data'!$A$19,'Data Tables'!M110,N$159-M95-N90)+IF('Background Data'!$A75&lt;&gt;'Background Data'!$A$21,0,M95*(N$125/M$128-1))</f>
        <v>0</v>
      </c>
      <c r="O95" s="37">
        <f>N95+O90+IF('Background Data'!$A75&lt;&gt;'Background Data'!$A$19,'Data Tables'!N110,O$159-N95-O90)+IF('Background Data'!$A75&lt;&gt;'Background Data'!$A$21,0,N95*(O$125/N$128-1))</f>
        <v>0</v>
      </c>
      <c r="P95" s="37">
        <f>O95+P90+IF('Background Data'!$A75&lt;&gt;'Background Data'!$A$19,'Data Tables'!O110,P$159-O95-P90)+IF('Background Data'!$A75&lt;&gt;'Background Data'!$A$21,0,O95*(P$125/O$128-1))</f>
        <v>0</v>
      </c>
      <c r="Q95" s="37">
        <f>P95+Q90+IF('Background Data'!$A75&lt;&gt;'Background Data'!$A$19,'Data Tables'!P110,Q$159-P95-Q90)+IF('Background Data'!$A75&lt;&gt;'Background Data'!$A$21,0,P95*(Q$125/P$128-1))</f>
        <v>0</v>
      </c>
      <c r="R95" s="37">
        <f>Q95+R90+IF('Background Data'!$A75&lt;&gt;'Background Data'!$A$19,'Data Tables'!Q110,R$159-Q95-R90)+IF('Background Data'!$A75&lt;&gt;'Background Data'!$A$21,0,Q95*(R$125/Q$128-1))</f>
        <v>0</v>
      </c>
      <c r="S95" s="37">
        <f>R95+S90+IF('Background Data'!$A75&lt;&gt;'Background Data'!$A$19,'Data Tables'!R110,S$159-R95-S90)+IF('Background Data'!$A75&lt;&gt;'Background Data'!$A$21,0,R95*(S$125/R$128-1))</f>
        <v>0</v>
      </c>
      <c r="T95" s="37">
        <f>S95+T90+IF('Background Data'!$A75&lt;&gt;'Background Data'!$A$19,'Data Tables'!S110,T$159-S95-T90)+IF('Background Data'!$A75&lt;&gt;'Background Data'!$A$21,0,S95*(T$125/S$128-1))</f>
        <v>0</v>
      </c>
      <c r="U95" s="37">
        <f>T95+U90+IF('Background Data'!$A75&lt;&gt;'Background Data'!$A$19,'Data Tables'!T110,U$159-T95-U90)+IF('Background Data'!$A75&lt;&gt;'Background Data'!$A$21,0,T95*(U$125/T$128-1))</f>
        <v>0</v>
      </c>
      <c r="V95" s="37">
        <f>U95+V90+IF('Background Data'!$A75&lt;&gt;'Background Data'!$A$19,'Data Tables'!U110,V$159-U95-V90)+IF('Background Data'!$A75&lt;&gt;'Background Data'!$A$21,0,U95*(V$125/U$128-1))</f>
        <v>0</v>
      </c>
      <c r="W95" s="37">
        <f>V95+W90+IF('Background Data'!$A75&lt;&gt;'Background Data'!$A$19,'Data Tables'!V110,W$159-V95-W90)+IF('Background Data'!$A75&lt;&gt;'Background Data'!$A$21,0,V95*(W$125/V$128-1))</f>
        <v>0</v>
      </c>
      <c r="X95" s="37">
        <f>W95+X90+IF('Background Data'!$A75&lt;&gt;'Background Data'!$A$19,'Data Tables'!W110,X$159-W95-X90)+IF('Background Data'!$A75&lt;&gt;'Background Data'!$A$21,0,W95*(X$125/W$128-1))</f>
        <v>0</v>
      </c>
      <c r="Y95" s="37">
        <f>X95+Y90+IF('Background Data'!$A75&lt;&gt;'Background Data'!$A$19,'Data Tables'!X110,Y$159-X95-Y90)+IF('Background Data'!$A75&lt;&gt;'Background Data'!$A$21,0,X95*(Y$125/X$128-1))</f>
        <v>0</v>
      </c>
      <c r="Z95" s="37">
        <f>Y95+Z90+IF('Background Data'!$A75&lt;&gt;'Background Data'!$A$19,'Data Tables'!Y110,Z$159-Y95-Z90)+IF('Background Data'!$A75&lt;&gt;'Background Data'!$A$21,0,Y95*(Z$125/Y$128-1))</f>
        <v>0</v>
      </c>
      <c r="AA95" s="37">
        <f>Z95+AA90+IF('Background Data'!$A75&lt;&gt;'Background Data'!$A$19,'Data Tables'!Z110,AA$159-Z95-AA90)+IF('Background Data'!$A75&lt;&gt;'Background Data'!$A$21,0,Z95*(AA$125/Z$128-1))</f>
        <v>0</v>
      </c>
      <c r="AB95" s="37">
        <f>AA95+AB90+IF('Background Data'!$A75&lt;&gt;'Background Data'!$A$19,'Data Tables'!AA110,AB$159-AA95-AB90)+IF('Background Data'!$A75&lt;&gt;'Background Data'!$A$21,0,AA95*(AB$125/AA$128-1))</f>
        <v>0</v>
      </c>
      <c r="AC95" s="37">
        <f>AB95+AC90+IF('Background Data'!$A75&lt;&gt;'Background Data'!$A$19,'Data Tables'!AB110,AC$159-AB95-AC90)+IF('Background Data'!$A75&lt;&gt;'Background Data'!$A$21,0,AB95*(AC$125/AB$128-1))</f>
        <v>0</v>
      </c>
      <c r="AD95" s="37">
        <f>AC95+AD90+IF('Background Data'!$A75&lt;&gt;'Background Data'!$A$19,'Data Tables'!AC110,AD$159-AC95-AD90)+IF('Background Data'!$A75&lt;&gt;'Background Data'!$A$21,0,AC95*(AD$125/AC$128-1))</f>
        <v>0</v>
      </c>
      <c r="AE95" s="37">
        <f>AD95+AE90+IF('Background Data'!$A75&lt;&gt;'Background Data'!$A$19,'Data Tables'!AD110,AE$159-AD95-AE90)+IF('Background Data'!$A75&lt;&gt;'Background Data'!$A$21,0,AD95*(AE$125/AD$128-1))</f>
        <v>0</v>
      </c>
      <c r="AF95" s="37">
        <f>AE95+AF90+IF('Background Data'!$A75&lt;&gt;'Background Data'!$A$19,'Data Tables'!AE110,AF$159-AE95-AF90)+IF('Background Data'!$A75&lt;&gt;'Background Data'!$A$21,0,AE95*(AF$125/AE$128-1))</f>
        <v>0</v>
      </c>
      <c r="AG95" s="37">
        <f>AF95+AG90+IF('Background Data'!$A75&lt;&gt;'Background Data'!$A$19,'Data Tables'!AF110,AG$159-AF95-AG90)+IF('Background Data'!$A75&lt;&gt;'Background Data'!$A$21,0,AF95*(AG$125/AF$128-1))</f>
        <v>0</v>
      </c>
      <c r="AH95" s="37">
        <f>AG95+AH90+IF('Background Data'!$A75&lt;&gt;'Background Data'!$A$19,'Data Tables'!AG110,AH$159-AG95-AH90)+IF('Background Data'!$A75&lt;&gt;'Background Data'!$A$21,0,AG95*(AH$125/AG$128-1))</f>
        <v>0</v>
      </c>
      <c r="AI95" s="37">
        <f>AH95+AI90+IF('Background Data'!$A75&lt;&gt;'Background Data'!$A$19,'Data Tables'!AH110,AI$159-AH95-AI90)+IF('Background Data'!$A75&lt;&gt;'Background Data'!$A$21,0,AH95*(AI$125/AH$128-1))</f>
        <v>0</v>
      </c>
      <c r="AJ95" s="37">
        <f>AI95+AJ90+IF('Background Data'!$A75&lt;&gt;'Background Data'!$A$19,'Data Tables'!AI110,AJ$159-AI95-AJ90)+IF('Background Data'!$A75&lt;&gt;'Background Data'!$A$21,0,AI95*(AJ$125/AI$128-1))</f>
        <v>0</v>
      </c>
      <c r="AK95" s="37">
        <f>AJ95+AK90+IF('Background Data'!$A75&lt;&gt;'Background Data'!$A$19,'Data Tables'!AJ110,AK$159-AJ95-AK90)+IF('Background Data'!$A75&lt;&gt;'Background Data'!$A$21,0,AJ95*(AK$125/AJ$128-1))</f>
        <v>0</v>
      </c>
      <c r="AL95" s="37">
        <f>AK95+AL90+IF('Background Data'!$A75&lt;&gt;'Background Data'!$A$19,'Data Tables'!AK110,AL$159-AK95-AL90)+IF('Background Data'!$A75&lt;&gt;'Background Data'!$A$21,0,AK95*(AL$125/AK$128-1))</f>
        <v>0</v>
      </c>
      <c r="AM95" s="37">
        <f>AL95+AM90+IF('Background Data'!$A75&lt;&gt;'Background Data'!$A$19,'Data Tables'!AL110,AM$159-AL95-AM90)+IF('Background Data'!$A75&lt;&gt;'Background Data'!$A$21,0,AL95*(AM$125/AL$128-1))</f>
        <v>0</v>
      </c>
      <c r="AN95" s="37">
        <f>AM95+AN90+IF('Background Data'!$A75&lt;&gt;'Background Data'!$A$19,'Data Tables'!AM110,AN$159-AM95-AN90)+IF('Background Data'!$A75&lt;&gt;'Background Data'!$A$21,0,AM95*(AN$125/AM$128-1))</f>
        <v>0</v>
      </c>
      <c r="AO95" s="37">
        <f>AN95+AO90+IF('Background Data'!$A75&lt;&gt;'Background Data'!$A$19,'Data Tables'!AN110,AO$159-AN95-AO90)+IF('Background Data'!$A75&lt;&gt;'Background Data'!$A$21,0,AN95*(AO$125/AN$128-1))</f>
        <v>0</v>
      </c>
      <c r="AP95" s="37">
        <f>AO95+AP90+IF('Background Data'!$A75&lt;&gt;'Background Data'!$A$19,'Data Tables'!AO110,AP$159-AO95-AP90)+IF('Background Data'!$A75&lt;&gt;'Background Data'!$A$21,0,AO95*(AP$125/AO$128-1))</f>
        <v>0</v>
      </c>
      <c r="AQ95" s="37">
        <f>AP95+AQ90+IF('Background Data'!$A75&lt;&gt;'Background Data'!$A$19,'Data Tables'!AP110,AQ$159-AP95-AQ90)+IF('Background Data'!$A75&lt;&gt;'Background Data'!$A$21,0,AP95*(AQ$125/AP$128-1))</f>
        <v>0</v>
      </c>
      <c r="AR95" s="37">
        <f>AQ95+AR90+IF('Background Data'!$A75&lt;&gt;'Background Data'!$A$19,'Data Tables'!AQ110,AR$159-AQ95-AR90)+IF('Background Data'!$A75&lt;&gt;'Background Data'!$A$21,0,AQ95*(AR$125/AQ$128-1))</f>
        <v>0</v>
      </c>
      <c r="AS95" s="37">
        <f>AR95+AS90+IF('Background Data'!$A75&lt;&gt;'Background Data'!$A$19,'Data Tables'!AR110,AS$159-AR95-AS90)+IF('Background Data'!$A75&lt;&gt;'Background Data'!$A$21,0,AR95*(AS$125/AR$128-1))</f>
        <v>0</v>
      </c>
      <c r="AT95" s="37">
        <f>AS95+AT90+IF('Background Data'!$A75&lt;&gt;'Background Data'!$A$19,'Data Tables'!AS110,AT$159-AS95-AT90)+IF('Background Data'!$A75&lt;&gt;'Background Data'!$A$21,0,AS95*(AT$125/AS$128-1))</f>
        <v>0</v>
      </c>
      <c r="AU95" s="37">
        <f>AT95+AU90+IF('Background Data'!$A75&lt;&gt;'Background Data'!$A$19,'Data Tables'!AT110,AU$159-AT95-AU90)+IF('Background Data'!$A75&lt;&gt;'Background Data'!$A$21,0,AT95*(AU$125/AT$128-1))</f>
        <v>0</v>
      </c>
      <c r="AV95" s="37">
        <f>AU95+AV90+IF('Background Data'!$A75&lt;&gt;'Background Data'!$A$19,'Data Tables'!AU110,AV$159-AU95-AV90)+IF('Background Data'!$A75&lt;&gt;'Background Data'!$A$21,0,AU95*(AV$125/AU$128-1))</f>
        <v>0</v>
      </c>
      <c r="AW95" s="37">
        <f>AV95+AW90+IF('Background Data'!$A75&lt;&gt;'Background Data'!$A$19,'Data Tables'!AV110,AW$159-AV95-AW90)+IF('Background Data'!$A75&lt;&gt;'Background Data'!$A$21,0,AV95*(AW$125/AV$128-1))</f>
        <v>0</v>
      </c>
      <c r="AX95" s="37">
        <f>AW95+AX90+IF('Background Data'!$A75&lt;&gt;'Background Data'!$A$19,'Data Tables'!AW110,AX$159-AW95-AX90)+IF('Background Data'!$A75&lt;&gt;'Background Data'!$A$21,0,AW95*(AX$125/AW$128-1))</f>
        <v>0</v>
      </c>
      <c r="AY95" s="37">
        <f>AX95+AY90+IF('Background Data'!$A75&lt;&gt;'Background Data'!$A$19,'Data Tables'!AX110,AY$159-AX95-AY90)+IF('Background Data'!$A75&lt;&gt;'Background Data'!$A$21,0,AX95*(AY$125/AX$128-1))</f>
        <v>0</v>
      </c>
      <c r="AZ95" s="37">
        <f>AY95+AZ90+IF('Background Data'!$A75&lt;&gt;'Background Data'!$A$19,'Data Tables'!AY110,AZ$159-AY95-AZ90)+IF('Background Data'!$A75&lt;&gt;'Background Data'!$A$21,0,AY95*(AZ$125/AY$128-1))</f>
        <v>0</v>
      </c>
      <c r="BA95" s="37">
        <f>AZ95+BA90+IF('Background Data'!$A75&lt;&gt;'Background Data'!$A$19,'Data Tables'!AZ110,BA$159-AZ95-BA90)+IF('Background Data'!$A75&lt;&gt;'Background Data'!$A$21,0,AZ95*(BA$125/AZ$128-1))</f>
        <v>0</v>
      </c>
      <c r="BB95" s="37">
        <f>BA95+BB90+IF('Background Data'!$A75&lt;&gt;'Background Data'!$A$19,'Data Tables'!BA110,BB$159-BA95-BB90)+IF('Background Data'!$A75&lt;&gt;'Background Data'!$A$21,0,BA95*(BB$125/BA$128-1))</f>
        <v>0</v>
      </c>
      <c r="BC95" s="37">
        <f>BB95+BC90+IF('Background Data'!$A75&lt;&gt;'Background Data'!$A$19,'Data Tables'!BB110,BC$159-BB95-BC90)+IF('Background Data'!$A75&lt;&gt;'Background Data'!$A$21,0,BB95*(BC$125/BB$128-1))</f>
        <v>0</v>
      </c>
      <c r="BD95" s="37">
        <f>BC95+BD90+IF('Background Data'!$A75&lt;&gt;'Background Data'!$A$19,'Data Tables'!BC110,BD$159-BC95-BD90)+IF('Background Data'!$A75&lt;&gt;'Background Data'!$A$21,0,BC95*(BD$125/BC$128-1))</f>
        <v>0</v>
      </c>
      <c r="BE95" s="37">
        <f>BD95+BE90+IF('Background Data'!$A75&lt;&gt;'Background Data'!$A$19,'Data Tables'!BD110,BE$159-BD95-BE90)+IF('Background Data'!$A75&lt;&gt;'Background Data'!$A$21,0,BD95*(BE$125/BD$128-1))</f>
        <v>0</v>
      </c>
      <c r="BF95" s="37">
        <f>BE95+BF90+IF('Background Data'!$A75&lt;&gt;'Background Data'!$A$19,'Data Tables'!BE110,BF$159-BE95-BF90)+IF('Background Data'!$A75&lt;&gt;'Background Data'!$A$21,0,BE95*(BF$125/BE$128-1))</f>
        <v>0</v>
      </c>
      <c r="BG95" s="37">
        <f>BF95+BG90+IF('Background Data'!$A75&lt;&gt;'Background Data'!$A$19,'Data Tables'!BF110,BG$159-BF95-BG90)+IF('Background Data'!$A75&lt;&gt;'Background Data'!$A$21,0,BF95*(BG$125/BF$128-1))</f>
        <v>0</v>
      </c>
      <c r="BH95" s="37">
        <f>BG95+BH90+IF('Background Data'!$A75&lt;&gt;'Background Data'!$A$19,'Data Tables'!BG110,BH$159-BG95-BH90)+IF('Background Data'!$A75&lt;&gt;'Background Data'!$A$21,0,BG95*(BH$125/BG$128-1))</f>
        <v>0</v>
      </c>
      <c r="BI95" s="37">
        <f>BH95+BI90+IF('Background Data'!$A75&lt;&gt;'Background Data'!$A$19,'Data Tables'!BH110,BI$159-BH95-BI90)+IF('Background Data'!$A75&lt;&gt;'Background Data'!$A$21,0,BH95*(BI$125/BH$128-1))</f>
        <v>0</v>
      </c>
      <c r="BJ95" s="37">
        <f>BI95+BJ90+IF('Background Data'!$A75&lt;&gt;'Background Data'!$A$19,'Data Tables'!BI110,BJ$159-BI95-BJ90)+IF('Background Data'!$A75&lt;&gt;'Background Data'!$A$21,0,BI95*(BJ$125/BI$128-1))</f>
        <v>0</v>
      </c>
      <c r="BK95" s="37">
        <f>BJ95+BK90+IF('Background Data'!$A75&lt;&gt;'Background Data'!$A$19,'Data Tables'!BJ110,BK$159-BJ95-BK90)+IF('Background Data'!$A75&lt;&gt;'Background Data'!$A$21,0,BJ95*(BK$125/BJ$128-1))</f>
        <v>0</v>
      </c>
      <c r="BL95" s="37">
        <f>BK95+BL90+IF('Background Data'!$A75&lt;&gt;'Background Data'!$A$19,'Data Tables'!BK110,BL$159-BK95-BL90)+IF('Background Data'!$A75&lt;&gt;'Background Data'!$A$21,0,BK95*(BL$125/BK$128-1))</f>
        <v>0</v>
      </c>
      <c r="BM95" s="37">
        <f>BL95+BM90+IF('Background Data'!$A75&lt;&gt;'Background Data'!$A$19,'Data Tables'!BL110,BM$159-BL95-BM90)+IF('Background Data'!$A75&lt;&gt;'Background Data'!$A$21,0,BL95*(BM$125/BL$128-1))</f>
        <v>0</v>
      </c>
      <c r="BN95" s="37">
        <f>BM95+BN90+IF('Background Data'!$A75&lt;&gt;'Background Data'!$A$19,'Data Tables'!BM110,BN$159-BM95-BN90)+IF('Background Data'!$A75&lt;&gt;'Background Data'!$A$21,0,BM95*(BN$125/BM$128-1))</f>
        <v>0</v>
      </c>
      <c r="BO95" s="37">
        <f>BN95+BO90+IF('Background Data'!$A75&lt;&gt;'Background Data'!$A$19,'Data Tables'!BN110,BO$159-BN95-BO90)+IF('Background Data'!$A75&lt;&gt;'Background Data'!$A$21,0,BN95*(BO$125/BN$128-1))</f>
        <v>0</v>
      </c>
      <c r="BP95" s="37">
        <f>BO95+BP90+IF('Background Data'!$A75&lt;&gt;'Background Data'!$A$19,'Data Tables'!BO110,BP$159-BO95-BP90)+IF('Background Data'!$A75&lt;&gt;'Background Data'!$A$21,0,BO95*(BP$125/BO$128-1))</f>
        <v>0</v>
      </c>
      <c r="BQ95" s="37">
        <f>BP95+BQ90+IF('Background Data'!$A75&lt;&gt;'Background Data'!$A$19,'Data Tables'!BP110,BQ$159-BP95-BQ90)+IF('Background Data'!$A75&lt;&gt;'Background Data'!$A$21,0,BP95*(BQ$125/BP$128-1))</f>
        <v>0</v>
      </c>
      <c r="BR95" s="37">
        <f>BQ95+BR90+IF('Background Data'!$A75&lt;&gt;'Background Data'!$A$19,'Data Tables'!BQ110,BR$159-BQ95-BR90)+IF('Background Data'!$A75&lt;&gt;'Background Data'!$A$21,0,BQ95*(BR$125/BQ$128-1))</f>
        <v>0</v>
      </c>
      <c r="BS95" s="37">
        <f>BR95+BS90+IF('Background Data'!$A75&lt;&gt;'Background Data'!$A$19,'Data Tables'!BR110,BS$159-BR95-BS90)+IF('Background Data'!$A75&lt;&gt;'Background Data'!$A$21,0,BR95*(BS$125/BR$128-1))</f>
        <v>0</v>
      </c>
      <c r="BT95" s="37">
        <f>BS95+BT90+IF('Background Data'!$A75&lt;&gt;'Background Data'!$A$19,'Data Tables'!BS110,BT$159-BS95-BT90)+IF('Background Data'!$A75&lt;&gt;'Background Data'!$A$21,0,BS95*(BT$125/BS$128-1))</f>
        <v>0</v>
      </c>
      <c r="BU95" s="37">
        <f>BT95+BU90+IF('Background Data'!$A75&lt;&gt;'Background Data'!$A$19,'Data Tables'!BT110,BU$159-BT95-BU90)+IF('Background Data'!$A75&lt;&gt;'Background Data'!$A$21,0,BT95*(BU$125/BT$128-1))</f>
        <v>0</v>
      </c>
      <c r="BV95" s="37">
        <f>BU95+BV90+IF('Background Data'!$A75&lt;&gt;'Background Data'!$A$19,'Data Tables'!BU110,BV$159-BU95-BV90)+IF('Background Data'!$A75&lt;&gt;'Background Data'!$A$21,0,BU95*(BV$125/BU$128-1))</f>
        <v>0</v>
      </c>
      <c r="BW95" s="37">
        <f>BV95+BW90+IF('Background Data'!$A75&lt;&gt;'Background Data'!$A$19,'Data Tables'!BV110,BW$159-BV95-BW90)+IF('Background Data'!$A75&lt;&gt;'Background Data'!$A$21,0,BV95*(BW$125/BV$128-1))</f>
        <v>0</v>
      </c>
      <c r="BX95" s="37">
        <f>BW95+BX90+IF('Background Data'!$A75&lt;&gt;'Background Data'!$A$19,'Data Tables'!BW110,BX$159-BW95-BX90)+IF('Background Data'!$A75&lt;&gt;'Background Data'!$A$21,0,BW95*(BX$125/BW$128-1))</f>
        <v>0</v>
      </c>
      <c r="BY95" s="37">
        <f>BX95+BY90+IF('Background Data'!$A75&lt;&gt;'Background Data'!$A$19,'Data Tables'!BX110,BY$159-BX95-BY90)+IF('Background Data'!$A75&lt;&gt;'Background Data'!$A$21,0,BX95*(BY$125/BX$128-1))</f>
        <v>0</v>
      </c>
      <c r="BZ95" s="37">
        <f>BY95+BZ90+IF('Background Data'!$A75&lt;&gt;'Background Data'!$A$19,'Data Tables'!BY110,BZ$159-BY95-BZ90)+IF('Background Data'!$A75&lt;&gt;'Background Data'!$A$21,0,BY95*(BZ$125/BY$128-1))</f>
        <v>0</v>
      </c>
      <c r="CA95" s="37">
        <f>BZ95+CA90+IF('Background Data'!$A75&lt;&gt;'Background Data'!$A$19,'Data Tables'!BZ110,CA$159-BZ95-CA90)+IF('Background Data'!$A75&lt;&gt;'Background Data'!$A$21,0,BZ95*(CA$125/BZ$128-1))</f>
        <v>0</v>
      </c>
      <c r="CB95" s="37">
        <f>CA95+CB90+IF('Background Data'!$A75&lt;&gt;'Background Data'!$A$19,'Data Tables'!CA110,CB$159-CA95-CB90)+IF('Background Data'!$A75&lt;&gt;'Background Data'!$A$21,0,CA95*(CB$125/CA$128-1))</f>
        <v>0</v>
      </c>
      <c r="CC95" s="37">
        <f>CB95+CC90+IF('Background Data'!$A75&lt;&gt;'Background Data'!$A$19,'Data Tables'!CB110,CC$159-CB95-CC90)+IF('Background Data'!$A75&lt;&gt;'Background Data'!$A$21,0,CB95*(CC$125/CB$128-1))</f>
        <v>0</v>
      </c>
      <c r="CD95" s="37">
        <f>CC95+CD90+IF('Background Data'!$A75&lt;&gt;'Background Data'!$A$19,'Data Tables'!CC110,CD$159-CC95-CD90)+IF('Background Data'!$A75&lt;&gt;'Background Data'!$A$21,0,CC95*(CD$125/CC$128-1))</f>
        <v>0</v>
      </c>
      <c r="CE95" s="37">
        <f>CD95+CE90+IF('Background Data'!$A75&lt;&gt;'Background Data'!$A$19,'Data Tables'!CD110,CE$159-CD95-CE90)+IF('Background Data'!$A75&lt;&gt;'Background Data'!$A$21,0,CD95*(CE$125/CD$128-1))</f>
        <v>0</v>
      </c>
      <c r="CF95" s="37">
        <f>CE95+CF90+IF('Background Data'!$A75&lt;&gt;'Background Data'!$A$19,'Data Tables'!CE110,CF$159-CE95-CF90)+IF('Background Data'!$A75&lt;&gt;'Background Data'!$A$21,0,CE95*(CF$125/CE$128-1))</f>
        <v>0</v>
      </c>
      <c r="CG95" s="37">
        <f>CF95+CG90+IF('Background Data'!$A75&lt;&gt;'Background Data'!$A$19,'Data Tables'!CF110,CG$159-CF95-CG90)+IF('Background Data'!$A75&lt;&gt;'Background Data'!$A$21,0,CF95*(CG$125/CF$128-1))</f>
        <v>0</v>
      </c>
      <c r="CH95" s="37">
        <f>CG95+CH90+IF('Background Data'!$A75&lt;&gt;'Background Data'!$A$19,'Data Tables'!CG110,CH$159-CG95-CH90)+IF('Background Data'!$A75&lt;&gt;'Background Data'!$A$21,0,CG95*(CH$125/CG$128-1))</f>
        <v>0</v>
      </c>
      <c r="CI95" s="37">
        <f>CH95+CI90+IF('Background Data'!$A75&lt;&gt;'Background Data'!$A$19,'Data Tables'!CH110,CI$159-CH95-CI90)+IF('Background Data'!$A75&lt;&gt;'Background Data'!$A$21,0,CH95*(CI$125/CH$128-1))</f>
        <v>0</v>
      </c>
      <c r="CJ95" s="37">
        <f>CI95+CJ90+IF('Background Data'!$A75&lt;&gt;'Background Data'!$A$19,'Data Tables'!CI110,CJ$159-CI95-CJ90)+IF('Background Data'!$A75&lt;&gt;'Background Data'!$A$21,0,CI95*(CJ$125/CI$128-1))</f>
        <v>0</v>
      </c>
      <c r="CK95" s="37">
        <f>CJ95+CK90+IF('Background Data'!$A75&lt;&gt;'Background Data'!$A$19,'Data Tables'!CJ110,CK$159-CJ95-CK90)+IF('Background Data'!$A75&lt;&gt;'Background Data'!$A$21,0,CJ95*(CK$125/CJ$128-1))</f>
        <v>0</v>
      </c>
      <c r="CL95" s="37">
        <f>CK95+CL90+IF('Background Data'!$A75&lt;&gt;'Background Data'!$A$19,'Data Tables'!CK110,CL$159-CK95-CL90)+IF('Background Data'!$A75&lt;&gt;'Background Data'!$A$21,0,CK95*(CL$125/CK$128-1))</f>
        <v>0</v>
      </c>
      <c r="CM95" s="37">
        <f>CL95+CM90+IF('Background Data'!$A75&lt;&gt;'Background Data'!$A$19,'Data Tables'!CL110,CM$159-CL95-CM90)+IF('Background Data'!$A75&lt;&gt;'Background Data'!$A$21,0,CL95*(CM$125/CL$128-1))</f>
        <v>0</v>
      </c>
      <c r="CN95" s="37">
        <f>CM95+CN90+IF('Background Data'!$A75&lt;&gt;'Background Data'!$A$19,'Data Tables'!CM110,CN$159-CM95-CN90)+IF('Background Data'!$A75&lt;&gt;'Background Data'!$A$21,0,CM95*(CN$125/CM$128-1))</f>
        <v>0</v>
      </c>
      <c r="CO95" s="37">
        <f>CN95+CO90+IF('Background Data'!$A75&lt;&gt;'Background Data'!$A$19,'Data Tables'!CN110,CO$159-CN95-CO90)+IF('Background Data'!$A75&lt;&gt;'Background Data'!$A$21,0,CN95*(CO$125/CN$128-1))</f>
        <v>0</v>
      </c>
      <c r="CP95" s="37">
        <f>CO95+CP90+IF('Background Data'!$A75&lt;&gt;'Background Data'!$A$19,'Data Tables'!CO110,CP$159-CO95-CP90)+IF('Background Data'!$A75&lt;&gt;'Background Data'!$A$21,0,CO95*(CP$125/CO$128-1))</f>
        <v>0</v>
      </c>
      <c r="CQ95" s="37">
        <f>CP95+CQ90+IF('Background Data'!$A75&lt;&gt;'Background Data'!$A$19,'Data Tables'!CP110,CQ$159-CP95-CQ90)+IF('Background Data'!$A75&lt;&gt;'Background Data'!$A$21,0,CP95*(CQ$125/CP$128-1))</f>
        <v>0</v>
      </c>
      <c r="CR95" s="37">
        <f>CQ95+CR90+IF('Background Data'!$A75&lt;&gt;'Background Data'!$A$19,'Data Tables'!CQ110,CR$159-CQ95-CR90)+IF('Background Data'!$A75&lt;&gt;'Background Data'!$A$21,0,CQ95*(CR$125/CQ$128-1))</f>
        <v>0</v>
      </c>
      <c r="CS95" s="37">
        <f>CR95+CS90+IF('Background Data'!$A75&lt;&gt;'Background Data'!$A$19,'Data Tables'!CR110,CS$159-CR95-CS90)+IF('Background Data'!$A75&lt;&gt;'Background Data'!$A$21,0,CR95*(CS$125/CR$128-1))</f>
        <v>0</v>
      </c>
      <c r="CT95" s="37">
        <f>CS95+CT90+IF('Background Data'!$A75&lt;&gt;'Background Data'!$A$19,'Data Tables'!CS110,CT$159-CS95-CT90)+IF('Background Data'!$A75&lt;&gt;'Background Data'!$A$21,0,CS95*(CT$125/CS$128-1))</f>
        <v>0</v>
      </c>
      <c r="CU95" s="37">
        <f>CT95+CU90+IF('Background Data'!$A75&lt;&gt;'Background Data'!$A$19,'Data Tables'!CT110,CU$159-CT95-CU90)+IF('Background Data'!$A75&lt;&gt;'Background Data'!$A$21,0,CT95*(CU$125/CT$128-1))</f>
        <v>0</v>
      </c>
      <c r="CV95" s="37">
        <f>CU95+CV90+IF('Background Data'!$A75&lt;&gt;'Background Data'!$A$19,'Data Tables'!CU110,CV$159-CU95-CV90)+IF('Background Data'!$A75&lt;&gt;'Background Data'!$A$21,0,CU95*(CV$125/CU$128-1))</f>
        <v>0</v>
      </c>
      <c r="CW95" s="37">
        <f>CV95+CW90+IF('Background Data'!$A75&lt;&gt;'Background Data'!$A$19,'Data Tables'!CV110,CW$159-CV95-CW90)+IF('Background Data'!$A75&lt;&gt;'Background Data'!$A$21,0,CV95*(CW$125/CV$128-1))</f>
        <v>0</v>
      </c>
      <c r="CX95" s="37">
        <f>CW95+CX90+IF('Background Data'!$A75&lt;&gt;'Background Data'!$A$19,'Data Tables'!CW110,CX$159-CW95-CX90)+IF('Background Data'!$A75&lt;&gt;'Background Data'!$A$21,0,CW95*(CX$125/CW$128-1))</f>
        <v>0</v>
      </c>
      <c r="CY95" s="37">
        <f>CX95+CY90+IF('Background Data'!$A75&lt;&gt;'Background Data'!$A$19,'Data Tables'!CX110,CY$159-CX95-CY90)+IF('Background Data'!$A75&lt;&gt;'Background Data'!$A$21,0,CX95*(CY$125/CX$128-1))</f>
        <v>0</v>
      </c>
      <c r="CZ95" s="37">
        <f>CY95+CZ90+IF('Background Data'!$A75&lt;&gt;'Background Data'!$A$19,'Data Tables'!CY110,CZ$159-CY95-CZ90)+IF('Background Data'!$A75&lt;&gt;'Background Data'!$A$21,0,CY95*(CZ$125/CY$128-1))</f>
        <v>0</v>
      </c>
      <c r="DA95" s="37">
        <f>CZ95+DA90+IF('Background Data'!$A75&lt;&gt;'Background Data'!$A$19,'Data Tables'!CZ110,DA$159-CZ95-DA90)+IF('Background Data'!$A75&lt;&gt;'Background Data'!$A$21,0,CZ95*(DA$125/CZ$128-1))</f>
        <v>0</v>
      </c>
      <c r="DB95" s="37">
        <f>DA95+DB90+IF('Background Data'!$A75&lt;&gt;'Background Data'!$A$19,'Data Tables'!DA110,DB$159-DA95-DB90)+IF('Background Data'!$A75&lt;&gt;'Background Data'!$A$21,0,DA95*(DB$125/DA$128-1))</f>
        <v>0</v>
      </c>
      <c r="DC95" s="37">
        <f>DB95+DC90+IF('Background Data'!$A75&lt;&gt;'Background Data'!$A$19,'Data Tables'!DB110,DC$159-DB95-DC90)+IF('Background Data'!$A75&lt;&gt;'Background Data'!$A$21,0,DB95*(DC$125/DB$128-1))</f>
        <v>0</v>
      </c>
      <c r="DD95" s="37">
        <f>DC95+DD90+IF('Background Data'!$A75&lt;&gt;'Background Data'!$A$19,'Data Tables'!DC110,DD$159-DC95-DD90)+IF('Background Data'!$A75&lt;&gt;'Background Data'!$A$21,0,DC95*(DD$125/DC$128-1))</f>
        <v>0</v>
      </c>
      <c r="DE95" s="37">
        <f>DD95+DE90+IF('Background Data'!$A75&lt;&gt;'Background Data'!$A$19,'Data Tables'!DD110,DE$159-DD95-DE90)+IF('Background Data'!$A75&lt;&gt;'Background Data'!$A$21,0,DD95*(DE$125/DD$128-1))</f>
        <v>0</v>
      </c>
      <c r="DF95" s="37">
        <f>DE95+DF90+IF('Background Data'!$A75&lt;&gt;'Background Data'!$A$19,'Data Tables'!DE110,DF$159-DE95-DF90)+IF('Background Data'!$A75&lt;&gt;'Background Data'!$A$21,0,DE95*(DF$125/DE$128-1))</f>
        <v>0</v>
      </c>
      <c r="DG95" s="37">
        <f>DF95+DG90+IF('Background Data'!$A75&lt;&gt;'Background Data'!$A$19,'Data Tables'!DF110,DG$159-DF95-DG90)+IF('Background Data'!$A75&lt;&gt;'Background Data'!$A$21,0,DF95*(DG$125/DF$128-1))</f>
        <v>0</v>
      </c>
      <c r="DH95" s="37">
        <f>DG95+DH90+IF('Background Data'!$A75&lt;&gt;'Background Data'!$A$19,'Data Tables'!DG110,DH$159-DG95-DH90)+IF('Background Data'!$A75&lt;&gt;'Background Data'!$A$21,0,DG95*(DH$125/DG$128-1))</f>
        <v>0</v>
      </c>
      <c r="DI95" s="37">
        <f>DH95+DI90+IF('Background Data'!$A75&lt;&gt;'Background Data'!$A$19,'Data Tables'!DH110,DI$159-DH95-DI90)+IF('Background Data'!$A75&lt;&gt;'Background Data'!$A$21,0,DH95*(DI$125/DH$128-1))</f>
        <v>0</v>
      </c>
      <c r="DJ95" s="37">
        <f>DI95+DJ90+IF('Background Data'!$A75&lt;&gt;'Background Data'!$A$19,'Data Tables'!DI110,DJ$159-DI95-DJ90)+IF('Background Data'!$A75&lt;&gt;'Background Data'!$A$21,0,DI95*(DJ$125/DI$128-1))</f>
        <v>0</v>
      </c>
      <c r="DK95" s="37">
        <f>DJ95+DK90+IF('Background Data'!$A75&lt;&gt;'Background Data'!$A$19,'Data Tables'!DJ110,DK$159-DJ95-DK90)+IF('Background Data'!$A75&lt;&gt;'Background Data'!$A$21,0,DJ95*(DK$125/DJ$128-1))</f>
        <v>0</v>
      </c>
      <c r="DL95" s="37">
        <f>DK95+DL90+IF('Background Data'!$A75&lt;&gt;'Background Data'!$A$19,'Data Tables'!DK110,DL$159-DK95-DL90)+IF('Background Data'!$A75&lt;&gt;'Background Data'!$A$21,0,DK95*(DL$125/DK$128-1))</f>
        <v>0</v>
      </c>
      <c r="DM95" s="37">
        <f>DL95+DM90+IF('Background Data'!$A75&lt;&gt;'Background Data'!$A$19,'Data Tables'!DL110,DM$159-DL95-DM90)+IF('Background Data'!$A75&lt;&gt;'Background Data'!$A$21,0,DL95*(DM$125/DL$128-1))</f>
        <v>0</v>
      </c>
      <c r="DN95" s="37">
        <f>DM95+DN90+IF('Background Data'!$A75&lt;&gt;'Background Data'!$A$19,'Data Tables'!DM110,DN$159-DM95-DN90)+IF('Background Data'!$A75&lt;&gt;'Background Data'!$A$21,0,DM95*(DN$125/DM$128-1))</f>
        <v>0</v>
      </c>
      <c r="DO95" s="37">
        <f>DN95+DO90+IF('Background Data'!$A75&lt;&gt;'Background Data'!$A$19,'Data Tables'!DN110,DO$159-DN95-DO90)+IF('Background Data'!$A75&lt;&gt;'Background Data'!$A$21,0,DN95*(DO$125/DN$128-1))</f>
        <v>0</v>
      </c>
      <c r="DP95" s="37">
        <f>DO95+DP90+IF('Background Data'!$A75&lt;&gt;'Background Data'!$A$19,'Data Tables'!DO110,DP$159-DO95-DP90)+IF('Background Data'!$A75&lt;&gt;'Background Data'!$A$21,0,DO95*(DP$125/DO$128-1))</f>
        <v>0</v>
      </c>
      <c r="DQ95" s="37">
        <f>DP95+DQ90+IF('Background Data'!$A75&lt;&gt;'Background Data'!$A$19,'Data Tables'!DP110,DQ$159-DP95-DQ90)+IF('Background Data'!$A75&lt;&gt;'Background Data'!$A$21,0,DP95*(DQ$125/DP$128-1))</f>
        <v>0</v>
      </c>
      <c r="DR95" s="37">
        <f>DQ95+DR90+IF('Background Data'!$A75&lt;&gt;'Background Data'!$A$19,'Data Tables'!DQ110,DR$159-DQ95-DR90)+IF('Background Data'!$A75&lt;&gt;'Background Data'!$A$21,0,DQ95*(DR$125/DQ$128-1))</f>
        <v>0</v>
      </c>
    </row>
    <row r="96" ht="14.25" customHeight="1" outlineLevel="1">
      <c r="B96" s="33" t="str">
        <f t="shared" si="57"/>
        <v>Holding CUMULATIVE SUM</v>
      </c>
      <c r="C96" s="37">
        <f t="shared" si="58"/>
        <v>0</v>
      </c>
      <c r="D96" s="37">
        <f>C96+D91+IF('Background Data'!$A76&lt;&gt;'Background Data'!$A$19,'Data Tables'!C111,D$159-C96-D91)+IF('Background Data'!$A76&lt;&gt;'Background Data'!$A$21,0,C96*(D$125/C$128-1))</f>
        <v>1867137.017</v>
      </c>
      <c r="E96" s="37">
        <f>D96+E91+IF('Background Data'!$A76&lt;&gt;'Background Data'!$A$19,'Data Tables'!D111,E$159-D96-E91)+IF('Background Data'!$A76&lt;&gt;'Background Data'!$A$21,0,D96*(E$125/D$128-1))</f>
        <v>2560017.59</v>
      </c>
      <c r="F96" s="37">
        <f>E96+F91+IF('Background Data'!$A76&lt;&gt;'Background Data'!$A$19,'Data Tables'!E111,F$159-E96-F91)+IF('Background Data'!$A76&lt;&gt;'Background Data'!$A$21,0,E96*(F$125/E$128-1))</f>
        <v>3356390.424</v>
      </c>
      <c r="G96" s="37">
        <f>F96+G91+IF('Background Data'!$A76&lt;&gt;'Background Data'!$A$19,'Data Tables'!F111,G$159-F96-G91)+IF('Background Data'!$A76&lt;&gt;'Background Data'!$A$21,0,F96*(G$125/F$128-1))</f>
        <v>4331147.954</v>
      </c>
      <c r="H96" s="37">
        <f>G96+H91+IF('Background Data'!$A76&lt;&gt;'Background Data'!$A$19,'Data Tables'!G111,H$159-G96-H91)+IF('Background Data'!$A76&lt;&gt;'Background Data'!$A$21,0,G96*(H$125/G$128-1))</f>
        <v>5409882.953</v>
      </c>
      <c r="I96" s="37">
        <f>H96+I91+IF('Background Data'!$A76&lt;&gt;'Background Data'!$A$19,'Data Tables'!H111,I$159-H96-I91)+IF('Background Data'!$A76&lt;&gt;'Background Data'!$A$21,0,H96*(I$125/H$128-1))</f>
        <v>6815686.783</v>
      </c>
      <c r="J96" s="37">
        <f>I96+J91+IF('Background Data'!$A76&lt;&gt;'Background Data'!$A$19,'Data Tables'!I111,J$159-I96-J91)+IF('Background Data'!$A76&lt;&gt;'Background Data'!$A$21,0,I96*(J$125/I$128-1))</f>
        <v>8346499.775</v>
      </c>
      <c r="K96" s="37">
        <f>J96+K91+IF('Background Data'!$A76&lt;&gt;'Background Data'!$A$19,'Data Tables'!J111,K$159-J96-K91)+IF('Background Data'!$A76&lt;&gt;'Background Data'!$A$21,0,J96*(K$125/J$128-1))</f>
        <v>9962524.559</v>
      </c>
      <c r="L96" s="37">
        <f>K96+L91+IF('Background Data'!$A76&lt;&gt;'Background Data'!$A$19,'Data Tables'!K111,L$159-K96-L91)+IF('Background Data'!$A76&lt;&gt;'Background Data'!$A$21,0,K96*(L$125/K$128-1))</f>
        <v>11775877.47</v>
      </c>
      <c r="M96" s="37">
        <f>L96+M91+IF('Background Data'!$A76&lt;&gt;'Background Data'!$A$19,'Data Tables'!L111,M$159-L96-M91)+IF('Background Data'!$A76&lt;&gt;'Background Data'!$A$21,0,L96*(M$125/L$128-1))</f>
        <v>13628891.93</v>
      </c>
      <c r="N96" s="37">
        <f>M96+N91+IF('Background Data'!$A76&lt;&gt;'Background Data'!$A$19,'Data Tables'!M111,N$159-M96-N91)+IF('Background Data'!$A76&lt;&gt;'Background Data'!$A$21,0,M96*(N$125/M$128-1))</f>
        <v>15712331.82</v>
      </c>
      <c r="O96" s="37">
        <f>N96+O91+IF('Background Data'!$A76&lt;&gt;'Background Data'!$A$19,'Data Tables'!N111,O$159-N96-O91)+IF('Background Data'!$A76&lt;&gt;'Background Data'!$A$21,0,N96*(O$125/N$128-1))</f>
        <v>18168135.38</v>
      </c>
      <c r="P96" s="37">
        <f>O96+P91+IF('Background Data'!$A76&lt;&gt;'Background Data'!$A$19,'Data Tables'!O111,P$159-O96-P91)+IF('Background Data'!$A76&lt;&gt;'Background Data'!$A$21,0,O96*(P$125/O$128-1))</f>
        <v>20542705.09</v>
      </c>
      <c r="Q96" s="37">
        <f>P96+Q91+IF('Background Data'!$A76&lt;&gt;'Background Data'!$A$19,'Data Tables'!P111,Q$159-P96-Q91)+IF('Background Data'!$A76&lt;&gt;'Background Data'!$A$21,0,P96*(Q$125/P$128-1))</f>
        <v>23441992.62</v>
      </c>
      <c r="R96" s="37">
        <f>Q96+R91+IF('Background Data'!$A76&lt;&gt;'Background Data'!$A$19,'Data Tables'!Q111,R$159-Q96-R91)+IF('Background Data'!$A76&lt;&gt;'Background Data'!$A$21,0,Q96*(R$125/Q$128-1))</f>
        <v>26163384.33</v>
      </c>
      <c r="S96" s="37">
        <f>R96+S91+IF('Background Data'!$A76&lt;&gt;'Background Data'!$A$19,'Data Tables'!R111,S$159-R96-S91)+IF('Background Data'!$A76&lt;&gt;'Background Data'!$A$21,0,R96*(S$125/R$128-1))</f>
        <v>29209149.81</v>
      </c>
      <c r="T96" s="37">
        <f>S96+T91+IF('Background Data'!$A76&lt;&gt;'Background Data'!$A$19,'Data Tables'!S111,T$159-S96-T91)+IF('Background Data'!$A76&lt;&gt;'Background Data'!$A$21,0,S96*(T$125/S$128-1))</f>
        <v>32204181.12</v>
      </c>
      <c r="U96" s="37">
        <f>T96+U91+IF('Background Data'!$A76&lt;&gt;'Background Data'!$A$19,'Data Tables'!T111,U$159-T96-U91)+IF('Background Data'!$A76&lt;&gt;'Background Data'!$A$21,0,T96*(U$125/T$128-1))</f>
        <v>35693191.28</v>
      </c>
      <c r="V96" s="37">
        <f>U96+V91+IF('Background Data'!$A76&lt;&gt;'Background Data'!$A$19,'Data Tables'!U111,V$159-U96-V91)+IF('Background Data'!$A76&lt;&gt;'Background Data'!$A$21,0,U96*(V$125/U$128-1))</f>
        <v>39232845.29</v>
      </c>
      <c r="W96" s="37">
        <f>V96+W91+IF('Background Data'!$A76&lt;&gt;'Background Data'!$A$19,'Data Tables'!V111,W$159-V96-W91)+IF('Background Data'!$A76&lt;&gt;'Background Data'!$A$21,0,V96*(W$125/V$128-1))</f>
        <v>42786819.93</v>
      </c>
      <c r="X96" s="37">
        <f>W96+X91+IF('Background Data'!$A76&lt;&gt;'Background Data'!$A$19,'Data Tables'!W111,X$159-W96-X91)+IF('Background Data'!$A76&lt;&gt;'Background Data'!$A$21,0,W96*(X$125/W$128-1))</f>
        <v>46753336.34</v>
      </c>
      <c r="Y96" s="37">
        <f>X96+Y91+IF('Background Data'!$A76&lt;&gt;'Background Data'!$A$19,'Data Tables'!X111,Y$159-X96-Y91)+IF('Background Data'!$A76&lt;&gt;'Background Data'!$A$21,0,X96*(Y$125/X$128-1))</f>
        <v>50588091.23</v>
      </c>
      <c r="Z96" s="37">
        <f>Y96+Z91+IF('Background Data'!$A76&lt;&gt;'Background Data'!$A$19,'Data Tables'!Y111,Z$159-Y96-Z91)+IF('Background Data'!$A76&lt;&gt;'Background Data'!$A$21,0,Y96*(Z$125/Y$128-1))</f>
        <v>54872433.31</v>
      </c>
      <c r="AA96" s="37">
        <f>Z96+AA91+IF('Background Data'!$A76&lt;&gt;'Background Data'!$A$19,'Data Tables'!Z111,AA$159-Z96-AA91)+IF('Background Data'!$A76&lt;&gt;'Background Data'!$A$21,0,Z96*(AA$125/Z$128-1))</f>
        <v>59115145.91</v>
      </c>
      <c r="AB96" s="37">
        <f>AA96+AB91+IF('Background Data'!$A76&lt;&gt;'Background Data'!$A$19,'Data Tables'!AA111,AB$159-AA96-AB91)+IF('Background Data'!$A76&lt;&gt;'Background Data'!$A$21,0,AA96*(AB$125/AA$128-1))</f>
        <v>62942531.19</v>
      </c>
      <c r="AC96" s="37">
        <f>AB96+AC91+IF('Background Data'!$A76&lt;&gt;'Background Data'!$A$19,'Data Tables'!AB111,AC$159-AB96-AC91)+IF('Background Data'!$A76&lt;&gt;'Background Data'!$A$21,0,AB96*(AC$125/AB$128-1))</f>
        <v>67948085.15</v>
      </c>
      <c r="AD96" s="37">
        <f>AC96+AD91+IF('Background Data'!$A76&lt;&gt;'Background Data'!$A$19,'Data Tables'!AC111,AD$159-AC96-AD91)+IF('Background Data'!$A76&lt;&gt;'Background Data'!$A$21,0,AC96*(AD$125/AC$128-1))</f>
        <v>72401937.27</v>
      </c>
      <c r="AE96" s="37">
        <f>AD96+AE91+IF('Background Data'!$A76&lt;&gt;'Background Data'!$A$19,'Data Tables'!AD111,AE$159-AD96-AE91)+IF('Background Data'!$A76&lt;&gt;'Background Data'!$A$21,0,AD96*(AE$125/AD$128-1))</f>
        <v>77327568.92</v>
      </c>
      <c r="AF96" s="37">
        <f>AE96+AF91+IF('Background Data'!$A76&lt;&gt;'Background Data'!$A$19,'Data Tables'!AE111,AF$159-AE96-AF91)+IF('Background Data'!$A76&lt;&gt;'Background Data'!$A$21,0,AE96*(AF$125/AE$128-1))</f>
        <v>81981857.88</v>
      </c>
      <c r="AG96" s="37">
        <f>AF96+AG91+IF('Background Data'!$A76&lt;&gt;'Background Data'!$A$19,'Data Tables'!AF111,AG$159-AF96-AG91)+IF('Background Data'!$A76&lt;&gt;'Background Data'!$A$21,0,AF96*(AG$125/AF$128-1))</f>
        <v>86828608.85</v>
      </c>
      <c r="AH96" s="37">
        <f>AG96+AH91+IF('Background Data'!$A76&lt;&gt;'Background Data'!$A$19,'Data Tables'!AG111,AH$159-AG96-AH91)+IF('Background Data'!$A76&lt;&gt;'Background Data'!$A$21,0,AG96*(AH$125/AG$128-1))</f>
        <v>91635784.72</v>
      </c>
      <c r="AI96" s="37">
        <f>AH96+AI91+IF('Background Data'!$A76&lt;&gt;'Background Data'!$A$19,'Data Tables'!AH111,AI$159-AH96-AI91)+IF('Background Data'!$A76&lt;&gt;'Background Data'!$A$21,0,AH96*(AI$125/AH$128-1))</f>
        <v>96306162.06</v>
      </c>
      <c r="AJ96" s="37">
        <f>AI96+AJ91+IF('Background Data'!$A76&lt;&gt;'Background Data'!$A$19,'Data Tables'!AI111,AJ$159-AI96-AJ91)+IF('Background Data'!$A76&lt;&gt;'Background Data'!$A$21,0,AI96*(AJ$125/AI$128-1))</f>
        <v>101448034.1</v>
      </c>
      <c r="AK96" s="37">
        <f>AJ96+AK91+IF('Background Data'!$A76&lt;&gt;'Background Data'!$A$19,'Data Tables'!AJ111,AK$159-AJ96-AK91)+IF('Background Data'!$A76&lt;&gt;'Background Data'!$A$21,0,AJ96*(AK$125/AJ$128-1))</f>
        <v>106268626.9</v>
      </c>
      <c r="AL96" s="37">
        <f>AK96+AL91+IF('Background Data'!$A76&lt;&gt;'Background Data'!$A$19,'Data Tables'!AK111,AL$159-AK96-AL91)+IF('Background Data'!$A76&lt;&gt;'Background Data'!$A$21,0,AK96*(AL$125/AK$128-1))</f>
        <v>111512070.9</v>
      </c>
      <c r="AM96" s="37">
        <f>AL96+AM91+IF('Background Data'!$A76&lt;&gt;'Background Data'!$A$19,'Data Tables'!AL111,AM$159-AL96-AM91)+IF('Background Data'!$A76&lt;&gt;'Background Data'!$A$21,0,AL96*(AM$125/AL$128-1))</f>
        <v>116628624.2</v>
      </c>
      <c r="AN96" s="37">
        <f>AM96+AN91+IF('Background Data'!$A76&lt;&gt;'Background Data'!$A$19,'Data Tables'!AM111,AN$159-AM96-AN91)+IF('Background Data'!$A76&lt;&gt;'Background Data'!$A$21,0,AM96*(AN$125/AM$128-1))</f>
        <v>121162230.2</v>
      </c>
      <c r="AO96" s="37">
        <f>AN96+AO91+IF('Background Data'!$A76&lt;&gt;'Background Data'!$A$19,'Data Tables'!AN111,AO$159-AN96-AO91)+IF('Background Data'!$A76&lt;&gt;'Background Data'!$A$21,0,AN96*(AO$125/AN$128-1))</f>
        <v>126821847.6</v>
      </c>
      <c r="AP96" s="37">
        <f>AO96+AP91+IF('Background Data'!$A76&lt;&gt;'Background Data'!$A$19,'Data Tables'!AO111,AP$159-AO96-AP91)+IF('Background Data'!$A76&lt;&gt;'Background Data'!$A$21,0,AO96*(AP$125/AO$128-1))</f>
        <v>131870023.1</v>
      </c>
      <c r="AQ96" s="37">
        <f>AP96+AQ91+IF('Background Data'!$A76&lt;&gt;'Background Data'!$A$19,'Data Tables'!AP111,AQ$159-AP96-AQ91)+IF('Background Data'!$A76&lt;&gt;'Background Data'!$A$21,0,AP96*(AQ$125/AP$128-1))</f>
        <v>137216442.9</v>
      </c>
      <c r="AR96" s="37">
        <f>AQ96+AR91+IF('Background Data'!$A76&lt;&gt;'Background Data'!$A$19,'Data Tables'!AQ111,AR$159-AQ96-AR91)+IF('Background Data'!$A76&lt;&gt;'Background Data'!$A$21,0,AQ96*(AR$125/AQ$128-1))</f>
        <v>142268588.2</v>
      </c>
      <c r="AS96" s="37">
        <f>AR96+AS91+IF('Background Data'!$A76&lt;&gt;'Background Data'!$A$19,'Data Tables'!AR111,AS$159-AR96-AS91)+IF('Background Data'!$A76&lt;&gt;'Background Data'!$A$21,0,AR96*(AS$125/AR$128-1))</f>
        <v>147629413</v>
      </c>
      <c r="AT96" s="37">
        <f>AS96+AT91+IF('Background Data'!$A76&lt;&gt;'Background Data'!$A$19,'Data Tables'!AS111,AT$159-AS96-AT91)+IF('Background Data'!$A76&lt;&gt;'Background Data'!$A$21,0,AS96*(AT$125/AS$128-1))</f>
        <v>152885254.3</v>
      </c>
      <c r="AU96" s="37">
        <f>AT96+AU91+IF('Background Data'!$A76&lt;&gt;'Background Data'!$A$19,'Data Tables'!AT111,AU$159-AT96-AU91)+IF('Background Data'!$A76&lt;&gt;'Background Data'!$A$21,0,AT96*(AU$125/AT$128-1))</f>
        <v>158003143.2</v>
      </c>
      <c r="AV96" s="37">
        <f>AU96+AV91+IF('Background Data'!$A76&lt;&gt;'Background Data'!$A$19,'Data Tables'!AU111,AV$159-AU96-AV91)+IF('Background Data'!$A76&lt;&gt;'Background Data'!$A$21,0,AU96*(AV$125/AU$128-1))</f>
        <v>163403887.6</v>
      </c>
      <c r="AW96" s="37">
        <f>AV96+AW91+IF('Background Data'!$A76&lt;&gt;'Background Data'!$A$19,'Data Tables'!AV111,AW$159-AV96-AW91)+IF('Background Data'!$A76&lt;&gt;'Background Data'!$A$21,0,AV96*(AW$125/AV$128-1))</f>
        <v>168610017.6</v>
      </c>
      <c r="AX96" s="37">
        <f>AW96+AX91+IF('Background Data'!$A76&lt;&gt;'Background Data'!$A$19,'Data Tables'!AW111,AX$159-AW96-AX91)+IF('Background Data'!$A76&lt;&gt;'Background Data'!$A$21,0,AW96*(AX$125/AW$128-1))</f>
        <v>174056623.8</v>
      </c>
      <c r="AY96" s="37">
        <f>AX96+AY91+IF('Background Data'!$A76&lt;&gt;'Background Data'!$A$19,'Data Tables'!AX111,AY$159-AX96-AY91)+IF('Background Data'!$A76&lt;&gt;'Background Data'!$A$21,0,AX96*(AY$125/AX$128-1))</f>
        <v>179174455.2</v>
      </c>
      <c r="AZ96" s="37">
        <f>AY96+AZ91+IF('Background Data'!$A76&lt;&gt;'Background Data'!$A$19,'Data Tables'!AY111,AZ$159-AY96-AZ91)+IF('Background Data'!$A76&lt;&gt;'Background Data'!$A$21,0,AY96*(AZ$125/AY$128-1))</f>
        <v>184205268.3</v>
      </c>
      <c r="BA96" s="37">
        <f>AZ96+BA91+IF('Background Data'!$A76&lt;&gt;'Background Data'!$A$19,'Data Tables'!AZ111,BA$159-AZ96-BA91)+IF('Background Data'!$A76&lt;&gt;'Background Data'!$A$21,0,AZ96*(BA$125/AZ$128-1))</f>
        <v>189659086.2</v>
      </c>
      <c r="BB96" s="37">
        <f>BA96+BB91+IF('Background Data'!$A76&lt;&gt;'Background Data'!$A$19,'Data Tables'!BA111,BB$159-BA96-BB91)+IF('Background Data'!$A76&lt;&gt;'Background Data'!$A$21,0,BA96*(BB$125/BA$128-1))</f>
        <v>194951917.4</v>
      </c>
      <c r="BC96" s="37">
        <f>BB96+BC91+IF('Background Data'!$A76&lt;&gt;'Background Data'!$A$19,'Data Tables'!BB111,BC$159-BB96-BC91)+IF('Background Data'!$A76&lt;&gt;'Background Data'!$A$21,0,BB96*(BC$125/BB$128-1))</f>
        <v>200425511.4</v>
      </c>
      <c r="BD96" s="37">
        <f>BC96+BD91+IF('Background Data'!$A76&lt;&gt;'Background Data'!$A$19,'Data Tables'!BC111,BD$159-BC96-BD91)+IF('Background Data'!$A76&lt;&gt;'Background Data'!$A$21,0,BC96*(BD$125/BC$128-1))</f>
        <v>205826027.3</v>
      </c>
      <c r="BE96" s="37">
        <f>BD96+BE91+IF('Background Data'!$A76&lt;&gt;'Background Data'!$A$19,'Data Tables'!BD111,BE$159-BD96-BE91)+IF('Background Data'!$A76&lt;&gt;'Background Data'!$A$21,0,BD96*(BE$125/BD$128-1))</f>
        <v>211400418.3</v>
      </c>
      <c r="BF96" s="37">
        <f>BE96+BF91+IF('Background Data'!$A76&lt;&gt;'Background Data'!$A$19,'Data Tables'!BE111,BF$159-BE96-BF91)+IF('Background Data'!$A76&lt;&gt;'Background Data'!$A$21,0,BE96*(BF$125/BE$128-1))</f>
        <v>216986696.1</v>
      </c>
      <c r="BG96" s="37">
        <f>BF96+BG91+IF('Background Data'!$A76&lt;&gt;'Background Data'!$A$19,'Data Tables'!BF111,BG$159-BF96-BG91)+IF('Background Data'!$A76&lt;&gt;'Background Data'!$A$21,0,BF96*(BG$125/BF$128-1))</f>
        <v>222573594.5</v>
      </c>
      <c r="BH96" s="37">
        <f>BG96+BH91+IF('Background Data'!$A76&lt;&gt;'Background Data'!$A$19,'Data Tables'!BG111,BH$159-BG96-BH91)+IF('Background Data'!$A76&lt;&gt;'Background Data'!$A$21,0,BG96*(BH$125/BG$128-1))</f>
        <v>228319763.5</v>
      </c>
      <c r="BI96" s="37">
        <f>BH96+BI91+IF('Background Data'!$A76&lt;&gt;'Background Data'!$A$19,'Data Tables'!BH111,BI$159-BH96-BI91)+IF('Background Data'!$A76&lt;&gt;'Background Data'!$A$21,0,BH96*(BI$125/BH$128-1))</f>
        <v>234054126.7</v>
      </c>
      <c r="BJ96" s="37">
        <f>BI96+BJ91+IF('Background Data'!$A76&lt;&gt;'Background Data'!$A$19,'Data Tables'!BI111,BJ$159-BI96-BJ91)+IF('Background Data'!$A76&lt;&gt;'Background Data'!$A$21,0,BI96*(BJ$125/BI$128-1))</f>
        <v>239929258.5</v>
      </c>
      <c r="BK96" s="37">
        <f>BJ96+BK91+IF('Background Data'!$A76&lt;&gt;'Background Data'!$A$19,'Data Tables'!BJ111,BK$159-BJ96-BK91)+IF('Background Data'!$A76&lt;&gt;'Background Data'!$A$21,0,BJ96*(BK$125/BJ$128-1))</f>
        <v>245844431.4</v>
      </c>
      <c r="BL96" s="37">
        <f>BK96+BL91+IF('Background Data'!$A76&lt;&gt;'Background Data'!$A$19,'Data Tables'!BK111,BL$159-BK96-BL91)+IF('Background Data'!$A76&lt;&gt;'Background Data'!$A$21,0,BK96*(BL$125/BK$128-1))</f>
        <v>251726573.8</v>
      </c>
      <c r="BM96" s="37">
        <f>BL96+BM91+IF('Background Data'!$A76&lt;&gt;'Background Data'!$A$19,'Data Tables'!BL111,BM$159-BL96-BM91)+IF('Background Data'!$A76&lt;&gt;'Background Data'!$A$21,0,BL96*(BM$125/BL$128-1))</f>
        <v>257862279.6</v>
      </c>
      <c r="BN96" s="37">
        <f>BM96+BN91+IF('Background Data'!$A76&lt;&gt;'Background Data'!$A$19,'Data Tables'!BM111,BN$159-BM96-BN91)+IF('Background Data'!$A76&lt;&gt;'Background Data'!$A$21,0,BM96*(BN$125/BM$128-1))</f>
        <v>263981383.2</v>
      </c>
      <c r="BO96" s="37">
        <f>BN96+BO91+IF('Background Data'!$A76&lt;&gt;'Background Data'!$A$19,'Data Tables'!BN111,BO$159-BN96-BO91)+IF('Background Data'!$A76&lt;&gt;'Background Data'!$A$21,0,BN96*(BO$125/BN$128-1))</f>
        <v>270213366.8</v>
      </c>
      <c r="BP96" s="37">
        <f>BO96+BP91+IF('Background Data'!$A76&lt;&gt;'Background Data'!$A$19,'Data Tables'!BO111,BP$159-BO96-BP91)+IF('Background Data'!$A76&lt;&gt;'Background Data'!$A$21,0,BO96*(BP$125/BO$128-1))</f>
        <v>276480365.6</v>
      </c>
      <c r="BQ96" s="37">
        <f>BP96+BQ91+IF('Background Data'!$A76&lt;&gt;'Background Data'!$A$19,'Data Tables'!BP111,BQ$159-BP96-BQ91)+IF('Background Data'!$A76&lt;&gt;'Background Data'!$A$21,0,BP96*(BQ$125/BP$128-1))</f>
        <v>282865505.1</v>
      </c>
      <c r="BR96" s="37">
        <f>BQ96+BR91+IF('Background Data'!$A76&lt;&gt;'Background Data'!$A$19,'Data Tables'!BQ111,BR$159-BQ96-BR91)+IF('Background Data'!$A76&lt;&gt;'Background Data'!$A$21,0,BQ96*(BR$125/BQ$128-1))</f>
        <v>289317485.4</v>
      </c>
      <c r="BS96" s="37">
        <f>BR96+BS91+IF('Background Data'!$A76&lt;&gt;'Background Data'!$A$19,'Data Tables'!BR111,BS$159-BR96-BS91)+IF('Background Data'!$A76&lt;&gt;'Background Data'!$A$21,0,BR96*(BS$125/BR$128-1))</f>
        <v>295832189.7</v>
      </c>
      <c r="BT96" s="37">
        <f>BS96+BT91+IF('Background Data'!$A76&lt;&gt;'Background Data'!$A$19,'Data Tables'!BS111,BT$159-BS96-BT91)+IF('Background Data'!$A76&lt;&gt;'Background Data'!$A$21,0,BS96*(BT$125/BS$128-1))</f>
        <v>302464667.4</v>
      </c>
      <c r="BU96" s="37">
        <f>BT96+BU91+IF('Background Data'!$A76&lt;&gt;'Background Data'!$A$19,'Data Tables'!BT111,BU$159-BT96-BU91)+IF('Background Data'!$A76&lt;&gt;'Background Data'!$A$21,0,BT96*(BU$125/BT$128-1))</f>
        <v>309157972</v>
      </c>
      <c r="BV96" s="37">
        <f>BU96+BV91+IF('Background Data'!$A76&lt;&gt;'Background Data'!$A$19,'Data Tables'!BU111,BV$159-BU96-BV91)+IF('Background Data'!$A76&lt;&gt;'Background Data'!$A$21,0,BU96*(BV$125/BU$128-1))</f>
        <v>315965782.6</v>
      </c>
      <c r="BW96" s="37">
        <f>BV96+BW91+IF('Background Data'!$A76&lt;&gt;'Background Data'!$A$19,'Data Tables'!BV111,BW$159-BV96-BW91)+IF('Background Data'!$A76&lt;&gt;'Background Data'!$A$21,0,BV96*(BW$125/BV$128-1))</f>
        <v>322854410.3</v>
      </c>
      <c r="BX96" s="37">
        <f>BW96+BX91+IF('Background Data'!$A76&lt;&gt;'Background Data'!$A$19,'Data Tables'!BW111,BX$159-BW96-BX91)+IF('Background Data'!$A76&lt;&gt;'Background Data'!$A$21,0,BW96*(BX$125/BW$128-1))</f>
        <v>329795134.1</v>
      </c>
      <c r="BY96" s="37">
        <f>BX96+BY91+IF('Background Data'!$A76&lt;&gt;'Background Data'!$A$19,'Data Tables'!BX111,BY$159-BX96-BY91)+IF('Background Data'!$A76&lt;&gt;'Background Data'!$A$21,0,BX96*(BY$125/BX$128-1))</f>
        <v>336897820.7</v>
      </c>
      <c r="BZ96" s="37">
        <f>BY96+BZ91+IF('Background Data'!$A76&lt;&gt;'Background Data'!$A$19,'Data Tables'!BY111,BZ$159-BY96-BZ91)+IF('Background Data'!$A76&lt;&gt;'Background Data'!$A$21,0,BY96*(BZ$125/BY$128-1))</f>
        <v>344061878.8</v>
      </c>
      <c r="CA96" s="37">
        <f>BZ96+CA91+IF('Background Data'!$A76&lt;&gt;'Background Data'!$A$19,'Data Tables'!BZ111,CA$159-BZ96-CA91)+IF('Background Data'!$A76&lt;&gt;'Background Data'!$A$21,0,BZ96*(CA$125/BZ$128-1))</f>
        <v>351338149.1</v>
      </c>
      <c r="CB96" s="37">
        <f>CA96+CB91+IF('Background Data'!$A76&lt;&gt;'Background Data'!$A$19,'Data Tables'!CA111,CB$159-CA96-CB91)+IF('Background Data'!$A76&lt;&gt;'Background Data'!$A$21,0,CA96*(CB$125/CA$128-1))</f>
        <v>358695085</v>
      </c>
      <c r="CC96" s="37">
        <f>CB96+CC91+IF('Background Data'!$A76&lt;&gt;'Background Data'!$A$19,'Data Tables'!CB111,CC$159-CB96-CC91)+IF('Background Data'!$A76&lt;&gt;'Background Data'!$A$21,0,CB96*(CC$125/CB$128-1))</f>
        <v>366169380.2</v>
      </c>
      <c r="CD96" s="37">
        <f>CC96+CD91+IF('Background Data'!$A76&lt;&gt;'Background Data'!$A$19,'Data Tables'!CC111,CD$159-CC96-CD91)+IF('Background Data'!$A76&lt;&gt;'Background Data'!$A$21,0,CC96*(CD$125/CC$128-1))</f>
        <v>373739689.7</v>
      </c>
      <c r="CE96" s="37">
        <f>CD96+CE91+IF('Background Data'!$A76&lt;&gt;'Background Data'!$A$19,'Data Tables'!CD111,CE$159-CD96-CE91)+IF('Background Data'!$A76&lt;&gt;'Background Data'!$A$21,0,CD96*(CE$125/CD$128-1))</f>
        <v>381403189.5</v>
      </c>
      <c r="CF96" s="37">
        <f>CE96+CF91+IF('Background Data'!$A76&lt;&gt;'Background Data'!$A$19,'Data Tables'!CE111,CF$159-CE96-CF91)+IF('Background Data'!$A76&lt;&gt;'Background Data'!$A$21,0,CE96*(CF$125/CE$128-1))</f>
        <v>389188743.8</v>
      </c>
      <c r="CG96" s="37">
        <f>CF96+CG91+IF('Background Data'!$A76&lt;&gt;'Background Data'!$A$19,'Data Tables'!CF111,CG$159-CF96-CG91)+IF('Background Data'!$A76&lt;&gt;'Background Data'!$A$21,0,CF96*(CG$125/CF$128-1))</f>
        <v>397067404</v>
      </c>
      <c r="CH96" s="37">
        <f>CG96+CH91+IF('Background Data'!$A76&lt;&gt;'Background Data'!$A$19,'Data Tables'!CG111,CH$159-CG96-CH91)+IF('Background Data'!$A76&lt;&gt;'Background Data'!$A$21,0,CG96*(CH$125/CG$128-1))</f>
        <v>405069697.7</v>
      </c>
      <c r="CI96" s="37">
        <f>CH96+CI91+IF('Background Data'!$A76&lt;&gt;'Background Data'!$A$19,'Data Tables'!CH111,CI$159-CH96-CI91)+IF('Background Data'!$A76&lt;&gt;'Background Data'!$A$21,0,CH96*(CI$125/CH$128-1))</f>
        <v>413177546.7</v>
      </c>
      <c r="CJ96" s="37">
        <f>CI96+CJ91+IF('Background Data'!$A76&lt;&gt;'Background Data'!$A$19,'Data Tables'!CI111,CJ$159-CI96-CJ91)+IF('Background Data'!$A76&lt;&gt;'Background Data'!$A$21,0,CI96*(CJ$125/CI$128-1))</f>
        <v>421370524.4</v>
      </c>
      <c r="CK96" s="37">
        <f>CJ96+CK91+IF('Background Data'!$A76&lt;&gt;'Background Data'!$A$19,'Data Tables'!CJ111,CK$159-CJ96-CK91)+IF('Background Data'!$A76&lt;&gt;'Background Data'!$A$21,0,CJ96*(CK$125/CJ$128-1))</f>
        <v>429722807.8</v>
      </c>
      <c r="CL96" s="37">
        <f>CK96+CL91+IF('Background Data'!$A76&lt;&gt;'Background Data'!$A$19,'Data Tables'!CK111,CL$159-CK96-CL91)+IF('Background Data'!$A76&lt;&gt;'Background Data'!$A$21,0,CK96*(CL$125/CK$128-1))</f>
        <v>438168056.3</v>
      </c>
      <c r="CM96" s="37">
        <f>CL96+CM91+IF('Background Data'!$A76&lt;&gt;'Background Data'!$A$19,'Data Tables'!CL111,CM$159-CL96-CM91)+IF('Background Data'!$A76&lt;&gt;'Background Data'!$A$21,0,CL96*(CM$125/CL$128-1))</f>
        <v>446742352.8</v>
      </c>
      <c r="CN96" s="37">
        <f>CM96+CN91+IF('Background Data'!$A76&lt;&gt;'Background Data'!$A$19,'Data Tables'!CM111,CN$159-CM96-CN91)+IF('Background Data'!$A76&lt;&gt;'Background Data'!$A$21,0,CM96*(CN$125/CM$128-1))</f>
        <v>455421846</v>
      </c>
      <c r="CO96" s="37">
        <f>CN96+CO91+IF('Background Data'!$A76&lt;&gt;'Background Data'!$A$19,'Data Tables'!CN111,CO$159-CN96-CO91)+IF('Background Data'!$A76&lt;&gt;'Background Data'!$A$21,0,CN96*(CO$125/CN$128-1))</f>
        <v>464236169.3</v>
      </c>
      <c r="CP96" s="37">
        <f>CO96+CP91+IF('Background Data'!$A76&lt;&gt;'Background Data'!$A$19,'Data Tables'!CO111,CP$159-CO96-CP91)+IF('Background Data'!$A76&lt;&gt;'Background Data'!$A$21,0,CO96*(CP$125/CO$128-1))</f>
        <v>473168534.5</v>
      </c>
      <c r="CQ96" s="37">
        <f>CP96+CQ91+IF('Background Data'!$A76&lt;&gt;'Background Data'!$A$19,'Data Tables'!CP111,CQ$159-CP96-CQ91)+IF('Background Data'!$A76&lt;&gt;'Background Data'!$A$21,0,CP96*(CQ$125/CP$128-1))</f>
        <v>482215564.7</v>
      </c>
      <c r="CR96" s="37">
        <f>CQ96+CR91+IF('Background Data'!$A76&lt;&gt;'Background Data'!$A$19,'Data Tables'!CQ111,CR$159-CQ96-CR91)+IF('Background Data'!$A76&lt;&gt;'Background Data'!$A$21,0,CQ96*(CR$125/CQ$128-1))</f>
        <v>491404201.1</v>
      </c>
      <c r="CS96" s="37">
        <f>CR96+CS91+IF('Background Data'!$A76&lt;&gt;'Background Data'!$A$19,'Data Tables'!CR111,CS$159-CR96-CS91)+IF('Background Data'!$A76&lt;&gt;'Background Data'!$A$21,0,CR96*(CS$125/CR$128-1))</f>
        <v>500707409.7</v>
      </c>
      <c r="CT96" s="37">
        <f>CS96+CT91+IF('Background Data'!$A76&lt;&gt;'Background Data'!$A$19,'Data Tables'!CS111,CT$159-CS96-CT91)+IF('Background Data'!$A76&lt;&gt;'Background Data'!$A$21,0,CS96*(CT$125/CS$128-1))</f>
        <v>510155301.1</v>
      </c>
      <c r="CU96" s="37">
        <f>CT96+CU91+IF('Background Data'!$A76&lt;&gt;'Background Data'!$A$19,'Data Tables'!CT111,CU$159-CT96-CU91)+IF('Background Data'!$A76&lt;&gt;'Background Data'!$A$21,0,CT96*(CU$125/CT$128-1))</f>
        <v>519730259.1</v>
      </c>
      <c r="CV96" s="37">
        <f>CU96+CV91+IF('Background Data'!$A76&lt;&gt;'Background Data'!$A$19,'Data Tables'!CU111,CV$159-CU96-CV91)+IF('Background Data'!$A76&lt;&gt;'Background Data'!$A$21,0,CU96*(CV$125/CU$128-1))</f>
        <v>529418883.4</v>
      </c>
      <c r="CW96" s="37">
        <f>CV96+CW91+IF('Background Data'!$A76&lt;&gt;'Background Data'!$A$19,'Data Tables'!CV111,CW$159-CV96-CW91)+IF('Background Data'!$A76&lt;&gt;'Background Data'!$A$21,0,CV96*(CW$125/CV$128-1))</f>
        <v>539275663.5</v>
      </c>
      <c r="CX96" s="37">
        <f>CW96+CX91+IF('Background Data'!$A76&lt;&gt;'Background Data'!$A$19,'Data Tables'!CW111,CX$159-CW96-CX91)+IF('Background Data'!$A76&lt;&gt;'Background Data'!$A$21,0,CW96*(CX$125/CW$128-1))</f>
        <v>549250407.9</v>
      </c>
      <c r="CY96" s="37">
        <f>CX96+CY91+IF('Background Data'!$A76&lt;&gt;'Background Data'!$A$19,'Data Tables'!CX111,CY$159-CX96-CY91)+IF('Background Data'!$A76&lt;&gt;'Background Data'!$A$21,0,CX96*(CY$125/CX$128-1))</f>
        <v>559379138.5</v>
      </c>
      <c r="CZ96" s="37">
        <f>CY96+CZ91+IF('Background Data'!$A76&lt;&gt;'Background Data'!$A$19,'Data Tables'!CY111,CZ$159-CY96-CZ91)+IF('Background Data'!$A76&lt;&gt;'Background Data'!$A$21,0,CY96*(CZ$125/CY$128-1))</f>
        <v>569633605.9</v>
      </c>
      <c r="DA96" s="37">
        <f>CZ96+DA91+IF('Background Data'!$A76&lt;&gt;'Background Data'!$A$19,'Data Tables'!CZ111,DA$159-CZ96-DA91)+IF('Background Data'!$A76&lt;&gt;'Background Data'!$A$21,0,CZ96*(DA$125/CZ$128-1))</f>
        <v>580047720.3</v>
      </c>
      <c r="DB96" s="37">
        <f>DA96+DB91+IF('Background Data'!$A76&lt;&gt;'Background Data'!$A$19,'Data Tables'!DA111,DB$159-DA96-DB91)+IF('Background Data'!$A76&lt;&gt;'Background Data'!$A$21,0,DA96*(DB$125/DA$128-1))</f>
        <v>590601908.1</v>
      </c>
      <c r="DC96" s="37">
        <f>DB96+DC91+IF('Background Data'!$A76&lt;&gt;'Background Data'!$A$19,'Data Tables'!DB111,DC$159-DB96-DC91)+IF('Background Data'!$A76&lt;&gt;'Background Data'!$A$21,0,DB96*(DC$125/DB$128-1))</f>
        <v>601291583.4</v>
      </c>
      <c r="DD96" s="37">
        <f>DC96+DD91+IF('Background Data'!$A76&lt;&gt;'Background Data'!$A$19,'Data Tables'!DC111,DD$159-DC96-DD91)+IF('Background Data'!$A76&lt;&gt;'Background Data'!$A$21,0,DC96*(DD$125/DC$128-1))</f>
        <v>612149150.4</v>
      </c>
      <c r="DE96" s="37">
        <f>DD96+DE91+IF('Background Data'!$A76&lt;&gt;'Background Data'!$A$19,'Data Tables'!DD111,DE$159-DD96-DE91)+IF('Background Data'!$A76&lt;&gt;'Background Data'!$A$21,0,DD96*(DE$125/DD$128-1))</f>
        <v>623141719.6</v>
      </c>
      <c r="DF96" s="37">
        <f>DE96+DF91+IF('Background Data'!$A76&lt;&gt;'Background Data'!$A$19,'Data Tables'!DE111,DF$159-DE96-DF91)+IF('Background Data'!$A76&lt;&gt;'Background Data'!$A$21,0,DE96*(DF$125/DE$128-1))</f>
        <v>634305983.5</v>
      </c>
      <c r="DG96" s="37">
        <f>DF96+DG91+IF('Background Data'!$A76&lt;&gt;'Background Data'!$A$19,'Data Tables'!DF111,DG$159-DF96-DG91)+IF('Background Data'!$A76&lt;&gt;'Background Data'!$A$21,0,DF96*(DG$125/DF$128-1))</f>
        <v>645620236.7</v>
      </c>
      <c r="DH96" s="37">
        <f>DG96+DH91+IF('Background Data'!$A76&lt;&gt;'Background Data'!$A$19,'Data Tables'!DG111,DH$159-DG96-DH91)+IF('Background Data'!$A76&lt;&gt;'Background Data'!$A$21,0,DG96*(DH$125/DG$128-1))</f>
        <v>657055346.1</v>
      </c>
      <c r="DI96" s="37">
        <f>DH96+DI91+IF('Background Data'!$A76&lt;&gt;'Background Data'!$A$19,'Data Tables'!DH111,DI$159-DH96-DI91)+IF('Background Data'!$A76&lt;&gt;'Background Data'!$A$21,0,DH96*(DI$125/DH$128-1))</f>
        <v>668711523.2</v>
      </c>
      <c r="DJ96" s="37">
        <f>DI96+DJ91+IF('Background Data'!$A76&lt;&gt;'Background Data'!$A$19,'Data Tables'!DI111,DJ$159-DI96-DJ91)+IF('Background Data'!$A76&lt;&gt;'Background Data'!$A$21,0,DI96*(DJ$125/DI$128-1))</f>
        <v>680499443.8</v>
      </c>
      <c r="DK96" s="37">
        <f>DJ96+DK91+IF('Background Data'!$A76&lt;&gt;'Background Data'!$A$19,'Data Tables'!DJ111,DK$159-DJ96-DK91)+IF('Background Data'!$A76&lt;&gt;'Background Data'!$A$21,0,DJ96*(DK$125/DJ$128-1))</f>
        <v>692468561.1</v>
      </c>
      <c r="DL96" s="37">
        <f>DK96+DL91+IF('Background Data'!$A76&lt;&gt;'Background Data'!$A$19,'Data Tables'!DK111,DL$159-DK96-DL91)+IF('Background Data'!$A76&lt;&gt;'Background Data'!$A$21,0,DK96*(DL$125/DK$128-1))</f>
        <v>704584283.1</v>
      </c>
      <c r="DM96" s="37">
        <f>DL96+DM91+IF('Background Data'!$A76&lt;&gt;'Background Data'!$A$19,'Data Tables'!DL111,DM$159-DL96-DM91)+IF('Background Data'!$A76&lt;&gt;'Background Data'!$A$21,0,DL96*(DM$125/DL$128-1))</f>
        <v>716889558.8</v>
      </c>
      <c r="DN96" s="37">
        <f>DM96+DN91+IF('Background Data'!$A76&lt;&gt;'Background Data'!$A$19,'Data Tables'!DM111,DN$159-DM96-DN91)+IF('Background Data'!$A76&lt;&gt;'Background Data'!$A$21,0,DM96*(DN$125/DM$128-1))</f>
        <v>729359559.4</v>
      </c>
      <c r="DO96" s="37">
        <f>DN96+DO91+IF('Background Data'!$A76&lt;&gt;'Background Data'!$A$19,'Data Tables'!DN111,DO$159-DN96-DO91)+IF('Background Data'!$A76&lt;&gt;'Background Data'!$A$21,0,DN96*(DO$125/DN$128-1))</f>
        <v>741988153.3</v>
      </c>
      <c r="DP96" s="37">
        <f>DO96+DP91+IF('Background Data'!$A76&lt;&gt;'Background Data'!$A$19,'Data Tables'!DO111,DP$159-DO96-DP91)+IF('Background Data'!$A76&lt;&gt;'Background Data'!$A$21,0,DO96*(DP$125/DO$128-1))</f>
        <v>754816337.6</v>
      </c>
      <c r="DQ96" s="37">
        <f>DP96+DQ91+IF('Background Data'!$A76&lt;&gt;'Background Data'!$A$19,'Data Tables'!DP111,DQ$159-DP96-DQ91)+IF('Background Data'!$A76&lt;&gt;'Background Data'!$A$21,0,DP96*(DQ$125/DP$128-1))</f>
        <v>767802105.5</v>
      </c>
      <c r="DR96" s="37">
        <f>DQ96+DR91+IF('Background Data'!$A76&lt;&gt;'Background Data'!$A$19,'Data Tables'!DQ111,DR$159-DQ96-DR91)+IF('Background Data'!$A76&lt;&gt;'Background Data'!$A$21,0,DQ96*(DR$125/DQ$128-1))</f>
        <v>780991904.9</v>
      </c>
    </row>
    <row r="97" ht="14.25" customHeight="1" outlineLevel="1">
      <c r="B97" s="33" t="str">
        <f t="shared" si="57"/>
        <v>Transfer for Benefit CUMULATIVE SUM</v>
      </c>
      <c r="C97" s="37">
        <f t="shared" si="58"/>
        <v>7500</v>
      </c>
      <c r="D97" s="37">
        <f>C97+D92+IF('Background Data'!$A77&lt;&gt;'Background Data'!$A$19,'Data Tables'!C112,D$159-C97-D92)+IF('Background Data'!$A77&lt;&gt;'Background Data'!$A$21,0,C97*(D$125/C$128-1))</f>
        <v>117982.952</v>
      </c>
      <c r="E97" s="37">
        <f>D97+E92+IF('Background Data'!$A77&lt;&gt;'Background Data'!$A$19,'Data Tables'!D112,E$159-D97-E92)+IF('Background Data'!$A77&lt;&gt;'Background Data'!$A$21,0,D97*(E$125/D$128-1))</f>
        <v>237511.1731</v>
      </c>
      <c r="F97" s="37">
        <f>E97+F92+IF('Background Data'!$A77&lt;&gt;'Background Data'!$A$19,'Data Tables'!E112,F$159-E97-F92)+IF('Background Data'!$A77&lt;&gt;'Background Data'!$A$21,0,E97*(F$125/E$128-1))</f>
        <v>398612.2285</v>
      </c>
      <c r="G97" s="37">
        <f>F97+G92+IF('Background Data'!$A77&lt;&gt;'Background Data'!$A$19,'Data Tables'!F112,G$159-F97-G92)+IF('Background Data'!$A77&lt;&gt;'Background Data'!$A$21,0,F97*(G$125/F$128-1))</f>
        <v>607495.6539</v>
      </c>
      <c r="H97" s="37">
        <f>G97+H92+IF('Background Data'!$A77&lt;&gt;'Background Data'!$A$19,'Data Tables'!G112,H$159-G97-H92)+IF('Background Data'!$A77&lt;&gt;'Background Data'!$A$21,0,G97*(H$125/G$128-1))</f>
        <v>874864.5311</v>
      </c>
      <c r="I97" s="37">
        <f>H97+I92+IF('Background Data'!$A77&lt;&gt;'Background Data'!$A$19,'Data Tables'!H112,I$159-H97-I92)+IF('Background Data'!$A77&lt;&gt;'Background Data'!$A$21,0,H97*(I$125/H$128-1))</f>
        <v>1227790.842</v>
      </c>
      <c r="J97" s="37">
        <f>I97+J92+IF('Background Data'!$A77&lt;&gt;'Background Data'!$A$19,'Data Tables'!I112,J$159-I97-J92)+IF('Background Data'!$A77&lt;&gt;'Background Data'!$A$21,0,I97*(J$125/I$128-1))</f>
        <v>1665065.382</v>
      </c>
      <c r="K97" s="37">
        <f>J97+K92+IF('Background Data'!$A77&lt;&gt;'Background Data'!$A$19,'Data Tables'!J112,K$159-J97-K92)+IF('Background Data'!$A77&lt;&gt;'Background Data'!$A$21,0,J97*(K$125/J$128-1))</f>
        <v>2194188.702</v>
      </c>
      <c r="L97" s="37">
        <f>K97+L92+IF('Background Data'!$A77&lt;&gt;'Background Data'!$A$19,'Data Tables'!K112,L$159-K97-L92)+IF('Background Data'!$A77&lt;&gt;'Background Data'!$A$21,0,K97*(L$125/K$128-1))</f>
        <v>2820273.509</v>
      </c>
      <c r="M97" s="37">
        <f>L97+M92+IF('Background Data'!$A77&lt;&gt;'Background Data'!$A$19,'Data Tables'!L112,M$159-L97-M92)+IF('Background Data'!$A77&lt;&gt;'Background Data'!$A$21,0,L97*(M$125/L$128-1))</f>
        <v>3555159.49</v>
      </c>
      <c r="N97" s="37">
        <f>M97+N92+IF('Background Data'!$A77&lt;&gt;'Background Data'!$A$19,'Data Tables'!M112,N$159-M97-N92)+IF('Background Data'!$A77&lt;&gt;'Background Data'!$A$21,0,M97*(N$125/M$128-1))</f>
        <v>4401226.339</v>
      </c>
      <c r="O97" s="37">
        <f>N97+O92+IF('Background Data'!$A77&lt;&gt;'Background Data'!$A$19,'Data Tables'!N112,O$159-N97-O92)+IF('Background Data'!$A77&lt;&gt;'Background Data'!$A$21,0,N97*(O$125/N$128-1))</f>
        <v>5413549.582</v>
      </c>
      <c r="P97" s="37">
        <f>O97+P92+IF('Background Data'!$A77&lt;&gt;'Background Data'!$A$19,'Data Tables'!O112,P$159-O97-P92)+IF('Background Data'!$A77&lt;&gt;'Background Data'!$A$21,0,O97*(P$125/O$128-1))</f>
        <v>6573221.038</v>
      </c>
      <c r="Q97" s="37">
        <f>P97+Q92+IF('Background Data'!$A77&lt;&gt;'Background Data'!$A$19,'Data Tables'!P112,Q$159-P97-Q92)+IF('Background Data'!$A77&lt;&gt;'Background Data'!$A$21,0,P97*(Q$125/P$128-1))</f>
        <v>7875366.677</v>
      </c>
      <c r="R97" s="37">
        <f>Q97+R92+IF('Background Data'!$A77&lt;&gt;'Background Data'!$A$19,'Data Tables'!Q112,R$159-Q97-R92)+IF('Background Data'!$A77&lt;&gt;'Background Data'!$A$21,0,Q97*(R$125/Q$128-1))</f>
        <v>9351469.567</v>
      </c>
      <c r="S97" s="37">
        <f>R97+S92+IF('Background Data'!$A77&lt;&gt;'Background Data'!$A$19,'Data Tables'!R112,S$159-R97-S92)+IF('Background Data'!$A77&lt;&gt;'Background Data'!$A$21,0,R97*(S$125/R$128-1))</f>
        <v>10990855.96</v>
      </c>
      <c r="T97" s="37">
        <f>S97+T92+IF('Background Data'!$A77&lt;&gt;'Background Data'!$A$19,'Data Tables'!S112,T$159-S97-T92)+IF('Background Data'!$A77&lt;&gt;'Background Data'!$A$21,0,S97*(T$125/S$128-1))</f>
        <v>12812988.28</v>
      </c>
      <c r="U97" s="37">
        <f>T97+U92+IF('Background Data'!$A77&lt;&gt;'Background Data'!$A$19,'Data Tables'!T112,U$159-T97-U92)+IF('Background Data'!$A77&lt;&gt;'Background Data'!$A$21,0,T97*(U$125/T$128-1))</f>
        <v>14833989.15</v>
      </c>
      <c r="V97" s="37">
        <f>U97+V92+IF('Background Data'!$A77&lt;&gt;'Background Data'!$A$19,'Data Tables'!U112,V$159-U97-V92)+IF('Background Data'!$A77&lt;&gt;'Background Data'!$A$21,0,U97*(V$125/U$128-1))</f>
        <v>17064330.63</v>
      </c>
      <c r="W97" s="37">
        <f>V97+W92+IF('Background Data'!$A77&lt;&gt;'Background Data'!$A$19,'Data Tables'!V112,W$159-V97-W92)+IF('Background Data'!$A77&lt;&gt;'Background Data'!$A$21,0,V97*(W$125/V$128-1))</f>
        <v>19507051.34</v>
      </c>
      <c r="X97" s="37">
        <f>W97+X92+IF('Background Data'!$A77&lt;&gt;'Background Data'!$A$19,'Data Tables'!W112,X$159-W97-X92)+IF('Background Data'!$A77&lt;&gt;'Background Data'!$A$21,0,W97*(X$125/W$128-1))</f>
        <v>22163010.54</v>
      </c>
      <c r="Y97" s="37">
        <f>X97+Y92+IF('Background Data'!$A77&lt;&gt;'Background Data'!$A$19,'Data Tables'!X112,Y$159-X97-Y92)+IF('Background Data'!$A77&lt;&gt;'Background Data'!$A$21,0,X97*(Y$125/X$128-1))</f>
        <v>25056960.72</v>
      </c>
      <c r="Z97" s="37">
        <f>Y97+Z92+IF('Background Data'!$A77&lt;&gt;'Background Data'!$A$19,'Data Tables'!Y112,Z$159-Y97-Z92)+IF('Background Data'!$A77&lt;&gt;'Background Data'!$A$21,0,Y97*(Z$125/Y$128-1))</f>
        <v>28180996.19</v>
      </c>
      <c r="AA97" s="37">
        <f>Z97+AA92+IF('Background Data'!$A77&lt;&gt;'Background Data'!$A$19,'Data Tables'!Z112,AA$159-Z97-AA92)+IF('Background Data'!$A77&lt;&gt;'Background Data'!$A$21,0,Z97*(AA$125/Z$128-1))</f>
        <v>31554592.19</v>
      </c>
      <c r="AB97" s="37">
        <f>AA97+AB92+IF('Background Data'!$A77&lt;&gt;'Background Data'!$A$19,'Data Tables'!AA112,AB$159-AA97-AB92)+IF('Background Data'!$A77&lt;&gt;'Background Data'!$A$21,0,AA97*(AB$125/AA$128-1))</f>
        <v>35182750.95</v>
      </c>
      <c r="AC97" s="37">
        <f>AB97+AC92+IF('Background Data'!$A77&lt;&gt;'Background Data'!$A$19,'Data Tables'!AB112,AC$159-AB97-AC92)+IF('Background Data'!$A77&lt;&gt;'Background Data'!$A$21,0,AB97*(AC$125/AB$128-1))</f>
        <v>39040552.82</v>
      </c>
      <c r="AD97" s="37">
        <f>AC97+AD92+IF('Background Data'!$A77&lt;&gt;'Background Data'!$A$19,'Data Tables'!AC112,AD$159-AC97-AD92)+IF('Background Data'!$A77&lt;&gt;'Background Data'!$A$21,0,AC97*(AD$125/AC$128-1))</f>
        <v>43198687.93</v>
      </c>
      <c r="AE97" s="37">
        <f>AD97+AE92+IF('Background Data'!$A77&lt;&gt;'Background Data'!$A$19,'Data Tables'!AD112,AE$159-AD97-AE92)+IF('Background Data'!$A77&lt;&gt;'Background Data'!$A$21,0,AD97*(AE$125/AD$128-1))</f>
        <v>47624054.16</v>
      </c>
      <c r="AF97" s="37">
        <f>AE97+AF92+IF('Background Data'!$A77&lt;&gt;'Background Data'!$A$19,'Data Tables'!AE112,AF$159-AE97-AF92)+IF('Background Data'!$A77&lt;&gt;'Background Data'!$A$21,0,AE97*(AF$125/AE$128-1))</f>
        <v>52344958.3</v>
      </c>
      <c r="AG97" s="37">
        <f>AF97+AG92+IF('Background Data'!$A77&lt;&gt;'Background Data'!$A$19,'Data Tables'!AF112,AG$159-AF97-AG92)+IF('Background Data'!$A77&lt;&gt;'Background Data'!$A$21,0,AF97*(AG$125/AF$128-1))</f>
        <v>57303869.77</v>
      </c>
      <c r="AH97" s="37">
        <f>AG97+AH92+IF('Background Data'!$A77&lt;&gt;'Background Data'!$A$19,'Data Tables'!AG112,AH$159-AG97-AH92)+IF('Background Data'!$A77&lt;&gt;'Background Data'!$A$21,0,AG97*(AH$125/AG$128-1))</f>
        <v>62553586.3</v>
      </c>
      <c r="AI97" s="37">
        <f>AH97+AI92+IF('Background Data'!$A77&lt;&gt;'Background Data'!$A$19,'Data Tables'!AH112,AI$159-AH97-AI92)+IF('Background Data'!$A77&lt;&gt;'Background Data'!$A$21,0,AH97*(AI$125/AH$128-1))</f>
        <v>68091733.39</v>
      </c>
      <c r="AJ97" s="37">
        <f>AI97+AJ92+IF('Background Data'!$A77&lt;&gt;'Background Data'!$A$19,'Data Tables'!AI112,AJ$159-AI97-AJ92)+IF('Background Data'!$A77&lt;&gt;'Background Data'!$A$21,0,AI97*(AJ$125/AI$128-1))</f>
        <v>73910103.11</v>
      </c>
      <c r="AK97" s="37">
        <f>AJ97+AK92+IF('Background Data'!$A77&lt;&gt;'Background Data'!$A$19,'Data Tables'!AJ112,AK$159-AJ97-AK92)+IF('Background Data'!$A77&lt;&gt;'Background Data'!$A$21,0,AJ97*(AK$125/AJ$128-1))</f>
        <v>80036985.16</v>
      </c>
      <c r="AL97" s="37">
        <f>AK97+AL92+IF('Background Data'!$A77&lt;&gt;'Background Data'!$A$19,'Data Tables'!AK112,AL$159-AK97-AL92)+IF('Background Data'!$A77&lt;&gt;'Background Data'!$A$21,0,AK97*(AL$125/AK$128-1))</f>
        <v>86453102.77</v>
      </c>
      <c r="AM97" s="37">
        <f>AL97+AM92+IF('Background Data'!$A77&lt;&gt;'Background Data'!$A$19,'Data Tables'!AL112,AM$159-AL97-AM92)+IF('Background Data'!$A77&lt;&gt;'Background Data'!$A$21,0,AL97*(AM$125/AL$128-1))</f>
        <v>93183827.02</v>
      </c>
      <c r="AN97" s="37">
        <f>AM97+AN92+IF('Background Data'!$A77&lt;&gt;'Background Data'!$A$19,'Data Tables'!AM112,AN$159-AM97-AN92)+IF('Background Data'!$A77&lt;&gt;'Background Data'!$A$21,0,AM97*(AN$125/AM$128-1))</f>
        <v>100221544.5</v>
      </c>
      <c r="AO97" s="37">
        <f>AN97+AO92+IF('Background Data'!$A77&lt;&gt;'Background Data'!$A$19,'Data Tables'!AN112,AO$159-AN97-AO92)+IF('Background Data'!$A77&lt;&gt;'Background Data'!$A$21,0,AN97*(AO$125/AN$128-1))</f>
        <v>107531278.3</v>
      </c>
      <c r="AP97" s="37">
        <f>AO97+AP92+IF('Background Data'!$A77&lt;&gt;'Background Data'!$A$19,'Data Tables'!AO112,AP$159-AO97-AP92)+IF('Background Data'!$A77&lt;&gt;'Background Data'!$A$21,0,AO97*(AP$125/AO$128-1))</f>
        <v>115180589.1</v>
      </c>
      <c r="AQ97" s="37">
        <f>AP97+AQ92+IF('Background Data'!$A77&lt;&gt;'Background Data'!$A$19,'Data Tables'!AP112,AQ$159-AP97-AQ92)+IF('Background Data'!$A77&lt;&gt;'Background Data'!$A$21,0,AP97*(AQ$125/AP$128-1))</f>
        <v>123132790.5</v>
      </c>
      <c r="AR97" s="37">
        <f>AQ97+AR92+IF('Background Data'!$A77&lt;&gt;'Background Data'!$A$19,'Data Tables'!AQ112,AR$159-AQ97-AR92)+IF('Background Data'!$A77&lt;&gt;'Background Data'!$A$21,0,AQ97*(AR$125/AQ$128-1))</f>
        <v>131405777.1</v>
      </c>
      <c r="AS97" s="37">
        <f>AR97+AS92+IF('Background Data'!$A77&lt;&gt;'Background Data'!$A$19,'Data Tables'!AR112,AS$159-AR97-AS92)+IF('Background Data'!$A77&lt;&gt;'Background Data'!$A$21,0,AR97*(AS$125/AR$128-1))</f>
        <v>139981892.4</v>
      </c>
      <c r="AT97" s="37">
        <f>AS97+AT92+IF('Background Data'!$A77&lt;&gt;'Background Data'!$A$19,'Data Tables'!AS112,AT$159-AS97-AT92)+IF('Background Data'!$A77&lt;&gt;'Background Data'!$A$21,0,AS97*(AT$125/AS$128-1))</f>
        <v>148879657.2</v>
      </c>
      <c r="AU97" s="37">
        <f>AT97+AU92+IF('Background Data'!$A77&lt;&gt;'Background Data'!$A$19,'Data Tables'!AT112,AU$159-AT97-AU92)+IF('Background Data'!$A77&lt;&gt;'Background Data'!$A$21,0,AT97*(AU$125/AT$128-1))</f>
        <v>158092772.4</v>
      </c>
      <c r="AV97" s="37">
        <f>AU97+AV92+IF('Background Data'!$A77&lt;&gt;'Background Data'!$A$19,'Data Tables'!AU112,AV$159-AU97-AV92)+IF('Background Data'!$A77&lt;&gt;'Background Data'!$A$21,0,AU97*(AV$125/AU$128-1))</f>
        <v>167612961</v>
      </c>
      <c r="AW97" s="37">
        <f>AV97+AW92+IF('Background Data'!$A77&lt;&gt;'Background Data'!$A$19,'Data Tables'!AV112,AW$159-AV97-AW92)+IF('Background Data'!$A77&lt;&gt;'Background Data'!$A$21,0,AV97*(AW$125/AV$128-1))</f>
        <v>177457194.3</v>
      </c>
      <c r="AX97" s="37">
        <f>AW97+AX92+IF('Background Data'!$A77&lt;&gt;'Background Data'!$A$19,'Data Tables'!AW112,AX$159-AW97-AX92)+IF('Background Data'!$A77&lt;&gt;'Background Data'!$A$21,0,AW97*(AX$125/AW$128-1))</f>
        <v>187613795.3</v>
      </c>
      <c r="AY97" s="37">
        <f>AX97+AY92+IF('Background Data'!$A77&lt;&gt;'Background Data'!$A$19,'Data Tables'!AX112,AY$159-AX97-AY92)+IF('Background Data'!$A77&lt;&gt;'Background Data'!$A$21,0,AX97*(AY$125/AX$128-1))</f>
        <v>198057192.8</v>
      </c>
      <c r="AZ97" s="37">
        <f>AY97+AZ92+IF('Background Data'!$A77&lt;&gt;'Background Data'!$A$19,'Data Tables'!AY112,AZ$159-AY97-AZ92)+IF('Background Data'!$A77&lt;&gt;'Background Data'!$A$21,0,AY97*(AZ$125/AY$128-1))</f>
        <v>208807660.1</v>
      </c>
      <c r="BA97" s="37">
        <f>AZ97+BA92+IF('Background Data'!$A77&lt;&gt;'Background Data'!$A$19,'Data Tables'!AZ112,BA$159-AZ97-BA92)+IF('Background Data'!$A77&lt;&gt;'Background Data'!$A$21,0,AZ97*(BA$125/AZ$128-1))</f>
        <v>219859976.2</v>
      </c>
      <c r="BB97" s="37">
        <f>BA97+BB92+IF('Background Data'!$A77&lt;&gt;'Background Data'!$A$19,'Data Tables'!BA112,BB$159-BA97-BB92)+IF('Background Data'!$A77&lt;&gt;'Background Data'!$A$21,0,BA97*(BB$125/BA$128-1))</f>
        <v>231239521.3</v>
      </c>
      <c r="BC97" s="37">
        <f>BB97+BC92+IF('Background Data'!$A77&lt;&gt;'Background Data'!$A$19,'Data Tables'!BB112,BC$159-BB97-BC92)+IF('Background Data'!$A77&lt;&gt;'Background Data'!$A$21,0,BB97*(BC$125/BB$128-1))</f>
        <v>242936636.4</v>
      </c>
      <c r="BD97" s="37">
        <f>BC97+BD92+IF('Background Data'!$A77&lt;&gt;'Background Data'!$A$19,'Data Tables'!BC112,BD$159-BC97-BD92)+IF('Background Data'!$A77&lt;&gt;'Background Data'!$A$21,0,BC97*(BD$125/BC$128-1))</f>
        <v>254962167.1</v>
      </c>
      <c r="BE97" s="37">
        <f>BD97+BE92+IF('Background Data'!$A77&lt;&gt;'Background Data'!$A$19,'Data Tables'!BD112,BE$159-BD97-BE92)+IF('Background Data'!$A77&lt;&gt;'Background Data'!$A$21,0,BD97*(BE$125/BD$128-1))</f>
        <v>267311728.7</v>
      </c>
      <c r="BF97" s="37">
        <f>BE97+BF92+IF('Background Data'!$A77&lt;&gt;'Background Data'!$A$19,'Data Tables'!BE112,BF$159-BE97-BF92)+IF('Background Data'!$A77&lt;&gt;'Background Data'!$A$21,0,BE97*(BF$125/BE$128-1))</f>
        <v>279995753.8</v>
      </c>
      <c r="BG97" s="37">
        <f>BF97+BG92+IF('Background Data'!$A77&lt;&gt;'Background Data'!$A$19,'Data Tables'!BF112,BG$159-BF97-BG92)+IF('Background Data'!$A77&lt;&gt;'Background Data'!$A$21,0,BF97*(BG$125/BF$128-1))</f>
        <v>293014955.6</v>
      </c>
      <c r="BH97" s="37">
        <f>BG97+BH92+IF('Background Data'!$A77&lt;&gt;'Background Data'!$A$19,'Data Tables'!BG112,BH$159-BG97-BH92)+IF('Background Data'!$A77&lt;&gt;'Background Data'!$A$21,0,BG97*(BH$125/BG$128-1))</f>
        <v>306369371.2</v>
      </c>
      <c r="BI97" s="37">
        <f>BH97+BI92+IF('Background Data'!$A77&lt;&gt;'Background Data'!$A$19,'Data Tables'!BH112,BI$159-BH97-BI92)+IF('Background Data'!$A77&lt;&gt;'Background Data'!$A$21,0,BH97*(BI$125/BH$128-1))</f>
        <v>320068557</v>
      </c>
      <c r="BJ97" s="37">
        <f>BI97+BJ92+IF('Background Data'!$A77&lt;&gt;'Background Data'!$A$19,'Data Tables'!BI112,BJ$159-BI97-BJ92)+IF('Background Data'!$A77&lt;&gt;'Background Data'!$A$21,0,BI97*(BJ$125/BI$128-1))</f>
        <v>334111804.6</v>
      </c>
      <c r="BK97" s="37">
        <f>BJ97+BK92+IF('Background Data'!$A77&lt;&gt;'Background Data'!$A$19,'Data Tables'!BJ112,BK$159-BJ97-BK92)+IF('Background Data'!$A77&lt;&gt;'Background Data'!$A$21,0,BJ97*(BK$125/BJ$128-1))</f>
        <v>348507560.2</v>
      </c>
      <c r="BL97" s="37">
        <f>BK97+BL92+IF('Background Data'!$A77&lt;&gt;'Background Data'!$A$19,'Data Tables'!BK112,BL$159-BK97-BL92)+IF('Background Data'!$A77&lt;&gt;'Background Data'!$A$21,0,BK97*(BL$125/BK$128-1))</f>
        <v>363258226</v>
      </c>
      <c r="BM97" s="37">
        <f>BL97+BM92+IF('Background Data'!$A77&lt;&gt;'Background Data'!$A$19,'Data Tables'!BL112,BM$159-BL97-BM92)+IF('Background Data'!$A77&lt;&gt;'Background Data'!$A$21,0,BL97*(BM$125/BL$128-1))</f>
        <v>378361820.5</v>
      </c>
      <c r="BN97" s="37">
        <f>BM97+BN92+IF('Background Data'!$A77&lt;&gt;'Background Data'!$A$19,'Data Tables'!BM112,BN$159-BM97-BN92)+IF('Background Data'!$A77&lt;&gt;'Background Data'!$A$21,0,BM97*(BN$125/BM$128-1))</f>
        <v>393833557.2</v>
      </c>
      <c r="BO97" s="37">
        <f>BN97+BO92+IF('Background Data'!$A77&lt;&gt;'Background Data'!$A$19,'Data Tables'!BN112,BO$159-BN97-BO92)+IF('Background Data'!$A77&lt;&gt;'Background Data'!$A$21,0,BN97*(BO$125/BN$128-1))</f>
        <v>409672440.2</v>
      </c>
      <c r="BP97" s="37">
        <f>BO97+BP92+IF('Background Data'!$A77&lt;&gt;'Background Data'!$A$19,'Data Tables'!BO112,BP$159-BO97-BP92)+IF('Background Data'!$A77&lt;&gt;'Background Data'!$A$21,0,BO97*(BP$125/BO$128-1))</f>
        <v>425885242.3</v>
      </c>
      <c r="BQ97" s="37">
        <f>BP97+BQ92+IF('Background Data'!$A77&lt;&gt;'Background Data'!$A$19,'Data Tables'!BP112,BQ$159-BP97-BQ92)+IF('Background Data'!$A77&lt;&gt;'Background Data'!$A$21,0,BP97*(BQ$125/BP$128-1))</f>
        <v>442474064.2</v>
      </c>
      <c r="BR97" s="37">
        <f>BQ97+BR92+IF('Background Data'!$A77&lt;&gt;'Background Data'!$A$19,'Data Tables'!BQ112,BR$159-BQ97-BR92)+IF('Background Data'!$A77&lt;&gt;'Background Data'!$A$21,0,BQ97*(BR$125/BQ$128-1))</f>
        <v>459445994.5</v>
      </c>
      <c r="BS97" s="37">
        <f>BR97+BS92+IF('Background Data'!$A77&lt;&gt;'Background Data'!$A$19,'Data Tables'!BR112,BS$159-BR97-BS92)+IF('Background Data'!$A77&lt;&gt;'Background Data'!$A$21,0,BR97*(BS$125/BR$128-1))</f>
        <v>476805043.6</v>
      </c>
      <c r="BT97" s="37">
        <f>BS97+BT92+IF('Background Data'!$A77&lt;&gt;'Background Data'!$A$19,'Data Tables'!BS112,BT$159-BS97-BT92)+IF('Background Data'!$A77&lt;&gt;'Background Data'!$A$21,0,BS97*(BT$125/BS$128-1))</f>
        <v>494554975</v>
      </c>
      <c r="BU97" s="37">
        <f>BT97+BU92+IF('Background Data'!$A77&lt;&gt;'Background Data'!$A$19,'Data Tables'!BT112,BU$159-BT97-BU92)+IF('Background Data'!$A77&lt;&gt;'Background Data'!$A$21,0,BT97*(BU$125/BT$128-1))</f>
        <v>512702855</v>
      </c>
      <c r="BV97" s="37">
        <f>BU97+BV92+IF('Background Data'!$A77&lt;&gt;'Background Data'!$A$19,'Data Tables'!BU112,BV$159-BU97-BV92)+IF('Background Data'!$A77&lt;&gt;'Background Data'!$A$21,0,BU97*(BV$125/BU$128-1))</f>
        <v>531252333.4</v>
      </c>
      <c r="BW97" s="37">
        <f>BV97+BW92+IF('Background Data'!$A77&lt;&gt;'Background Data'!$A$19,'Data Tables'!BV112,BW$159-BV97-BW92)+IF('Background Data'!$A77&lt;&gt;'Background Data'!$A$21,0,BV97*(BW$125/BV$128-1))</f>
        <v>550210280.3</v>
      </c>
      <c r="BX97" s="37">
        <f>BW97+BX92+IF('Background Data'!$A77&lt;&gt;'Background Data'!$A$19,'Data Tables'!BW112,BX$159-BW97-BX92)+IF('Background Data'!$A77&lt;&gt;'Background Data'!$A$21,0,BW97*(BX$125/BW$128-1))</f>
        <v>569581544.9</v>
      </c>
      <c r="BY97" s="37">
        <f>BX97+BY92+IF('Background Data'!$A77&lt;&gt;'Background Data'!$A$19,'Data Tables'!BX112,BY$159-BX97-BY92)+IF('Background Data'!$A77&lt;&gt;'Background Data'!$A$21,0,BX97*(BY$125/BX$128-1))</f>
        <v>589369253</v>
      </c>
      <c r="BZ97" s="37">
        <f>BY97+BZ92+IF('Background Data'!$A77&lt;&gt;'Background Data'!$A$19,'Data Tables'!BY112,BZ$159-BY97-BZ92)+IF('Background Data'!$A77&lt;&gt;'Background Data'!$A$21,0,BY97*(BZ$125/BY$128-1))</f>
        <v>609583122.2</v>
      </c>
      <c r="CA97" s="37">
        <f>BZ97+CA92+IF('Background Data'!$A77&lt;&gt;'Background Data'!$A$19,'Data Tables'!BZ112,CA$159-BZ97-CA92)+IF('Background Data'!$A77&lt;&gt;'Background Data'!$A$21,0,BZ97*(CA$125/BZ$128-1))</f>
        <v>630226835</v>
      </c>
      <c r="CB97" s="37">
        <f>CA97+CB92+IF('Background Data'!$A77&lt;&gt;'Background Data'!$A$19,'Data Tables'!CA112,CB$159-CA97-CB92)+IF('Background Data'!$A77&lt;&gt;'Background Data'!$A$21,0,CA97*(CB$125/CA$128-1))</f>
        <v>651307123.9</v>
      </c>
      <c r="CC97" s="37">
        <f>CB97+CC92+IF('Background Data'!$A77&lt;&gt;'Background Data'!$A$19,'Data Tables'!CB112,CC$159-CB97-CC92)+IF('Background Data'!$A77&lt;&gt;'Background Data'!$A$21,0,CB97*(CC$125/CB$128-1))</f>
        <v>672828829</v>
      </c>
      <c r="CD97" s="37">
        <f>CC97+CD92+IF('Background Data'!$A77&lt;&gt;'Background Data'!$A$19,'Data Tables'!CC112,CD$159-CC97-CD92)+IF('Background Data'!$A77&lt;&gt;'Background Data'!$A$21,0,CC97*(CD$125/CC$128-1))</f>
        <v>694798991.8</v>
      </c>
      <c r="CE97" s="37">
        <f>CD97+CE92+IF('Background Data'!$A77&lt;&gt;'Background Data'!$A$19,'Data Tables'!CD112,CE$159-CD97-CE92)+IF('Background Data'!$A77&lt;&gt;'Background Data'!$A$21,0,CD97*(CE$125/CD$128-1))</f>
        <v>717223373.2</v>
      </c>
      <c r="CF97" s="37">
        <f>CE97+CF92+IF('Background Data'!$A77&lt;&gt;'Background Data'!$A$19,'Data Tables'!CE112,CF$159-CE97-CF92)+IF('Background Data'!$A77&lt;&gt;'Background Data'!$A$21,0,CE97*(CF$125/CE$128-1))</f>
        <v>740107564.6</v>
      </c>
      <c r="CG97" s="37">
        <f>CF97+CG92+IF('Background Data'!$A77&lt;&gt;'Background Data'!$A$19,'Data Tables'!CF112,CG$159-CF97-CG92)+IF('Background Data'!$A77&lt;&gt;'Background Data'!$A$21,0,CF97*(CG$125/CF$128-1))</f>
        <v>763458889.2</v>
      </c>
      <c r="CH97" s="37">
        <f>CG97+CH92+IF('Background Data'!$A77&lt;&gt;'Background Data'!$A$19,'Data Tables'!CG112,CH$159-CG97-CH92)+IF('Background Data'!$A77&lt;&gt;'Background Data'!$A$21,0,CG97*(CH$125/CG$128-1))</f>
        <v>787282933.4</v>
      </c>
      <c r="CI97" s="37">
        <f>CH97+CI92+IF('Background Data'!$A77&lt;&gt;'Background Data'!$A$19,'Data Tables'!CH112,CI$159-CH97-CI92)+IF('Background Data'!$A77&lt;&gt;'Background Data'!$A$21,0,CH97*(CI$125/CH$128-1))</f>
        <v>811587115.3</v>
      </c>
      <c r="CJ97" s="37">
        <f>CI97+CJ92+IF('Background Data'!$A77&lt;&gt;'Background Data'!$A$19,'Data Tables'!CI112,CJ$159-CI97-CJ92)+IF('Background Data'!$A77&lt;&gt;'Background Data'!$A$21,0,CI97*(CJ$125/CI$128-1))</f>
        <v>836377768.1</v>
      </c>
      <c r="CK97" s="37">
        <f>CJ97+CK92+IF('Background Data'!$A77&lt;&gt;'Background Data'!$A$19,'Data Tables'!CJ112,CK$159-CJ97-CK92)+IF('Background Data'!$A77&lt;&gt;'Background Data'!$A$21,0,CJ97*(CK$125/CJ$128-1))</f>
        <v>861659999.6</v>
      </c>
      <c r="CL97" s="37">
        <f>CK97+CL92+IF('Background Data'!$A77&lt;&gt;'Background Data'!$A$19,'Data Tables'!CK112,CL$159-CK97-CL92)+IF('Background Data'!$A77&lt;&gt;'Background Data'!$A$21,0,CK97*(CL$125/CK$128-1))</f>
        <v>887443368</v>
      </c>
      <c r="CM97" s="37">
        <f>CL97+CM92+IF('Background Data'!$A77&lt;&gt;'Background Data'!$A$19,'Data Tables'!CL112,CM$159-CL97-CM92)+IF('Background Data'!$A77&lt;&gt;'Background Data'!$A$21,0,CL97*(CM$125/CL$128-1))</f>
        <v>913733451.4</v>
      </c>
      <c r="CN97" s="37">
        <f>CM97+CN92+IF('Background Data'!$A77&lt;&gt;'Background Data'!$A$19,'Data Tables'!CM112,CN$159-CM97-CN92)+IF('Background Data'!$A77&lt;&gt;'Background Data'!$A$21,0,CM97*(CN$125/CM$128-1))</f>
        <v>940537992.6</v>
      </c>
      <c r="CO97" s="37">
        <f>CN97+CO92+IF('Background Data'!$A77&lt;&gt;'Background Data'!$A$19,'Data Tables'!CN112,CO$159-CN97-CO92)+IF('Background Data'!$A77&lt;&gt;'Background Data'!$A$21,0,CN97*(CO$125/CN$128-1))</f>
        <v>967863303.3</v>
      </c>
      <c r="CP97" s="37">
        <f>CO97+CP92+IF('Background Data'!$A77&lt;&gt;'Background Data'!$A$19,'Data Tables'!CO112,CP$159-CO97-CP92)+IF('Background Data'!$A77&lt;&gt;'Background Data'!$A$21,0,CO97*(CP$125/CO$128-1))</f>
        <v>995717473.5</v>
      </c>
      <c r="CQ97" s="37">
        <f>CP97+CQ92+IF('Background Data'!$A77&lt;&gt;'Background Data'!$A$19,'Data Tables'!CP112,CQ$159-CP97-CQ92)+IF('Background Data'!$A77&lt;&gt;'Background Data'!$A$21,0,CP97*(CQ$125/CP$128-1))</f>
        <v>1024107586</v>
      </c>
      <c r="CR97" s="37">
        <f>CQ97+CR92+IF('Background Data'!$A77&lt;&gt;'Background Data'!$A$19,'Data Tables'!CQ112,CR$159-CQ97-CR92)+IF('Background Data'!$A77&lt;&gt;'Background Data'!$A$21,0,CQ97*(CR$125/CQ$128-1))</f>
        <v>1053040519</v>
      </c>
      <c r="CS97" s="37">
        <f>CR97+CS92+IF('Background Data'!$A77&lt;&gt;'Background Data'!$A$19,'Data Tables'!CR112,CS$159-CR97-CS92)+IF('Background Data'!$A77&lt;&gt;'Background Data'!$A$21,0,CR97*(CS$125/CR$128-1))</f>
        <v>1082524772</v>
      </c>
      <c r="CT97" s="37">
        <f>CS97+CT92+IF('Background Data'!$A77&lt;&gt;'Background Data'!$A$19,'Data Tables'!CS112,CT$159-CS97-CT92)+IF('Background Data'!$A77&lt;&gt;'Background Data'!$A$21,0,CS97*(CT$125/CS$128-1))</f>
        <v>1112567216</v>
      </c>
      <c r="CU97" s="37">
        <f>CT97+CU92+IF('Background Data'!$A77&lt;&gt;'Background Data'!$A$19,'Data Tables'!CT112,CU$159-CT97-CU92)+IF('Background Data'!$A77&lt;&gt;'Background Data'!$A$21,0,CT97*(CU$125/CT$128-1))</f>
        <v>1143176534</v>
      </c>
      <c r="CV97" s="37">
        <f>CU97+CV92+IF('Background Data'!$A77&lt;&gt;'Background Data'!$A$19,'Data Tables'!CU112,CV$159-CU97-CV92)+IF('Background Data'!$A77&lt;&gt;'Background Data'!$A$21,0,CU97*(CV$125/CU$128-1))</f>
        <v>1174360350</v>
      </c>
      <c r="CW97" s="37">
        <f>CV97+CW92+IF('Background Data'!$A77&lt;&gt;'Background Data'!$A$19,'Data Tables'!CV112,CW$159-CV97-CW92)+IF('Background Data'!$A77&lt;&gt;'Background Data'!$A$21,0,CV97*(CW$125/CV$128-1))</f>
        <v>1206125483</v>
      </c>
      <c r="CX97" s="37">
        <f>CW97+CX92+IF('Background Data'!$A77&lt;&gt;'Background Data'!$A$19,'Data Tables'!CW112,CX$159-CW97-CX92)+IF('Background Data'!$A77&lt;&gt;'Background Data'!$A$21,0,CW97*(CX$125/CW$128-1))</f>
        <v>1238482023</v>
      </c>
      <c r="CY97" s="37">
        <f>CX97+CY92+IF('Background Data'!$A77&lt;&gt;'Background Data'!$A$19,'Data Tables'!CX112,CY$159-CX97-CY92)+IF('Background Data'!$A77&lt;&gt;'Background Data'!$A$21,0,CX97*(CY$125/CX$128-1))</f>
        <v>1271437047</v>
      </c>
      <c r="CZ97" s="37">
        <f>CY97+CZ92+IF('Background Data'!$A77&lt;&gt;'Background Data'!$A$19,'Data Tables'!CY112,CZ$159-CY97-CZ92)+IF('Background Data'!$A77&lt;&gt;'Background Data'!$A$21,0,CY97*(CZ$125/CY$128-1))</f>
        <v>1304999795</v>
      </c>
      <c r="DA97" s="37">
        <f>CZ97+DA92+IF('Background Data'!$A77&lt;&gt;'Background Data'!$A$19,'Data Tables'!CZ112,DA$159-CZ97-DA92)+IF('Background Data'!$A77&lt;&gt;'Background Data'!$A$21,0,CZ97*(DA$125/CZ$128-1))</f>
        <v>1339177812</v>
      </c>
      <c r="DB97" s="37">
        <f>DA97+DB92+IF('Background Data'!$A77&lt;&gt;'Background Data'!$A$19,'Data Tables'!DA112,DB$159-DA97-DB92)+IF('Background Data'!$A77&lt;&gt;'Background Data'!$A$21,0,DA97*(DB$125/DA$128-1))</f>
        <v>1373980675</v>
      </c>
      <c r="DC97" s="37">
        <f>DB97+DC92+IF('Background Data'!$A77&lt;&gt;'Background Data'!$A$19,'Data Tables'!DB112,DC$159-DB97-DC92)+IF('Background Data'!$A77&lt;&gt;'Background Data'!$A$21,0,DB97*(DC$125/DB$128-1))</f>
        <v>1409416789</v>
      </c>
      <c r="DD97" s="37">
        <f>DC97+DD92+IF('Background Data'!$A77&lt;&gt;'Background Data'!$A$19,'Data Tables'!DC112,DD$159-DC97-DD92)+IF('Background Data'!$A77&lt;&gt;'Background Data'!$A$21,0,DC97*(DD$125/DC$128-1))</f>
        <v>1445494284</v>
      </c>
      <c r="DE97" s="37">
        <f>DD97+DE92+IF('Background Data'!$A77&lt;&gt;'Background Data'!$A$19,'Data Tables'!DD112,DE$159-DD97-DE92)+IF('Background Data'!$A77&lt;&gt;'Background Data'!$A$21,0,DD97*(DE$125/DD$128-1))</f>
        <v>1482223233</v>
      </c>
      <c r="DF97" s="37">
        <f>DE97+DF92+IF('Background Data'!$A77&lt;&gt;'Background Data'!$A$19,'Data Tables'!DE112,DF$159-DE97-DF92)+IF('Background Data'!$A77&lt;&gt;'Background Data'!$A$21,0,DE97*(DF$125/DE$128-1))</f>
        <v>1519611737</v>
      </c>
      <c r="DG97" s="37">
        <f>DF97+DG92+IF('Background Data'!$A77&lt;&gt;'Background Data'!$A$19,'Data Tables'!DF112,DG$159-DF97-DG92)+IF('Background Data'!$A77&lt;&gt;'Background Data'!$A$21,0,DF97*(DG$125/DF$128-1))</f>
        <v>1557670096</v>
      </c>
      <c r="DH97" s="37">
        <f>DG97+DH92+IF('Background Data'!$A77&lt;&gt;'Background Data'!$A$19,'Data Tables'!DG112,DH$159-DG97-DH92)+IF('Background Data'!$A77&lt;&gt;'Background Data'!$A$21,0,DG97*(DH$125/DG$128-1))</f>
        <v>1596407310</v>
      </c>
      <c r="DI97" s="37">
        <f>DH97+DI92+IF('Background Data'!$A77&lt;&gt;'Background Data'!$A$19,'Data Tables'!DH112,DI$159-DH97-DI92)+IF('Background Data'!$A77&lt;&gt;'Background Data'!$A$21,0,DH97*(DI$125/DH$128-1))</f>
        <v>1635830631</v>
      </c>
      <c r="DJ97" s="37">
        <f>DI97+DJ92+IF('Background Data'!$A77&lt;&gt;'Background Data'!$A$19,'Data Tables'!DI112,DJ$159-DI97-DJ92)+IF('Background Data'!$A77&lt;&gt;'Background Data'!$A$21,0,DI97*(DJ$125/DI$128-1))</f>
        <v>1675953322</v>
      </c>
      <c r="DK97" s="37">
        <f>DJ97+DK92+IF('Background Data'!$A77&lt;&gt;'Background Data'!$A$19,'Data Tables'!DJ112,DK$159-DJ97-DK92)+IF('Background Data'!$A77&lt;&gt;'Background Data'!$A$21,0,DJ97*(DK$125/DJ$128-1))</f>
        <v>1716783289</v>
      </c>
      <c r="DL97" s="37">
        <f>DK97+DL92+IF('Background Data'!$A77&lt;&gt;'Background Data'!$A$19,'Data Tables'!DK112,DL$159-DK97-DL92)+IF('Background Data'!$A77&lt;&gt;'Background Data'!$A$21,0,DK97*(DL$125/DK$128-1))</f>
        <v>1758331402</v>
      </c>
      <c r="DM97" s="37">
        <f>DL97+DM92+IF('Background Data'!$A77&lt;&gt;'Background Data'!$A$19,'Data Tables'!DL112,DM$159-DL97-DM92)+IF('Background Data'!$A77&lt;&gt;'Background Data'!$A$21,0,DL97*(DM$125/DL$128-1))</f>
        <v>1800606459</v>
      </c>
      <c r="DN97" s="37">
        <f>DM97+DN92+IF('Background Data'!$A77&lt;&gt;'Background Data'!$A$19,'Data Tables'!DM112,DN$159-DM97-DN92)+IF('Background Data'!$A77&lt;&gt;'Background Data'!$A$21,0,DM97*(DN$125/DM$128-1))</f>
        <v>1843619833</v>
      </c>
      <c r="DO97" s="37">
        <f>DN97+DO92+IF('Background Data'!$A77&lt;&gt;'Background Data'!$A$19,'Data Tables'!DN112,DO$159-DN97-DO92)+IF('Background Data'!$A77&lt;&gt;'Background Data'!$A$21,0,DN97*(DO$125/DN$128-1))</f>
        <v>1887381406</v>
      </c>
      <c r="DP97" s="37">
        <f>DO97+DP92+IF('Background Data'!$A77&lt;&gt;'Background Data'!$A$19,'Data Tables'!DO112,DP$159-DO97-DP92)+IF('Background Data'!$A77&lt;&gt;'Background Data'!$A$21,0,DO97*(DP$125/DO$128-1))</f>
        <v>1931900696</v>
      </c>
      <c r="DQ97" s="37">
        <f>DP97+DQ92+IF('Background Data'!$A77&lt;&gt;'Background Data'!$A$19,'Data Tables'!DP112,DQ$159-DP97-DQ92)+IF('Background Data'!$A77&lt;&gt;'Background Data'!$A$21,0,DP97*(DQ$125/DP$128-1))</f>
        <v>1977189676</v>
      </c>
      <c r="DR97" s="37">
        <f>DQ97+DR92+IF('Background Data'!$A77&lt;&gt;'Background Data'!$A$19,'Data Tables'!DQ112,DR$159-DQ97-DR92)+IF('Background Data'!$A77&lt;&gt;'Background Data'!$A$21,0,DQ97*(DR$125/DQ$128-1))</f>
        <v>2023257802</v>
      </c>
    </row>
    <row r="98" ht="14.25" customHeight="1">
      <c r="B98" s="270" t="s">
        <v>227</v>
      </c>
      <c r="C98" s="276"/>
      <c r="D98" s="276"/>
      <c r="E98" s="276"/>
      <c r="F98" s="276"/>
      <c r="G98" s="276"/>
      <c r="H98" s="276"/>
      <c r="I98" s="276"/>
      <c r="J98" s="276"/>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c r="AZ98" s="276"/>
      <c r="BA98" s="276"/>
      <c r="BB98" s="276"/>
      <c r="BC98" s="276"/>
      <c r="BD98" s="276"/>
      <c r="BE98" s="276"/>
      <c r="BF98" s="276"/>
      <c r="BG98" s="276"/>
      <c r="BH98" s="276"/>
      <c r="BI98" s="276"/>
      <c r="BJ98" s="276"/>
      <c r="BK98" s="276"/>
      <c r="BL98" s="276"/>
      <c r="BM98" s="276"/>
      <c r="BN98" s="276"/>
      <c r="BO98" s="276"/>
      <c r="BP98" s="276"/>
      <c r="BQ98" s="276"/>
      <c r="BR98" s="276"/>
      <c r="BS98" s="276"/>
      <c r="BT98" s="276"/>
      <c r="BU98" s="276"/>
      <c r="BV98" s="276"/>
      <c r="BW98" s="276"/>
      <c r="BX98" s="276"/>
      <c r="BY98" s="276"/>
      <c r="BZ98" s="276"/>
      <c r="CA98" s="276"/>
      <c r="CB98" s="276"/>
      <c r="CC98" s="276"/>
      <c r="CD98" s="276"/>
      <c r="CE98" s="276"/>
      <c r="CF98" s="276"/>
      <c r="CG98" s="276"/>
      <c r="CH98" s="276"/>
      <c r="CI98" s="276"/>
      <c r="CJ98" s="276"/>
      <c r="CK98" s="276"/>
      <c r="CL98" s="276"/>
      <c r="CM98" s="276"/>
      <c r="CN98" s="276"/>
      <c r="CO98" s="276"/>
      <c r="CP98" s="276"/>
      <c r="CQ98" s="276"/>
      <c r="CR98" s="276"/>
      <c r="CS98" s="276"/>
      <c r="CT98" s="276"/>
      <c r="CU98" s="276"/>
      <c r="CV98" s="276"/>
      <c r="CW98" s="276"/>
      <c r="CX98" s="276"/>
      <c r="CY98" s="276"/>
      <c r="CZ98" s="276"/>
      <c r="DA98" s="276"/>
      <c r="DB98" s="276"/>
      <c r="DC98" s="276"/>
      <c r="DD98" s="276"/>
      <c r="DE98" s="276"/>
      <c r="DF98" s="276"/>
      <c r="DG98" s="276"/>
      <c r="DH98" s="276"/>
      <c r="DI98" s="276"/>
      <c r="DJ98" s="276"/>
      <c r="DK98" s="276"/>
      <c r="DL98" s="276"/>
      <c r="DM98" s="276"/>
      <c r="DN98" s="276"/>
      <c r="DO98" s="276"/>
      <c r="DP98" s="276"/>
      <c r="DQ98" s="276"/>
      <c r="DR98" s="276"/>
    </row>
    <row r="99" ht="14.25" customHeight="1" outlineLevel="1">
      <c r="B99" s="277" t="s">
        <v>241</v>
      </c>
      <c r="C99" s="275"/>
      <c r="D99" s="275"/>
      <c r="E99" s="275"/>
      <c r="F99" s="275"/>
      <c r="G99" s="275"/>
      <c r="H99" s="275"/>
      <c r="I99" s="275"/>
      <c r="J99" s="275"/>
      <c r="K99" s="275"/>
      <c r="L99" s="275"/>
      <c r="M99" s="275"/>
      <c r="N99" s="275"/>
      <c r="O99" s="275"/>
      <c r="P99" s="275"/>
      <c r="Q99" s="275"/>
      <c r="R99" s="275"/>
      <c r="S99" s="275"/>
      <c r="T99" s="275"/>
      <c r="U99" s="275"/>
      <c r="V99" s="275"/>
      <c r="W99" s="275"/>
      <c r="X99" s="275"/>
      <c r="Y99" s="275"/>
      <c r="Z99" s="275"/>
      <c r="AA99" s="275"/>
      <c r="AB99" s="275"/>
      <c r="AC99" s="275"/>
      <c r="AD99" s="275"/>
      <c r="AE99" s="275"/>
      <c r="AF99" s="275"/>
      <c r="AG99" s="275"/>
      <c r="AH99" s="275"/>
      <c r="AI99" s="275"/>
      <c r="AJ99" s="275"/>
      <c r="AK99" s="275"/>
      <c r="AL99" s="275"/>
      <c r="AM99" s="275"/>
      <c r="AN99" s="275"/>
      <c r="AO99" s="275"/>
      <c r="AP99" s="275"/>
      <c r="AQ99" s="275"/>
      <c r="AR99" s="275"/>
      <c r="AS99" s="275"/>
      <c r="AT99" s="275"/>
      <c r="AU99" s="275"/>
      <c r="AV99" s="275"/>
      <c r="AW99" s="275"/>
      <c r="AX99" s="275"/>
      <c r="AY99" s="275"/>
      <c r="AZ99" s="275"/>
      <c r="BA99" s="275"/>
      <c r="BB99" s="275"/>
      <c r="BC99" s="275"/>
      <c r="BD99" s="275"/>
      <c r="BE99" s="275"/>
      <c r="BF99" s="275"/>
      <c r="BG99" s="275"/>
      <c r="BH99" s="275"/>
      <c r="BI99" s="275"/>
      <c r="BJ99" s="275"/>
      <c r="BK99" s="275"/>
      <c r="BL99" s="275"/>
      <c r="BM99" s="275"/>
      <c r="BN99" s="275"/>
      <c r="BO99" s="275"/>
      <c r="BP99" s="275"/>
      <c r="BQ99" s="275"/>
      <c r="BR99" s="275"/>
      <c r="BS99" s="275"/>
      <c r="BT99" s="275"/>
      <c r="BU99" s="275"/>
      <c r="BV99" s="275"/>
      <c r="BW99" s="275"/>
      <c r="BX99" s="275"/>
      <c r="BY99" s="275"/>
      <c r="BZ99" s="275"/>
      <c r="CA99" s="275"/>
      <c r="CB99" s="275"/>
      <c r="CC99" s="275"/>
      <c r="CD99" s="275"/>
      <c r="CE99" s="275"/>
      <c r="CF99" s="275"/>
      <c r="CG99" s="275"/>
      <c r="CH99" s="275"/>
      <c r="CI99" s="275"/>
      <c r="CJ99" s="275"/>
      <c r="CK99" s="275"/>
      <c r="CL99" s="275"/>
      <c r="CM99" s="275"/>
      <c r="CN99" s="275"/>
      <c r="CO99" s="275"/>
      <c r="CP99" s="275"/>
      <c r="CQ99" s="275"/>
      <c r="CR99" s="275"/>
      <c r="CS99" s="275"/>
      <c r="CT99" s="275"/>
      <c r="CU99" s="275"/>
      <c r="CV99" s="275"/>
      <c r="CW99" s="275"/>
      <c r="CX99" s="275"/>
      <c r="CY99" s="275"/>
      <c r="CZ99" s="275"/>
      <c r="DA99" s="275"/>
      <c r="DB99" s="275"/>
      <c r="DC99" s="275"/>
      <c r="DD99" s="275"/>
      <c r="DE99" s="275"/>
      <c r="DF99" s="275"/>
      <c r="DG99" s="275"/>
      <c r="DH99" s="275"/>
      <c r="DI99" s="275"/>
      <c r="DJ99" s="275"/>
      <c r="DK99" s="275"/>
      <c r="DL99" s="275"/>
      <c r="DM99" s="275"/>
      <c r="DN99" s="275"/>
      <c r="DO99" s="275"/>
      <c r="DP99" s="275"/>
      <c r="DQ99" s="275"/>
      <c r="DR99" s="275"/>
    </row>
    <row r="100" ht="14.25" customHeight="1" outlineLevel="1">
      <c r="B100" s="210" t="s">
        <v>242</v>
      </c>
      <c r="C100" s="37">
        <f>C7*((Inputs!$C$25)+Inputs!$C$26)</f>
        <v>30845.9707</v>
      </c>
      <c r="D100" s="37">
        <f>((D7-C7)*Inputs!$C$25)+D7*Inputs!$C$26</f>
        <v>20999.16594</v>
      </c>
      <c r="E100" s="37">
        <f>((E7-D7)*Inputs!$C$25)+E7*Inputs!$C$26</f>
        <v>23908.12187</v>
      </c>
      <c r="F100" s="37">
        <f>((F7-E7)*Inputs!$C$25)+F7*Inputs!$C$26</f>
        <v>24919.47715</v>
      </c>
      <c r="G100" s="37">
        <f>((G7-F7)*Inputs!$C$25)+G7*Inputs!$C$26</f>
        <v>27431.94774</v>
      </c>
      <c r="H100" s="37">
        <f>((H7-G7)*Inputs!$C$25)+H7*Inputs!$C$26</f>
        <v>28599.89768</v>
      </c>
      <c r="I100" s="37">
        <f>((I7-H7)*Inputs!$C$25)+I7*Inputs!$C$26</f>
        <v>31385.35445</v>
      </c>
      <c r="J100" s="37">
        <f>((J7-I7)*Inputs!$C$25)+J7*Inputs!$C$26</f>
        <v>33576.59815</v>
      </c>
      <c r="K100" s="37">
        <f>((K7-J7)*Inputs!$C$25)+K7*Inputs!$C$26</f>
        <v>35013.7389</v>
      </c>
      <c r="L100" s="37">
        <f>((L7-K7)*Inputs!$C$25)+L7*Inputs!$C$26</f>
        <v>38276.12984</v>
      </c>
      <c r="M100" s="37">
        <f>((M7-L7)*Inputs!$C$25)+M7*Inputs!$C$26</f>
        <v>39904.61066</v>
      </c>
      <c r="N100" s="37">
        <f>((N7-M7)*Inputs!$C$25)+N7*Inputs!$C$26</f>
        <v>43515.19879</v>
      </c>
      <c r="O100" s="37">
        <f>((O7-N7)*Inputs!$C$25)+O7*Inputs!$C$26</f>
        <v>46387.18924</v>
      </c>
      <c r="P100" s="37">
        <f>((P7-O7)*Inputs!$C$25)+P7*Inputs!$C$26</f>
        <v>46087.35275</v>
      </c>
      <c r="Q100" s="37">
        <f>((Q7-P7)*Inputs!$C$25)+Q7*Inputs!$C$26</f>
        <v>52227.35345</v>
      </c>
      <c r="R100" s="37">
        <f>((R7-Q7)*Inputs!$C$25)+R7*Inputs!$C$26</f>
        <v>54273.26162</v>
      </c>
      <c r="S100" s="37">
        <f>((S7-R7)*Inputs!$C$25)+S7*Inputs!$C$26</f>
        <v>58720.02491</v>
      </c>
      <c r="T100" s="37">
        <f>((T7-S7)*Inputs!$C$25)+T7*Inputs!$C$26</f>
        <v>60851.02407</v>
      </c>
      <c r="U100" s="37">
        <f>((U7-T7)*Inputs!$C$25)+U7*Inputs!$C$26</f>
        <v>65541.46585</v>
      </c>
      <c r="V100" s="37">
        <f>((V7-U7)*Inputs!$C$25)+V7*Inputs!$C$26</f>
        <v>69069.92799</v>
      </c>
      <c r="W100" s="37">
        <f>((W7-V7)*Inputs!$C$25)+W7*Inputs!$C$26</f>
        <v>71143.35003</v>
      </c>
      <c r="X100" s="37">
        <f>((X7-W7)*Inputs!$C$25)+X7*Inputs!$C$26</f>
        <v>75967.55709</v>
      </c>
      <c r="Y100" s="37">
        <f>((Y7-X7)*Inputs!$C$25)+Y7*Inputs!$C$26</f>
        <v>77839.28638</v>
      </c>
      <c r="Z100" s="37">
        <f>((Z7-Y7)*Inputs!$C$25)+Z7*Inputs!$C$26</f>
        <v>82540.73708</v>
      </c>
      <c r="AA100" s="37">
        <f>((AA7-Z7)*Inputs!$C$25)+AA7*Inputs!$C$26</f>
        <v>85648.37761</v>
      </c>
      <c r="AB100" s="37">
        <f>((AB7-AA7)*Inputs!$C$25)+AB7*Inputs!$C$26</f>
        <v>83749.09164</v>
      </c>
      <c r="AC100" s="37">
        <f>((AC7-AB7)*Inputs!$C$25)+AC7*Inputs!$C$26</f>
        <v>90935.01964</v>
      </c>
      <c r="AD100" s="37">
        <f>((AD7-AC7)*Inputs!$C$25)+AD7*Inputs!$C$26</f>
        <v>91712.94223</v>
      </c>
      <c r="AE100" s="37">
        <f>((AE7-AD7)*Inputs!$C$25)+AE7*Inputs!$C$26</f>
        <v>95310.4333</v>
      </c>
      <c r="AF100" s="37">
        <f>((AF7-AE7)*Inputs!$C$25)+AF7*Inputs!$C$26</f>
        <v>95486.31886</v>
      </c>
      <c r="AG100" s="37">
        <f>((AG7-AF7)*Inputs!$C$25)+AG7*Inputs!$C$26</f>
        <v>98396.56059</v>
      </c>
      <c r="AH100" s="37">
        <f>((AH7-AG7)*Inputs!$C$25)+AH7*Inputs!$C$26</f>
        <v>99450.50603</v>
      </c>
      <c r="AI100" s="37">
        <f>((AI7-AH7)*Inputs!$C$25)+AI7*Inputs!$C$26</f>
        <v>98735.6172</v>
      </c>
      <c r="AJ100" s="37">
        <f>((AJ7-AI7)*Inputs!$C$25)+AJ7*Inputs!$C$26</f>
        <v>100552.7396</v>
      </c>
      <c r="AK100" s="37">
        <f>((AK7-AJ7)*Inputs!$C$25)+AK7*Inputs!$C$26</f>
        <v>99354.34658</v>
      </c>
      <c r="AL100" s="37">
        <f>((AL7-AK7)*Inputs!$C$25)+AL7*Inputs!$C$26</f>
        <v>100512.75</v>
      </c>
      <c r="AM100" s="37">
        <f>((AM7-AL7)*Inputs!$C$25)+AM7*Inputs!$C$26</f>
        <v>100132.6411</v>
      </c>
      <c r="AN100" s="37">
        <f>((AN7-AM7)*Inputs!$C$25)+AN7*Inputs!$C$26</f>
        <v>96288.97567</v>
      </c>
      <c r="AO100" s="37">
        <f>((AO7-AN7)*Inputs!$C$25)+AO7*Inputs!$C$26</f>
        <v>98906.59072</v>
      </c>
      <c r="AP100" s="37">
        <f>((AP7-AO7)*Inputs!$C$25)+AP7*Inputs!$C$26</f>
        <v>97128.45381</v>
      </c>
      <c r="AQ100" s="37">
        <f>((AQ7-AP7)*Inputs!$C$25)+AQ7*Inputs!$C$26</f>
        <v>97176.6124</v>
      </c>
      <c r="AR100" s="37">
        <f>((AR7-AQ7)*Inputs!$C$25)+AR7*Inputs!$C$26</f>
        <v>95404.5693</v>
      </c>
      <c r="AS100" s="37">
        <f>((AS7-AR7)*Inputs!$C$25)+AS7*Inputs!$C$26</f>
        <v>95226.7463</v>
      </c>
      <c r="AT100" s="37">
        <f>((AT7-AS7)*Inputs!$C$25)+AT7*Inputs!$C$26</f>
        <v>94217.33606</v>
      </c>
      <c r="AU100" s="37">
        <f>((AU7-AT7)*Inputs!$C$25)+AU7*Inputs!$C$26</f>
        <v>92626.08676</v>
      </c>
      <c r="AV100" s="37">
        <f>((AV7-AU7)*Inputs!$C$25)+AV7*Inputs!$C$26</f>
        <v>92289.41783</v>
      </c>
      <c r="AW100" s="37">
        <f>((AW7-AV7)*Inputs!$C$25)+AW7*Inputs!$C$26</f>
        <v>90881.12434</v>
      </c>
      <c r="AX100" s="37">
        <f>((AX7-AW7)*Inputs!$C$25)+AX7*Inputs!$C$26</f>
        <v>90521.01924</v>
      </c>
      <c r="AY100" s="37">
        <f>((AY7-AX7)*Inputs!$C$25)+AY7*Inputs!$C$26</f>
        <v>89702.7049</v>
      </c>
      <c r="AZ100" s="37">
        <f>((AZ7-AY7)*Inputs!$C$25)+AZ7*Inputs!$C$26</f>
        <v>88245.94966</v>
      </c>
      <c r="BA100" s="37">
        <f>((BA7-AZ7)*Inputs!$C$25)+BA7*Inputs!$C$26</f>
        <v>88288.16425</v>
      </c>
      <c r="BB100" s="37">
        <f>((BB7-BA7)*Inputs!$C$25)+BB7*Inputs!$C$26</f>
        <v>87367.88203</v>
      </c>
      <c r="BC100" s="37">
        <f>((BC7-BB7)*Inputs!$C$25)+BC7*Inputs!$C$26</f>
        <v>87079.70368</v>
      </c>
      <c r="BD100" s="37">
        <f>((BD7-BC7)*Inputs!$C$25)+BD7*Inputs!$C$26</f>
        <v>86330.54889</v>
      </c>
      <c r="BE100" s="37">
        <f>((BE7-BD7)*Inputs!$C$25)+BE7*Inputs!$C$26</f>
        <v>86088.47638</v>
      </c>
      <c r="BF100" s="37">
        <f>((BF7-BE7)*Inputs!$C$25)+BF7*Inputs!$C$26</f>
        <v>85660.46223</v>
      </c>
      <c r="BG100" s="37">
        <f>((BG7-BF7)*Inputs!$C$25)+BG7*Inputs!$C$26</f>
        <v>85125.50829</v>
      </c>
      <c r="BH100" s="37">
        <f>((BH7-BG7)*Inputs!$C$25)+BH7*Inputs!$C$26</f>
        <v>84949.94765</v>
      </c>
      <c r="BI100" s="37">
        <f>((BI7-BH7)*Inputs!$C$25)+BI7*Inputs!$C$26</f>
        <v>84527.97051</v>
      </c>
      <c r="BJ100" s="37">
        <f>((BJ7-BI7)*Inputs!$C$25)+BJ7*Inputs!$C$26</f>
        <v>84390.691</v>
      </c>
      <c r="BK100" s="37">
        <f>((BK7-BJ7)*Inputs!$C$25)+BK7*Inputs!$C$26</f>
        <v>84155.84769</v>
      </c>
      <c r="BL100" s="37">
        <f>((BL7-BK7)*Inputs!$C$25)+BL7*Inputs!$C$26</f>
        <v>83696.0858</v>
      </c>
      <c r="BM100" s="37">
        <f>((BM7-BL7)*Inputs!$C$25)+BM7*Inputs!$C$26</f>
        <v>83786.39955</v>
      </c>
      <c r="BN100" s="37">
        <f>((BN7-BM7)*Inputs!$C$25)+BN7*Inputs!$C$26</f>
        <v>83560.20137</v>
      </c>
      <c r="BO100" s="37">
        <f>((BO7-BN7)*Inputs!$C$25)+BO7*Inputs!$C$26</f>
        <v>83493.77878</v>
      </c>
      <c r="BP100" s="37">
        <f>((BP7-BO7)*Inputs!$C$25)+BP7*Inputs!$C$26</f>
        <v>83320.10232</v>
      </c>
      <c r="BQ100" s="37">
        <f>((BQ7-BP7)*Inputs!$C$25)+BQ7*Inputs!$C$26</f>
        <v>83273.64127</v>
      </c>
      <c r="BR100" s="37">
        <f>((BR7-BQ7)*Inputs!$C$25)+BR7*Inputs!$C$26</f>
        <v>83184.52168</v>
      </c>
      <c r="BS100" s="37">
        <f>((BS7-BR7)*Inputs!$C$25)+BS7*Inputs!$C$26</f>
        <v>83069.38727</v>
      </c>
      <c r="BT100" s="37">
        <f>((BT7-BS7)*Inputs!$C$25)+BT7*Inputs!$C$26</f>
        <v>83045.70592</v>
      </c>
      <c r="BU100" s="37">
        <f>((BU7-BT7)*Inputs!$C$25)+BU7*Inputs!$C$26</f>
        <v>82958.82429</v>
      </c>
      <c r="BV100" s="37">
        <f>((BV7-BU7)*Inputs!$C$25)+BV7*Inputs!$C$26</f>
        <v>82946.37515</v>
      </c>
      <c r="BW100" s="37">
        <f>((BW7-BV7)*Inputs!$C$25)+BW7*Inputs!$C$26</f>
        <v>82908.13537</v>
      </c>
      <c r="BX100" s="37">
        <f>((BX7-BW7)*Inputs!$C$25)+BX7*Inputs!$C$26</f>
        <v>82802.86321</v>
      </c>
      <c r="BY100" s="37">
        <f>((BY7-BX7)*Inputs!$C$25)+BY7*Inputs!$C$26</f>
        <v>82853.8271</v>
      </c>
      <c r="BZ100" s="37">
        <f>((BZ7-BY7)*Inputs!$C$25)+BZ7*Inputs!$C$26</f>
        <v>82812.27572</v>
      </c>
      <c r="CA100" s="37">
        <f>((CA7-BZ7)*Inputs!$C$25)+CA7*Inputs!$C$26</f>
        <v>82818.32453</v>
      </c>
      <c r="CB100" s="37">
        <f>((CB7-CA7)*Inputs!$C$25)+CB7*Inputs!$C$26</f>
        <v>82788.21135</v>
      </c>
      <c r="CC100" s="37">
        <f>((CC7-CB7)*Inputs!$C$25)+CC7*Inputs!$C$26</f>
        <v>82799.07902</v>
      </c>
      <c r="CD100" s="37">
        <f>((CD7-CC7)*Inputs!$C$25)+CD7*Inputs!$C$26</f>
        <v>82794.30077</v>
      </c>
      <c r="CE100" s="37">
        <f>((CE7-CD7)*Inputs!$C$25)+CE7*Inputs!$C$26</f>
        <v>82776.58687</v>
      </c>
      <c r="CF100" s="37">
        <f>((CF7-CE7)*Inputs!$C$25)+CF7*Inputs!$C$26</f>
        <v>82792.81467</v>
      </c>
      <c r="CG100" s="37">
        <f>((CG7-CF7)*Inputs!$C$25)+CG7*Inputs!$C$26</f>
        <v>82780.9508</v>
      </c>
      <c r="CH100" s="37">
        <f>((CH7-CG7)*Inputs!$C$25)+CH7*Inputs!$C$26</f>
        <v>82799.79104</v>
      </c>
      <c r="CI100" s="37">
        <f>((CI7-CH7)*Inputs!$C$25)+CI7*Inputs!$C$26</f>
        <v>82805.93952</v>
      </c>
      <c r="CJ100" s="37">
        <f>((CJ7-CI7)*Inputs!$C$25)+CJ7*Inputs!$C$26</f>
        <v>82774.0153</v>
      </c>
      <c r="CK100" s="37">
        <f>((CK7-CJ7)*Inputs!$C$25)+CK7*Inputs!$C$26</f>
        <v>82821.55441</v>
      </c>
      <c r="CL100" s="37">
        <f>((CL7-CK7)*Inputs!$C$25)+CL7*Inputs!$C$26</f>
        <v>82818.88717</v>
      </c>
      <c r="CM100" s="37">
        <f>((CM7-CL7)*Inputs!$C$25)+CM7*Inputs!$C$26</f>
        <v>82842.07088</v>
      </c>
      <c r="CN100" s="37">
        <f>((CN7-CM7)*Inputs!$C$25)+CN7*Inputs!$C$26</f>
        <v>82841.6865</v>
      </c>
      <c r="CO100" s="37">
        <f>((CO7-CN7)*Inputs!$C$25)+CO7*Inputs!$C$26</f>
        <v>82866.04352</v>
      </c>
      <c r="CP100" s="37">
        <f>((CP7-CO7)*Inputs!$C$25)+CP7*Inputs!$C$26</f>
        <v>82879.29787</v>
      </c>
      <c r="CQ100" s="37">
        <f>((CQ7-CP7)*Inputs!$C$25)+CQ7*Inputs!$C$26</f>
        <v>82881.37259</v>
      </c>
      <c r="CR100" s="37">
        <f>((CR7-CQ7)*Inputs!$C$25)+CR7*Inputs!$C$26</f>
        <v>82907.09529</v>
      </c>
      <c r="CS100" s="37">
        <f>((CS7-CR7)*Inputs!$C$25)+CS7*Inputs!$C$26</f>
        <v>82910.32653</v>
      </c>
      <c r="CT100" s="37">
        <f>((CT7-CS7)*Inputs!$C$25)+CT7*Inputs!$C$26</f>
        <v>82936.75867</v>
      </c>
      <c r="CU100" s="37">
        <f>((CU7-CT7)*Inputs!$C$25)+CU7*Inputs!$C$26</f>
        <v>82952.42071</v>
      </c>
      <c r="CV100" s="37">
        <f>((CV7-CU7)*Inputs!$C$25)+CV7*Inputs!$C$26</f>
        <v>82945.38047</v>
      </c>
      <c r="CW100" s="37">
        <f>((CW7-CV7)*Inputs!$C$25)+CW7*Inputs!$C$26</f>
        <v>82983.66732</v>
      </c>
      <c r="CX100" s="37">
        <f>((CX7-CW7)*Inputs!$C$25)+CX7*Inputs!$C$26</f>
        <v>82988.73134</v>
      </c>
      <c r="CY100" s="37">
        <f>((CY7-CX7)*Inputs!$C$25)+CY7*Inputs!$C$26</f>
        <v>83016.49254</v>
      </c>
      <c r="CZ100" s="37">
        <f>((CZ7-CY7)*Inputs!$C$25)+CZ7*Inputs!$C$26</f>
        <v>83022.014</v>
      </c>
      <c r="DA100" s="37">
        <f>((DA7-CZ7)*Inputs!$C$25)+DA7*Inputs!$C$26</f>
        <v>83050.19102</v>
      </c>
      <c r="DB100" s="37">
        <f>((DB7-DA7)*Inputs!$C$25)+DB7*Inputs!$C$26</f>
        <v>83067.60237</v>
      </c>
      <c r="DC100" s="37">
        <f>((DC7-DB7)*Inputs!$C$25)+DC7*Inputs!$C$26</f>
        <v>83073.6269</v>
      </c>
      <c r="DD100" s="37">
        <f>((DD7-DC7)*Inputs!$C$25)+DD7*Inputs!$C$26</f>
        <v>83102.35098</v>
      </c>
      <c r="DE100" s="37">
        <f>((DE7-DD7)*Inputs!$C$25)+DE7*Inputs!$C$26</f>
        <v>83108.61999</v>
      </c>
      <c r="DF100" s="37">
        <f>((DF7-DE7)*Inputs!$C$25)+DF7*Inputs!$C$26</f>
        <v>83137.66826</v>
      </c>
      <c r="DG100" s="37">
        <f>((DG7-DF7)*Inputs!$C$25)+DG7*Inputs!$C$26</f>
        <v>83155.81018</v>
      </c>
      <c r="DH100" s="37">
        <f>((DH7-DG7)*Inputs!$C$25)+DH7*Inputs!$C$26</f>
        <v>83138.92775</v>
      </c>
      <c r="DI100" s="37">
        <f>((DI7-DH7)*Inputs!$C$25)+DI7*Inputs!$C$26</f>
        <v>83190.66452</v>
      </c>
      <c r="DJ100" s="37">
        <f>((DJ7-DI7)*Inputs!$C$25)+DJ7*Inputs!$C$26</f>
        <v>83197.34642</v>
      </c>
      <c r="DK100" s="37">
        <f>((DK7-DJ7)*Inputs!$C$25)+DK7*Inputs!$C$26</f>
        <v>83227.11267</v>
      </c>
      <c r="DL100" s="37">
        <f>((DL7-DK7)*Inputs!$C$25)+DL7*Inputs!$C$26</f>
        <v>83233.91071</v>
      </c>
      <c r="DM100" s="37">
        <f>((DM7-DL7)*Inputs!$C$25)+DM7*Inputs!$C$26</f>
        <v>83263.94441</v>
      </c>
      <c r="DN100" s="37">
        <f>((DN7-DM7)*Inputs!$C$25)+DN7*Inputs!$C$26</f>
        <v>83282.80023</v>
      </c>
      <c r="DO100" s="37">
        <f>((DO7-DN7)*Inputs!$C$25)+DO7*Inputs!$C$26</f>
        <v>83289.73983</v>
      </c>
      <c r="DP100" s="37">
        <f>((DP7-DO7)*Inputs!$C$25)+DP7*Inputs!$C$26</f>
        <v>83320.16159</v>
      </c>
      <c r="DQ100" s="37">
        <f>((DQ7-DP7)*Inputs!$C$25)+DQ7*Inputs!$C$26</f>
        <v>83327.17926</v>
      </c>
      <c r="DR100" s="37">
        <f>((DR7-DQ7)*Inputs!$C$25)+DR7*Inputs!$C$26</f>
        <v>83357.851</v>
      </c>
    </row>
    <row r="101" ht="14.25" customHeight="1" outlineLevel="1">
      <c r="B101" s="277" t="s">
        <v>243</v>
      </c>
      <c r="C101" s="275"/>
      <c r="D101" s="275"/>
      <c r="E101" s="275"/>
      <c r="F101" s="275"/>
      <c r="G101" s="275"/>
      <c r="H101" s="275"/>
      <c r="I101" s="275"/>
      <c r="J101" s="275"/>
      <c r="K101" s="275"/>
      <c r="L101" s="275"/>
      <c r="M101" s="275"/>
      <c r="N101" s="275"/>
      <c r="O101" s="275"/>
      <c r="P101" s="275"/>
      <c r="Q101" s="275"/>
      <c r="R101" s="275"/>
      <c r="S101" s="275"/>
      <c r="T101" s="275"/>
      <c r="U101" s="275"/>
      <c r="V101" s="275"/>
      <c r="W101" s="275"/>
      <c r="X101" s="275"/>
      <c r="Y101" s="275"/>
      <c r="Z101" s="275"/>
      <c r="AA101" s="275"/>
      <c r="AB101" s="275"/>
      <c r="AC101" s="275"/>
      <c r="AD101" s="275"/>
      <c r="AE101" s="275"/>
      <c r="AF101" s="275"/>
      <c r="AG101" s="275"/>
      <c r="AH101" s="275"/>
      <c r="AI101" s="275"/>
      <c r="AJ101" s="275"/>
      <c r="AK101" s="275"/>
      <c r="AL101" s="275"/>
      <c r="AM101" s="275"/>
      <c r="AN101" s="275"/>
      <c r="AO101" s="275"/>
      <c r="AP101" s="275"/>
      <c r="AQ101" s="275"/>
      <c r="AR101" s="275"/>
      <c r="AS101" s="275"/>
      <c r="AT101" s="275"/>
      <c r="AU101" s="275"/>
      <c r="AV101" s="275"/>
      <c r="AW101" s="275"/>
      <c r="AX101" s="275"/>
      <c r="AY101" s="275"/>
      <c r="AZ101" s="275"/>
      <c r="BA101" s="275"/>
      <c r="BB101" s="275"/>
      <c r="BC101" s="275"/>
      <c r="BD101" s="275"/>
      <c r="BE101" s="275"/>
      <c r="BF101" s="275"/>
      <c r="BG101" s="275"/>
      <c r="BH101" s="275"/>
      <c r="BI101" s="275"/>
      <c r="BJ101" s="275"/>
      <c r="BK101" s="275"/>
      <c r="BL101" s="275"/>
      <c r="BM101" s="275"/>
      <c r="BN101" s="275"/>
      <c r="BO101" s="275"/>
      <c r="BP101" s="275"/>
      <c r="BQ101" s="275"/>
      <c r="BR101" s="275"/>
      <c r="BS101" s="275"/>
      <c r="BT101" s="275"/>
      <c r="BU101" s="275"/>
      <c r="BV101" s="275"/>
      <c r="BW101" s="275"/>
      <c r="BX101" s="275"/>
      <c r="BY101" s="275"/>
      <c r="BZ101" s="275"/>
      <c r="CA101" s="275"/>
      <c r="CB101" s="275"/>
      <c r="CC101" s="275"/>
      <c r="CD101" s="275"/>
      <c r="CE101" s="275"/>
      <c r="CF101" s="275"/>
      <c r="CG101" s="275"/>
      <c r="CH101" s="275"/>
      <c r="CI101" s="275"/>
      <c r="CJ101" s="275"/>
      <c r="CK101" s="275"/>
      <c r="CL101" s="275"/>
      <c r="CM101" s="275"/>
      <c r="CN101" s="275"/>
      <c r="CO101" s="275"/>
      <c r="CP101" s="275"/>
      <c r="CQ101" s="275"/>
      <c r="CR101" s="275"/>
      <c r="CS101" s="275"/>
      <c r="CT101" s="275"/>
      <c r="CU101" s="275"/>
      <c r="CV101" s="275"/>
      <c r="CW101" s="275"/>
      <c r="CX101" s="275"/>
      <c r="CY101" s="275"/>
      <c r="CZ101" s="275"/>
      <c r="DA101" s="275"/>
      <c r="DB101" s="275"/>
      <c r="DC101" s="275"/>
      <c r="DD101" s="275"/>
      <c r="DE101" s="275"/>
      <c r="DF101" s="275"/>
      <c r="DG101" s="275"/>
      <c r="DH101" s="275"/>
      <c r="DI101" s="275"/>
      <c r="DJ101" s="275"/>
      <c r="DK101" s="275"/>
      <c r="DL101" s="275"/>
      <c r="DM101" s="275"/>
      <c r="DN101" s="275"/>
      <c r="DO101" s="275"/>
      <c r="DP101" s="275"/>
      <c r="DQ101" s="275"/>
      <c r="DR101" s="275"/>
    </row>
    <row r="102" ht="14.25" customHeight="1" outlineLevel="1">
      <c r="B102" s="210" t="s">
        <v>244</v>
      </c>
      <c r="C102" s="37">
        <f>C8*((Inputs!$C$31)+Inputs!$C$32)</f>
        <v>1386432.48</v>
      </c>
      <c r="D102" s="37">
        <f>((D8-C8)*Inputs!$C$31)+D8*Inputs!$C$32</f>
        <v>1036557.945</v>
      </c>
      <c r="E102" s="37">
        <f>((E8-D8)*Inputs!$C$31)+E8*Inputs!$C$32</f>
        <v>1211685.553</v>
      </c>
      <c r="F102" s="37">
        <f>((F8-E8)*Inputs!$C$31)+F8*Inputs!$C$32</f>
        <v>1302383.161</v>
      </c>
      <c r="G102" s="37">
        <f>((G8-F8)*Inputs!$C$31)+G8*Inputs!$C$32</f>
        <v>1463014.552</v>
      </c>
      <c r="H102" s="37">
        <f>((H8-G8)*Inputs!$C$31)+H8*Inputs!$C$32</f>
        <v>1564004.939</v>
      </c>
      <c r="I102" s="37">
        <f>((I8-H8)*Inputs!$C$31)+I8*Inputs!$C$32</f>
        <v>1740522.797</v>
      </c>
      <c r="J102" s="37">
        <f>((J8-I8)*Inputs!$C$31)+J8*Inputs!$C$32</f>
        <v>1892767.762</v>
      </c>
      <c r="K102" s="37">
        <f>((K8-J8)*Inputs!$C$31)+K8*Inputs!$C$32</f>
        <v>2011927.575</v>
      </c>
      <c r="L102" s="37">
        <f>((L8-K8)*Inputs!$C$31)+L8*Inputs!$C$32</f>
        <v>2216565.034</v>
      </c>
      <c r="M102" s="37">
        <f>((M8-L8)*Inputs!$C$31)+M8*Inputs!$C$32</f>
        <v>2349174.728</v>
      </c>
      <c r="N102" s="37">
        <f>((N8-M8)*Inputs!$C$31)+N8*Inputs!$C$32</f>
        <v>2574737.427</v>
      </c>
      <c r="O102" s="37">
        <f>((O8-N8)*Inputs!$C$31)+O8*Inputs!$C$32</f>
        <v>2770471.064</v>
      </c>
      <c r="P102" s="37">
        <f>((P8-O8)*Inputs!$C$31)+P8*Inputs!$C$32</f>
        <v>2821304.916</v>
      </c>
      <c r="Q102" s="37">
        <f>((Q8-P8)*Inputs!$C$31)+Q8*Inputs!$C$32</f>
        <v>3168479.965</v>
      </c>
      <c r="R102" s="37">
        <f>((R8-Q8)*Inputs!$C$31)+R8*Inputs!$C$32</f>
        <v>3334444.051</v>
      </c>
      <c r="S102" s="37">
        <f>((S8-R8)*Inputs!$C$31)+S8*Inputs!$C$32</f>
        <v>3613043.388</v>
      </c>
      <c r="T102" s="37">
        <f>((T8-S8)*Inputs!$C$31)+T8*Inputs!$C$32</f>
        <v>3789371.365</v>
      </c>
      <c r="U102" s="37">
        <f>((U8-T8)*Inputs!$C$31)+U8*Inputs!$C$32</f>
        <v>4085587.134</v>
      </c>
      <c r="V102" s="37">
        <f>((V8-U8)*Inputs!$C$31)+V8*Inputs!$C$32</f>
        <v>4333479.31</v>
      </c>
      <c r="W102" s="37">
        <f>((W8-V8)*Inputs!$C$31)+W8*Inputs!$C$32</f>
        <v>4516772.06</v>
      </c>
      <c r="X102" s="37">
        <f>((X8-W8)*Inputs!$C$31)+X8*Inputs!$C$32</f>
        <v>4828287.245</v>
      </c>
      <c r="Y102" s="37">
        <f>((Y8-X8)*Inputs!$C$31)+Y8*Inputs!$C$32</f>
        <v>5007919.862</v>
      </c>
      <c r="Z102" s="37">
        <f>((Z8-Y8)*Inputs!$C$31)+Z8*Inputs!$C$32</f>
        <v>5318769.584</v>
      </c>
      <c r="AA102" s="37">
        <f>((AA8-Z8)*Inputs!$C$31)+AA8*Inputs!$C$32</f>
        <v>5560540.069</v>
      </c>
      <c r="AB102" s="37">
        <f>((AB8-AA8)*Inputs!$C$31)+AB8*Inputs!$C$32</f>
        <v>5570778</v>
      </c>
      <c r="AC102" s="37">
        <f>((AC8-AB8)*Inputs!$C$31)+AC8*Inputs!$C$32</f>
        <v>5995682.344</v>
      </c>
      <c r="AD102" s="37">
        <f>((AD8-AC8)*Inputs!$C$31)+AD8*Inputs!$C$32</f>
        <v>6132374.644</v>
      </c>
      <c r="AE102" s="37">
        <f>((AE8-AD8)*Inputs!$C$31)+AE8*Inputs!$C$32</f>
        <v>6397215.507</v>
      </c>
      <c r="AF102" s="37">
        <f>((AF8-AE8)*Inputs!$C$31)+AF8*Inputs!$C$32</f>
        <v>6505351.913</v>
      </c>
      <c r="AG102" s="37">
        <f>((AG8-AF8)*Inputs!$C$31)+AG8*Inputs!$C$32</f>
        <v>6736473.902</v>
      </c>
      <c r="AH102" s="37">
        <f>((AH8-AG8)*Inputs!$C$31)+AH8*Inputs!$C$32</f>
        <v>6882494.046</v>
      </c>
      <c r="AI102" s="37">
        <f>((AI8-AH8)*Inputs!$C$31)+AI8*Inputs!$C$32</f>
        <v>6943661.944</v>
      </c>
      <c r="AJ102" s="37">
        <f>((AJ8-AI8)*Inputs!$C$31)+AJ8*Inputs!$C$32</f>
        <v>7116848.629</v>
      </c>
      <c r="AK102" s="37">
        <f>((AK8-AJ8)*Inputs!$C$31)+AK8*Inputs!$C$32</f>
        <v>7149054.097</v>
      </c>
      <c r="AL102" s="37">
        <f>((AL8-AK8)*Inputs!$C$31)+AL8*Inputs!$C$32</f>
        <v>7284445.332</v>
      </c>
      <c r="AM102" s="37">
        <f>((AM8-AL8)*Inputs!$C$31)+AM8*Inputs!$C$32</f>
        <v>7346658.838</v>
      </c>
      <c r="AN102" s="37">
        <f>((AN8-AM8)*Inputs!$C$31)+AN8*Inputs!$C$32</f>
        <v>7242970.285</v>
      </c>
      <c r="AO102" s="37">
        <f>((AO8-AN8)*Inputs!$C$31)+AO8*Inputs!$C$32</f>
        <v>7428917.642</v>
      </c>
      <c r="AP102" s="37">
        <f>((AP8-AO8)*Inputs!$C$31)+AP8*Inputs!$C$32</f>
        <v>7412362.856</v>
      </c>
      <c r="AQ102" s="37">
        <f>((AQ8-AP8)*Inputs!$C$31)+AQ8*Inputs!$C$32</f>
        <v>7474146.713</v>
      </c>
      <c r="AR102" s="37">
        <f>((AR8-AQ8)*Inputs!$C$31)+AR8*Inputs!$C$32</f>
        <v>7448409.98</v>
      </c>
      <c r="AS102" s="37">
        <f>((AS8-AR8)*Inputs!$C$31)+AS8*Inputs!$C$32</f>
        <v>7490665.356</v>
      </c>
      <c r="AT102" s="37">
        <f>((AT8-AS8)*Inputs!$C$31)+AT8*Inputs!$C$32</f>
        <v>7491424.769</v>
      </c>
      <c r="AU102" s="37">
        <f>((AU8-AT8)*Inputs!$C$31)+AU8*Inputs!$C$32</f>
        <v>7460764.69</v>
      </c>
      <c r="AV102" s="37">
        <f>((AV8-AU8)*Inputs!$C$31)+AV8*Inputs!$C$32</f>
        <v>7483278.348</v>
      </c>
      <c r="AW102" s="37">
        <f>((AW8-AV8)*Inputs!$C$31)+AW8*Inputs!$C$32</f>
        <v>7453365.947</v>
      </c>
      <c r="AX102" s="37">
        <f>((AX8-AW8)*Inputs!$C$31)+AX8*Inputs!$C$32</f>
        <v>7467754.416</v>
      </c>
      <c r="AY102" s="37">
        <f>((AY8-AX8)*Inputs!$C$31)+AY8*Inputs!$C$32</f>
        <v>7458585.02</v>
      </c>
      <c r="AZ102" s="37">
        <f>((AZ8-AY8)*Inputs!$C$31)+AZ8*Inputs!$C$32</f>
        <v>7416625.118</v>
      </c>
      <c r="BA102" s="37">
        <f>((BA8-AZ8)*Inputs!$C$31)+BA8*Inputs!$C$32</f>
        <v>7440352.882</v>
      </c>
      <c r="BB102" s="37">
        <f>((BB8-BA8)*Inputs!$C$31)+BB8*Inputs!$C$32</f>
        <v>7418270.394</v>
      </c>
      <c r="BC102" s="37">
        <f>((BC8-BB8)*Inputs!$C$31)+BC8*Inputs!$C$32</f>
        <v>7422805.286</v>
      </c>
      <c r="BD102" s="37">
        <f>((BD8-BC8)*Inputs!$C$31)+BD8*Inputs!$C$32</f>
        <v>7404410.914</v>
      </c>
      <c r="BE102" s="37">
        <f>((BE8-BD8)*Inputs!$C$31)+BE8*Inputs!$C$32</f>
        <v>7407360.641</v>
      </c>
      <c r="BF102" s="37">
        <f>((BF8-BE8)*Inputs!$C$31)+BF8*Inputs!$C$32</f>
        <v>7400474.578</v>
      </c>
      <c r="BG102" s="37">
        <f>((BG8-BF8)*Inputs!$C$31)+BG8*Inputs!$C$32</f>
        <v>7387109.833</v>
      </c>
      <c r="BH102" s="37">
        <f>((BH8-BG8)*Inputs!$C$31)+BH8*Inputs!$C$32</f>
        <v>7388878.596</v>
      </c>
      <c r="BI102" s="37">
        <f>((BI8-BH8)*Inputs!$C$31)+BI8*Inputs!$C$32</f>
        <v>7378319.42</v>
      </c>
      <c r="BJ102" s="37">
        <f>((BJ8-BI8)*Inputs!$C$31)+BJ8*Inputs!$C$32</f>
        <v>7379759.677</v>
      </c>
      <c r="BK102" s="37">
        <f>((BK8-BJ8)*Inputs!$C$31)+BK8*Inputs!$C$32</f>
        <v>7375995.687</v>
      </c>
      <c r="BL102" s="37">
        <f>((BL8-BK8)*Inputs!$C$31)+BL8*Inputs!$C$32</f>
        <v>7360902.897</v>
      </c>
      <c r="BM102" s="37">
        <f>((BM8-BL8)*Inputs!$C$31)+BM8*Inputs!$C$32</f>
        <v>7370271.571</v>
      </c>
      <c r="BN102" s="37">
        <f>((BN8-BM8)*Inputs!$C$31)+BN8*Inputs!$C$32</f>
        <v>7364791.509</v>
      </c>
      <c r="BO102" s="37">
        <f>((BO8-BN8)*Inputs!$C$31)+BO8*Inputs!$C$32</f>
        <v>7366079.241</v>
      </c>
      <c r="BP102" s="37">
        <f>((BP8-BO8)*Inputs!$C$31)+BP8*Inputs!$C$32</f>
        <v>7362007.004</v>
      </c>
      <c r="BQ102" s="37">
        <f>((BQ8-BP8)*Inputs!$C$31)+BQ8*Inputs!$C$32</f>
        <v>7363340.973</v>
      </c>
      <c r="BR102" s="37">
        <f>((BR8-BQ8)*Inputs!$C$31)+BR8*Inputs!$C$32</f>
        <v>7362418.138</v>
      </c>
      <c r="BS102" s="37">
        <f>((BS8-BR8)*Inputs!$C$31)+BS8*Inputs!$C$32</f>
        <v>7359939.207</v>
      </c>
      <c r="BT102" s="37">
        <f>((BT8-BS8)*Inputs!$C$31)+BT8*Inputs!$C$32</f>
        <v>7361371.995</v>
      </c>
      <c r="BU102" s="37">
        <f>((BU8-BT8)*Inputs!$C$31)+BU8*Inputs!$C$32</f>
        <v>7359672.319</v>
      </c>
      <c r="BV102" s="37">
        <f>((BV8-BU8)*Inputs!$C$31)+BV8*Inputs!$C$32</f>
        <v>7361173.482</v>
      </c>
      <c r="BW102" s="37">
        <f>((BW8-BV8)*Inputs!$C$31)+BW8*Inputs!$C$32</f>
        <v>7361340.229</v>
      </c>
      <c r="BX102" s="37">
        <f>((BX8-BW8)*Inputs!$C$31)+BX8*Inputs!$C$32</f>
        <v>7358184.2</v>
      </c>
      <c r="BY102" s="37">
        <f>((BY8-BX8)*Inputs!$C$31)+BY8*Inputs!$C$32</f>
        <v>7362068.367</v>
      </c>
      <c r="BZ102" s="37">
        <f>((BZ8-BY8)*Inputs!$C$31)+BZ8*Inputs!$C$32</f>
        <v>7361637.794</v>
      </c>
      <c r="CA102" s="37">
        <f>((CA8-BZ8)*Inputs!$C$31)+CA8*Inputs!$C$32</f>
        <v>7363287.969</v>
      </c>
      <c r="CB102" s="37">
        <f>((CB8-CA8)*Inputs!$C$31)+CB8*Inputs!$C$32</f>
        <v>7363183.105</v>
      </c>
      <c r="CC102" s="37">
        <f>((CC8-CB8)*Inputs!$C$31)+CC8*Inputs!$C$32</f>
        <v>7364882.794</v>
      </c>
      <c r="CD102" s="37">
        <f>((CD8-CC8)*Inputs!$C$31)+CD8*Inputs!$C$32</f>
        <v>7365810.944</v>
      </c>
      <c r="CE102" s="37">
        <f>((CE8-CD8)*Inputs!$C$31)+CE8*Inputs!$C$32</f>
        <v>7366063.698</v>
      </c>
      <c r="CF102" s="37">
        <f>((CF8-CE8)*Inputs!$C$31)+CF8*Inputs!$C$32</f>
        <v>7367827.342</v>
      </c>
      <c r="CG102" s="37">
        <f>((CG8-CF8)*Inputs!$C$31)+CG8*Inputs!$C$32</f>
        <v>7368251.481</v>
      </c>
      <c r="CH102" s="37">
        <f>((CH8-CG8)*Inputs!$C$31)+CH8*Inputs!$C$32</f>
        <v>7370051.454</v>
      </c>
      <c r="CI102" s="37">
        <f>((CI8-CH8)*Inputs!$C$31)+CI8*Inputs!$C$32</f>
        <v>7371247.301</v>
      </c>
      <c r="CJ102" s="37">
        <f>((CJ8-CI8)*Inputs!$C$31)+CJ8*Inputs!$C$32</f>
        <v>7370615.989</v>
      </c>
      <c r="CK102" s="37">
        <f>((CK8-CJ8)*Inputs!$C$31)+CK8*Inputs!$C$32</f>
        <v>7373624.665</v>
      </c>
      <c r="CL102" s="37">
        <f>((CL8-CK8)*Inputs!$C$31)+CL8*Inputs!$C$32</f>
        <v>7374325.449</v>
      </c>
      <c r="CM102" s="37">
        <f>((CM8-CL8)*Inputs!$C$31)+CM8*Inputs!$C$32</f>
        <v>7376199.587</v>
      </c>
      <c r="CN102" s="37">
        <f>((CN8-CM8)*Inputs!$C$31)+CN8*Inputs!$C$32</f>
        <v>7376971.87</v>
      </c>
      <c r="CO102" s="37">
        <f>((CO8-CN8)*Inputs!$C$31)+CO8*Inputs!$C$32</f>
        <v>7378871.184</v>
      </c>
      <c r="CP102" s="37">
        <f>((CP8-CO8)*Inputs!$C$31)+CP8*Inputs!$C$32</f>
        <v>7380260.194</v>
      </c>
      <c r="CQ102" s="37">
        <f>((CQ8-CP8)*Inputs!$C$31)+CQ8*Inputs!$C$32</f>
        <v>7381112.464</v>
      </c>
      <c r="CR102" s="37">
        <f>((CR8-CQ8)*Inputs!$C$31)+CR8*Inputs!$C$32</f>
        <v>7383046.065</v>
      </c>
      <c r="CS102" s="37">
        <f>((CS8-CR8)*Inputs!$C$31)+CS8*Inputs!$C$32</f>
        <v>7383937.893</v>
      </c>
      <c r="CT102" s="37">
        <f>((CT8-CS8)*Inputs!$C$31)+CT8*Inputs!$C$32</f>
        <v>7385892.325</v>
      </c>
      <c r="CU102" s="37">
        <f>((CU8-CT8)*Inputs!$C$31)+CU8*Inputs!$C$32</f>
        <v>7387358.965</v>
      </c>
      <c r="CV102" s="37">
        <f>((CV8-CU8)*Inputs!$C$31)+CV8*Inputs!$C$32</f>
        <v>7387754.704</v>
      </c>
      <c r="CW102" s="37">
        <f>((CW8-CV8)*Inputs!$C$31)+CW8*Inputs!$C$32</f>
        <v>7390231.787</v>
      </c>
      <c r="CX102" s="37">
        <f>((CX8-CW8)*Inputs!$C$31)+CX8*Inputs!$C$32</f>
        <v>7391192.165</v>
      </c>
      <c r="CY102" s="37">
        <f>((CY8-CX8)*Inputs!$C$31)+CY8*Inputs!$C$32</f>
        <v>7393193.887</v>
      </c>
      <c r="CZ102" s="37">
        <f>((CZ8-CY8)*Inputs!$C$31)+CZ8*Inputs!$C$32</f>
        <v>7394173.767</v>
      </c>
      <c r="DA102" s="37">
        <f>((DA8-CZ8)*Inputs!$C$31)+DA8*Inputs!$C$32</f>
        <v>7396193.137</v>
      </c>
      <c r="DB102" s="37">
        <f>((DB8-DA8)*Inputs!$C$31)+DB8*Inputs!$C$32</f>
        <v>7397730.416</v>
      </c>
      <c r="DC102" s="37">
        <f>((DC8-DB8)*Inputs!$C$31)+DC8*Inputs!$C$32</f>
        <v>7398734.284</v>
      </c>
      <c r="DD102" s="37">
        <f>((DD8-DC8)*Inputs!$C$31)+DD8*Inputs!$C$32</f>
        <v>7400779.286</v>
      </c>
      <c r="DE102" s="37">
        <f>((DE8-DD8)*Inputs!$C$31)+DE8*Inputs!$C$32</f>
        <v>7401796.459</v>
      </c>
      <c r="DF102" s="37">
        <f>((DF8-DE8)*Inputs!$C$31)+DF8*Inputs!$C$32</f>
        <v>7403857.954</v>
      </c>
      <c r="DG102" s="37">
        <f>((DG8-DF8)*Inputs!$C$31)+DG8*Inputs!$C$32</f>
        <v>7405433.348</v>
      </c>
      <c r="DH102" s="37">
        <f>((DH8-DG8)*Inputs!$C$31)+DH8*Inputs!$C$32</f>
        <v>7405372.26</v>
      </c>
      <c r="DI102" s="37">
        <f>((DI8-DH8)*Inputs!$C$31)+DI8*Inputs!$C$32</f>
        <v>7408450.973</v>
      </c>
      <c r="DJ102" s="37">
        <f>((DJ8-DI8)*Inputs!$C$31)+DJ8*Inputs!$C$32</f>
        <v>7409495.417</v>
      </c>
      <c r="DK102" s="37">
        <f>((DK8-DJ8)*Inputs!$C$31)+DK8*Inputs!$C$32</f>
        <v>7411596.549</v>
      </c>
      <c r="DL102" s="37">
        <f>((DL8-DK8)*Inputs!$C$31)+DL8*Inputs!$C$32</f>
        <v>7412650.504</v>
      </c>
      <c r="DM102" s="37">
        <f>((DM8-DL8)*Inputs!$C$31)+DM8*Inputs!$C$32</f>
        <v>7414767.306</v>
      </c>
      <c r="DN102" s="37">
        <f>((DN8-DM8)*Inputs!$C$31)+DN8*Inputs!$C$32</f>
        <v>7416388.093</v>
      </c>
      <c r="DO102" s="37">
        <f>((DO8-DN8)*Inputs!$C$31)+DO8*Inputs!$C$32</f>
        <v>7417455.382</v>
      </c>
      <c r="DP102" s="37">
        <f>((DP8-DO8)*Inputs!$C$31)+DP8*Inputs!$C$32</f>
        <v>7419595.564</v>
      </c>
      <c r="DQ102" s="37">
        <f>((DQ8-DP8)*Inputs!$C$31)+DQ8*Inputs!$C$32</f>
        <v>7420671.213</v>
      </c>
      <c r="DR102" s="37">
        <f>((DR8-DQ8)*Inputs!$C$31)+DR8*Inputs!$C$32</f>
        <v>7422826.77</v>
      </c>
    </row>
    <row r="103" ht="14.25" customHeight="1" outlineLevel="1">
      <c r="B103" s="273" t="s">
        <v>245</v>
      </c>
      <c r="C103" s="275"/>
      <c r="D103" s="275"/>
      <c r="E103" s="275"/>
      <c r="F103" s="275"/>
      <c r="G103" s="275"/>
      <c r="H103" s="275"/>
      <c r="I103" s="275"/>
      <c r="J103" s="275"/>
      <c r="K103" s="275"/>
      <c r="L103" s="275"/>
      <c r="M103" s="275"/>
      <c r="N103" s="275"/>
      <c r="O103" s="275"/>
      <c r="P103" s="275"/>
      <c r="Q103" s="275"/>
      <c r="R103" s="275"/>
      <c r="S103" s="275"/>
      <c r="T103" s="275"/>
      <c r="U103" s="275"/>
      <c r="V103" s="275"/>
      <c r="W103" s="275"/>
      <c r="X103" s="275"/>
      <c r="Y103" s="275"/>
      <c r="Z103" s="275"/>
      <c r="AA103" s="275"/>
      <c r="AB103" s="275"/>
      <c r="AC103" s="275"/>
      <c r="AD103" s="275"/>
      <c r="AE103" s="275"/>
      <c r="AF103" s="275"/>
      <c r="AG103" s="275"/>
      <c r="AH103" s="275"/>
      <c r="AI103" s="275"/>
      <c r="AJ103" s="275"/>
      <c r="AK103" s="275"/>
      <c r="AL103" s="275"/>
      <c r="AM103" s="275"/>
      <c r="AN103" s="275"/>
      <c r="AO103" s="275"/>
      <c r="AP103" s="275"/>
      <c r="AQ103" s="275"/>
      <c r="AR103" s="275"/>
      <c r="AS103" s="275"/>
      <c r="AT103" s="275"/>
      <c r="AU103" s="275"/>
      <c r="AV103" s="275"/>
      <c r="AW103" s="275"/>
      <c r="AX103" s="275"/>
      <c r="AY103" s="275"/>
      <c r="AZ103" s="275"/>
      <c r="BA103" s="275"/>
      <c r="BB103" s="275"/>
      <c r="BC103" s="275"/>
      <c r="BD103" s="275"/>
      <c r="BE103" s="275"/>
      <c r="BF103" s="275"/>
      <c r="BG103" s="275"/>
      <c r="BH103" s="275"/>
      <c r="BI103" s="275"/>
      <c r="BJ103" s="275"/>
      <c r="BK103" s="275"/>
      <c r="BL103" s="275"/>
      <c r="BM103" s="275"/>
      <c r="BN103" s="275"/>
      <c r="BO103" s="275"/>
      <c r="BP103" s="275"/>
      <c r="BQ103" s="275"/>
      <c r="BR103" s="275"/>
      <c r="BS103" s="275"/>
      <c r="BT103" s="275"/>
      <c r="BU103" s="275"/>
      <c r="BV103" s="275"/>
      <c r="BW103" s="275"/>
      <c r="BX103" s="275"/>
      <c r="BY103" s="275"/>
      <c r="BZ103" s="275"/>
      <c r="CA103" s="275"/>
      <c r="CB103" s="275"/>
      <c r="CC103" s="275"/>
      <c r="CD103" s="275"/>
      <c r="CE103" s="275"/>
      <c r="CF103" s="275"/>
      <c r="CG103" s="275"/>
      <c r="CH103" s="275"/>
      <c r="CI103" s="275"/>
      <c r="CJ103" s="275"/>
      <c r="CK103" s="275"/>
      <c r="CL103" s="275"/>
      <c r="CM103" s="275"/>
      <c r="CN103" s="275"/>
      <c r="CO103" s="275"/>
      <c r="CP103" s="275"/>
      <c r="CQ103" s="275"/>
      <c r="CR103" s="275"/>
      <c r="CS103" s="275"/>
      <c r="CT103" s="275"/>
      <c r="CU103" s="275"/>
      <c r="CV103" s="275"/>
      <c r="CW103" s="275"/>
      <c r="CX103" s="275"/>
      <c r="CY103" s="275"/>
      <c r="CZ103" s="275"/>
      <c r="DA103" s="275"/>
      <c r="DB103" s="275"/>
      <c r="DC103" s="275"/>
      <c r="DD103" s="275"/>
      <c r="DE103" s="275"/>
      <c r="DF103" s="275"/>
      <c r="DG103" s="275"/>
      <c r="DH103" s="275"/>
      <c r="DI103" s="275"/>
      <c r="DJ103" s="275"/>
      <c r="DK103" s="275"/>
      <c r="DL103" s="275"/>
      <c r="DM103" s="275"/>
      <c r="DN103" s="275"/>
      <c r="DO103" s="275"/>
      <c r="DP103" s="275"/>
      <c r="DQ103" s="275"/>
      <c r="DR103" s="275"/>
    </row>
    <row r="104" ht="14.25" customHeight="1" outlineLevel="1">
      <c r="B104" s="268" t="s">
        <v>246</v>
      </c>
      <c r="C104" s="37">
        <f>C102/Inputs!$C$16</f>
        <v>1386432.48</v>
      </c>
      <c r="D104" s="37">
        <f>D102/Inputs!$C$16</f>
        <v>1036557.945</v>
      </c>
      <c r="E104" s="37">
        <f>E102/Inputs!$C$16</f>
        <v>1211685.553</v>
      </c>
      <c r="F104" s="37">
        <f>F102/Inputs!$C$16</f>
        <v>1302383.161</v>
      </c>
      <c r="G104" s="37">
        <f>G102/Inputs!$C$16</f>
        <v>1463014.552</v>
      </c>
      <c r="H104" s="37">
        <f>H102/Inputs!$C$16</f>
        <v>1564004.939</v>
      </c>
      <c r="I104" s="37">
        <f>I102/Inputs!$C$16</f>
        <v>1740522.797</v>
      </c>
      <c r="J104" s="37">
        <f>J102/Inputs!$C$16</f>
        <v>1892767.762</v>
      </c>
      <c r="K104" s="37">
        <f>K102/Inputs!$C$16</f>
        <v>2011927.575</v>
      </c>
      <c r="L104" s="37">
        <f>L102/Inputs!$C$16</f>
        <v>2216565.034</v>
      </c>
      <c r="M104" s="37">
        <f>M102/Inputs!$C$16</f>
        <v>2349174.728</v>
      </c>
      <c r="N104" s="37">
        <f>N102/Inputs!$C$16</f>
        <v>2574737.427</v>
      </c>
      <c r="O104" s="37">
        <f>O102/Inputs!$C$16</f>
        <v>2770471.064</v>
      </c>
      <c r="P104" s="37">
        <f>P102/Inputs!$C$16</f>
        <v>2821304.916</v>
      </c>
      <c r="Q104" s="37">
        <f>Q102/Inputs!$C$16</f>
        <v>3168479.965</v>
      </c>
      <c r="R104" s="37">
        <f>R102/Inputs!$C$16</f>
        <v>3334444.051</v>
      </c>
      <c r="S104" s="37">
        <f>S102/Inputs!$C$16</f>
        <v>3613043.388</v>
      </c>
      <c r="T104" s="37">
        <f>T102/Inputs!$C$16</f>
        <v>3789371.365</v>
      </c>
      <c r="U104" s="37">
        <f>U102/Inputs!$C$16</f>
        <v>4085587.134</v>
      </c>
      <c r="V104" s="37">
        <f>V102/Inputs!$C$16</f>
        <v>4333479.31</v>
      </c>
      <c r="W104" s="37">
        <f>W102/Inputs!$C$16</f>
        <v>4516772.06</v>
      </c>
      <c r="X104" s="37">
        <f>X102/Inputs!$C$16</f>
        <v>4828287.245</v>
      </c>
      <c r="Y104" s="37">
        <f>Y102/Inputs!$C$16</f>
        <v>5007919.862</v>
      </c>
      <c r="Z104" s="37">
        <f>Z102/Inputs!$C$16</f>
        <v>5318769.584</v>
      </c>
      <c r="AA104" s="37">
        <f>AA102/Inputs!$C$16</f>
        <v>5560540.069</v>
      </c>
      <c r="AB104" s="37">
        <f>AB102/Inputs!$C$16</f>
        <v>5570778</v>
      </c>
      <c r="AC104" s="37">
        <f>AC102/Inputs!$C$16</f>
        <v>5995682.344</v>
      </c>
      <c r="AD104" s="37">
        <f>AD102/Inputs!$C$16</f>
        <v>6132374.644</v>
      </c>
      <c r="AE104" s="37">
        <f>AE102/Inputs!$C$16</f>
        <v>6397215.507</v>
      </c>
      <c r="AF104" s="37">
        <f>AF102/Inputs!$C$16</f>
        <v>6505351.913</v>
      </c>
      <c r="AG104" s="37">
        <f>AG102/Inputs!$C$16</f>
        <v>6736473.902</v>
      </c>
      <c r="AH104" s="37">
        <f>AH102/Inputs!$C$16</f>
        <v>6882494.046</v>
      </c>
      <c r="AI104" s="37">
        <f>AI102/Inputs!$C$16</f>
        <v>6943661.944</v>
      </c>
      <c r="AJ104" s="37">
        <f>AJ102/Inputs!$C$16</f>
        <v>7116848.629</v>
      </c>
      <c r="AK104" s="37">
        <f>AK102/Inputs!$C$16</f>
        <v>7149054.097</v>
      </c>
      <c r="AL104" s="37">
        <f>AL102/Inputs!$C$16</f>
        <v>7284445.332</v>
      </c>
      <c r="AM104" s="37">
        <f>AM102/Inputs!$C$16</f>
        <v>7346658.838</v>
      </c>
      <c r="AN104" s="37">
        <f>AN102/Inputs!$C$16</f>
        <v>7242970.285</v>
      </c>
      <c r="AO104" s="37">
        <f>AO102/Inputs!$C$16</f>
        <v>7428917.642</v>
      </c>
      <c r="AP104" s="37">
        <f>AP102/Inputs!$C$16</f>
        <v>7412362.856</v>
      </c>
      <c r="AQ104" s="37">
        <f>AQ102/Inputs!$C$16</f>
        <v>7474146.713</v>
      </c>
      <c r="AR104" s="37">
        <f>AR102/Inputs!$C$16</f>
        <v>7448409.98</v>
      </c>
      <c r="AS104" s="37">
        <f>AS102/Inputs!$C$16</f>
        <v>7490665.356</v>
      </c>
      <c r="AT104" s="37">
        <f>AT102/Inputs!$C$16</f>
        <v>7491424.769</v>
      </c>
      <c r="AU104" s="37">
        <f>AU102/Inputs!$C$16</f>
        <v>7460764.69</v>
      </c>
      <c r="AV104" s="37">
        <f>AV102/Inputs!$C$16</f>
        <v>7483278.348</v>
      </c>
      <c r="AW104" s="37">
        <f>AW102/Inputs!$C$16</f>
        <v>7453365.947</v>
      </c>
      <c r="AX104" s="37">
        <f>AX102/Inputs!$C$16</f>
        <v>7467754.416</v>
      </c>
      <c r="AY104" s="37">
        <f>AY102/Inputs!$C$16</f>
        <v>7458585.02</v>
      </c>
      <c r="AZ104" s="37">
        <f>AZ102/Inputs!$C$16</f>
        <v>7416625.118</v>
      </c>
      <c r="BA104" s="37">
        <f>BA102/Inputs!$C$16</f>
        <v>7440352.882</v>
      </c>
      <c r="BB104" s="37">
        <f>BB102/Inputs!$C$16</f>
        <v>7418270.394</v>
      </c>
      <c r="BC104" s="37">
        <f>BC102/Inputs!$C$16</f>
        <v>7422805.286</v>
      </c>
      <c r="BD104" s="37">
        <f>BD102/Inputs!$C$16</f>
        <v>7404410.914</v>
      </c>
      <c r="BE104" s="37">
        <f>BE102/Inputs!$C$16</f>
        <v>7407360.641</v>
      </c>
      <c r="BF104" s="37">
        <f>BF102/Inputs!$C$16</f>
        <v>7400474.578</v>
      </c>
      <c r="BG104" s="37">
        <f>BG102/Inputs!$C$16</f>
        <v>7387109.833</v>
      </c>
      <c r="BH104" s="37">
        <f>BH102/Inputs!$C$16</f>
        <v>7388878.596</v>
      </c>
      <c r="BI104" s="37">
        <f>BI102/Inputs!$C$16</f>
        <v>7378319.42</v>
      </c>
      <c r="BJ104" s="37">
        <f>BJ102/Inputs!$C$16</f>
        <v>7379759.677</v>
      </c>
      <c r="BK104" s="37">
        <f>BK102/Inputs!$C$16</f>
        <v>7375995.687</v>
      </c>
      <c r="BL104" s="37">
        <f>BL102/Inputs!$C$16</f>
        <v>7360902.897</v>
      </c>
      <c r="BM104" s="37">
        <f>BM102/Inputs!$C$16</f>
        <v>7370271.571</v>
      </c>
      <c r="BN104" s="37">
        <f>BN102/Inputs!$C$16</f>
        <v>7364791.509</v>
      </c>
      <c r="BO104" s="37">
        <f>BO102/Inputs!$C$16</f>
        <v>7366079.241</v>
      </c>
      <c r="BP104" s="37">
        <f>BP102/Inputs!$C$16</f>
        <v>7362007.004</v>
      </c>
      <c r="BQ104" s="37">
        <f>BQ102/Inputs!$C$16</f>
        <v>7363340.973</v>
      </c>
      <c r="BR104" s="37">
        <f>BR102/Inputs!$C$16</f>
        <v>7362418.138</v>
      </c>
      <c r="BS104" s="37">
        <f>BS102/Inputs!$C$16</f>
        <v>7359939.207</v>
      </c>
      <c r="BT104" s="37">
        <f>BT102/Inputs!$C$16</f>
        <v>7361371.995</v>
      </c>
      <c r="BU104" s="37">
        <f>BU102/Inputs!$C$16</f>
        <v>7359672.319</v>
      </c>
      <c r="BV104" s="37">
        <f>BV102/Inputs!$C$16</f>
        <v>7361173.482</v>
      </c>
      <c r="BW104" s="37">
        <f>BW102/Inputs!$C$16</f>
        <v>7361340.229</v>
      </c>
      <c r="BX104" s="37">
        <f>BX102/Inputs!$C$16</f>
        <v>7358184.2</v>
      </c>
      <c r="BY104" s="37">
        <f>BY102/Inputs!$C$16</f>
        <v>7362068.367</v>
      </c>
      <c r="BZ104" s="37">
        <f>BZ102/Inputs!$C$16</f>
        <v>7361637.794</v>
      </c>
      <c r="CA104" s="37">
        <f>CA102/Inputs!$C$16</f>
        <v>7363287.969</v>
      </c>
      <c r="CB104" s="37">
        <f>CB102/Inputs!$C$16</f>
        <v>7363183.105</v>
      </c>
      <c r="CC104" s="37">
        <f>CC102/Inputs!$C$16</f>
        <v>7364882.794</v>
      </c>
      <c r="CD104" s="37">
        <f>CD102/Inputs!$C$16</f>
        <v>7365810.944</v>
      </c>
      <c r="CE104" s="37">
        <f>CE102/Inputs!$C$16</f>
        <v>7366063.698</v>
      </c>
      <c r="CF104" s="37">
        <f>CF102/Inputs!$C$16</f>
        <v>7367827.342</v>
      </c>
      <c r="CG104" s="37">
        <f>CG102/Inputs!$C$16</f>
        <v>7368251.481</v>
      </c>
      <c r="CH104" s="37">
        <f>CH102/Inputs!$C$16</f>
        <v>7370051.454</v>
      </c>
      <c r="CI104" s="37">
        <f>CI102/Inputs!$C$16</f>
        <v>7371247.301</v>
      </c>
      <c r="CJ104" s="37">
        <f>CJ102/Inputs!$C$16</f>
        <v>7370615.989</v>
      </c>
      <c r="CK104" s="37">
        <f>CK102/Inputs!$C$16</f>
        <v>7373624.665</v>
      </c>
      <c r="CL104" s="37">
        <f>CL102/Inputs!$C$16</f>
        <v>7374325.449</v>
      </c>
      <c r="CM104" s="37">
        <f>CM102/Inputs!$C$16</f>
        <v>7376199.587</v>
      </c>
      <c r="CN104" s="37">
        <f>CN102/Inputs!$C$16</f>
        <v>7376971.87</v>
      </c>
      <c r="CO104" s="37">
        <f>CO102/Inputs!$C$16</f>
        <v>7378871.184</v>
      </c>
      <c r="CP104" s="37">
        <f>CP102/Inputs!$C$16</f>
        <v>7380260.194</v>
      </c>
      <c r="CQ104" s="37">
        <f>CQ102/Inputs!$C$16</f>
        <v>7381112.464</v>
      </c>
      <c r="CR104" s="37">
        <f>CR102/Inputs!$C$16</f>
        <v>7383046.065</v>
      </c>
      <c r="CS104" s="37">
        <f>CS102/Inputs!$C$16</f>
        <v>7383937.893</v>
      </c>
      <c r="CT104" s="37">
        <f>CT102/Inputs!$C$16</f>
        <v>7385892.325</v>
      </c>
      <c r="CU104" s="37">
        <f>CU102/Inputs!$C$16</f>
        <v>7387358.965</v>
      </c>
      <c r="CV104" s="37">
        <f>CV102/Inputs!$C$16</f>
        <v>7387754.704</v>
      </c>
      <c r="CW104" s="37">
        <f>CW102/Inputs!$C$16</f>
        <v>7390231.787</v>
      </c>
      <c r="CX104" s="37">
        <f>CX102/Inputs!$C$16</f>
        <v>7391192.165</v>
      </c>
      <c r="CY104" s="37">
        <f>CY102/Inputs!$C$16</f>
        <v>7393193.887</v>
      </c>
      <c r="CZ104" s="37">
        <f>CZ102/Inputs!$C$16</f>
        <v>7394173.767</v>
      </c>
      <c r="DA104" s="37">
        <f>DA102/Inputs!$C$16</f>
        <v>7396193.137</v>
      </c>
      <c r="DB104" s="37">
        <f>DB102/Inputs!$C$16</f>
        <v>7397730.416</v>
      </c>
      <c r="DC104" s="37">
        <f>DC102/Inputs!$C$16</f>
        <v>7398734.284</v>
      </c>
      <c r="DD104" s="37">
        <f>DD102/Inputs!$C$16</f>
        <v>7400779.286</v>
      </c>
      <c r="DE104" s="37">
        <f>DE102/Inputs!$C$16</f>
        <v>7401796.459</v>
      </c>
      <c r="DF104" s="37">
        <f>DF102/Inputs!$C$16</f>
        <v>7403857.954</v>
      </c>
      <c r="DG104" s="37">
        <f>DG102/Inputs!$C$16</f>
        <v>7405433.348</v>
      </c>
      <c r="DH104" s="37">
        <f>DH102/Inputs!$C$16</f>
        <v>7405372.26</v>
      </c>
      <c r="DI104" s="37">
        <f>DI102/Inputs!$C$16</f>
        <v>7408450.973</v>
      </c>
      <c r="DJ104" s="37">
        <f>DJ102/Inputs!$C$16</f>
        <v>7409495.417</v>
      </c>
      <c r="DK104" s="37">
        <f>DK102/Inputs!$C$16</f>
        <v>7411596.549</v>
      </c>
      <c r="DL104" s="37">
        <f>DL102/Inputs!$C$16</f>
        <v>7412650.504</v>
      </c>
      <c r="DM104" s="37">
        <f>DM102/Inputs!$C$16</f>
        <v>7414767.306</v>
      </c>
      <c r="DN104" s="37">
        <f>DN102/Inputs!$C$16</f>
        <v>7416388.093</v>
      </c>
      <c r="DO104" s="37">
        <f>DO102/Inputs!$C$16</f>
        <v>7417455.382</v>
      </c>
      <c r="DP104" s="37">
        <f>DP102/Inputs!$C$16</f>
        <v>7419595.564</v>
      </c>
      <c r="DQ104" s="37">
        <f>DQ102/Inputs!$C$16</f>
        <v>7420671.213</v>
      </c>
      <c r="DR104" s="37">
        <f>DR102/Inputs!$C$16</f>
        <v>7422826.77</v>
      </c>
    </row>
    <row r="105" ht="14.25" customHeight="1" outlineLevel="1">
      <c r="B105" s="273" t="s">
        <v>247</v>
      </c>
      <c r="C105" s="275"/>
      <c r="D105" s="275"/>
      <c r="E105" s="275"/>
      <c r="F105" s="275"/>
      <c r="G105" s="275"/>
      <c r="H105" s="275"/>
      <c r="I105" s="275"/>
      <c r="J105" s="275"/>
      <c r="K105" s="275"/>
      <c r="L105" s="275"/>
      <c r="M105" s="275"/>
      <c r="N105" s="275"/>
      <c r="O105" s="275"/>
      <c r="P105" s="275"/>
      <c r="Q105" s="275"/>
      <c r="R105" s="275"/>
      <c r="S105" s="275"/>
      <c r="T105" s="275"/>
      <c r="U105" s="275"/>
      <c r="V105" s="275"/>
      <c r="W105" s="275"/>
      <c r="X105" s="275"/>
      <c r="Y105" s="275"/>
      <c r="Z105" s="275"/>
      <c r="AA105" s="275"/>
      <c r="AB105" s="275"/>
      <c r="AC105" s="275"/>
      <c r="AD105" s="275"/>
      <c r="AE105" s="275"/>
      <c r="AF105" s="275"/>
      <c r="AG105" s="275"/>
      <c r="AH105" s="275"/>
      <c r="AI105" s="275"/>
      <c r="AJ105" s="275"/>
      <c r="AK105" s="275"/>
      <c r="AL105" s="275"/>
      <c r="AM105" s="275"/>
      <c r="AN105" s="275"/>
      <c r="AO105" s="275"/>
      <c r="AP105" s="275"/>
      <c r="AQ105" s="275"/>
      <c r="AR105" s="275"/>
      <c r="AS105" s="275"/>
      <c r="AT105" s="275"/>
      <c r="AU105" s="275"/>
      <c r="AV105" s="275"/>
      <c r="AW105" s="275"/>
      <c r="AX105" s="275"/>
      <c r="AY105" s="275"/>
      <c r="AZ105" s="275"/>
      <c r="BA105" s="275"/>
      <c r="BB105" s="275"/>
      <c r="BC105" s="275"/>
      <c r="BD105" s="275"/>
      <c r="BE105" s="275"/>
      <c r="BF105" s="275"/>
      <c r="BG105" s="275"/>
      <c r="BH105" s="275"/>
      <c r="BI105" s="275"/>
      <c r="BJ105" s="275"/>
      <c r="BK105" s="275"/>
      <c r="BL105" s="275"/>
      <c r="BM105" s="275"/>
      <c r="BN105" s="275"/>
      <c r="BO105" s="275"/>
      <c r="BP105" s="275"/>
      <c r="BQ105" s="275"/>
      <c r="BR105" s="275"/>
      <c r="BS105" s="275"/>
      <c r="BT105" s="275"/>
      <c r="BU105" s="275"/>
      <c r="BV105" s="275"/>
      <c r="BW105" s="275"/>
      <c r="BX105" s="275"/>
      <c r="BY105" s="275"/>
      <c r="BZ105" s="275"/>
      <c r="CA105" s="275"/>
      <c r="CB105" s="275"/>
      <c r="CC105" s="275"/>
      <c r="CD105" s="275"/>
      <c r="CE105" s="275"/>
      <c r="CF105" s="275"/>
      <c r="CG105" s="275"/>
      <c r="CH105" s="275"/>
      <c r="CI105" s="275"/>
      <c r="CJ105" s="275"/>
      <c r="CK105" s="275"/>
      <c r="CL105" s="275"/>
      <c r="CM105" s="275"/>
      <c r="CN105" s="275"/>
      <c r="CO105" s="275"/>
      <c r="CP105" s="275"/>
      <c r="CQ105" s="275"/>
      <c r="CR105" s="275"/>
      <c r="CS105" s="275"/>
      <c r="CT105" s="275"/>
      <c r="CU105" s="275"/>
      <c r="CV105" s="275"/>
      <c r="CW105" s="275"/>
      <c r="CX105" s="275"/>
      <c r="CY105" s="275"/>
      <c r="CZ105" s="275"/>
      <c r="DA105" s="275"/>
      <c r="DB105" s="275"/>
      <c r="DC105" s="275"/>
      <c r="DD105" s="275"/>
      <c r="DE105" s="275"/>
      <c r="DF105" s="275"/>
      <c r="DG105" s="275"/>
      <c r="DH105" s="275"/>
      <c r="DI105" s="275"/>
      <c r="DJ105" s="275"/>
      <c r="DK105" s="275"/>
      <c r="DL105" s="275"/>
      <c r="DM105" s="275"/>
      <c r="DN105" s="275"/>
      <c r="DO105" s="275"/>
      <c r="DP105" s="275"/>
      <c r="DQ105" s="275"/>
      <c r="DR105" s="275"/>
    </row>
    <row r="106" ht="14.25" customHeight="1" outlineLevel="1">
      <c r="B106" s="268" t="s">
        <v>207</v>
      </c>
      <c r="C106" s="37">
        <f>IF(AND(C$5&gt;=Inputs!$C$89,C$5&lt;Inputs!$D$89),Inputs!$H$89,IF(AND(C$5&gt;=Inputs!$C$90,C$5&lt;Inputs!$D$90),Inputs!$H$90,IF(AND(C$5&gt;=Inputs!$C$91,C$5&lt;Inputs!$D$91),Inputs!$H$91,IF(AND(C$5&gt;=Inputs!$C$92,C$5&lt;Inputs!$D$92),Inputs!$H$92,IF(AND(C$5&gt;=Inputs!$C$93,C$5&lt;Inputs!$D$93),Inputs!$H$93,IF(AND(C$5&gt;=Inputs!$C$94,C$5&lt;Inputs!$D$94),Inputs!$H$94,IF(AND(C$5&gt;=Inputs!$C$95,C$5&lt;Inputs!$D$95),Inputs!$H$95,IF(AND(C$5&gt;=Inputs!$C$96,C$5&lt;Inputs!$D$96),Inputs!$H$96,IF(AND(C$5&gt;=Inputs!$C$97,C$5&lt;Inputs!$D$97),Inputs!$H$97,IF(AND(C$5&gt;=Inputs!$C$98,C$5&lt;Inputs!$D$98),Inputs!$H$98,IF(AND(C$5&gt;=Inputs!$C$99,C$5&lt;Inputs!$D$99),Inputs!$H$99,IF(AND(C$5&gt;=Inputs!$C$100,C$5&lt;Inputs!$D$100),Inputs!$H$100,0))))))))))))</f>
        <v>3</v>
      </c>
      <c r="D106" s="37">
        <f>IF(AND(D$5&gt;=Inputs!$C$89,D$5&lt;Inputs!$D$89),Inputs!$H$89,IF(AND(D$5&gt;=Inputs!$C$90,D$5&lt;Inputs!$D$90),Inputs!$H$90,IF(AND(D$5&gt;=Inputs!$C$91,D$5&lt;Inputs!$D$91),Inputs!$H$91,IF(AND(D$5&gt;=Inputs!$C$92,D$5&lt;Inputs!$D$92),Inputs!$H$92,IF(AND(D$5&gt;=Inputs!$C$93,D$5&lt;Inputs!$D$93),Inputs!$H$93,IF(AND(D$5&gt;=Inputs!$C$94,D$5&lt;Inputs!$D$94),Inputs!$H$94,IF(AND(D$5&gt;=Inputs!$C$95,D$5&lt;Inputs!$D$95),Inputs!$H$95,IF(AND(D$5&gt;=Inputs!$C$96,D$5&lt;Inputs!$D$96),Inputs!$H$96,IF(AND(D$5&gt;=Inputs!$C$97,D$5&lt;Inputs!$D$97),Inputs!$H$97,IF(AND(D$5&gt;=Inputs!$C$98,D$5&lt;Inputs!$D$98),Inputs!$H$98,IF(AND(D$5&gt;=Inputs!$C$99,D$5&lt;Inputs!$D$99),Inputs!$H$99,IF(AND(D$5&gt;=Inputs!$C$100,D$5&lt;Inputs!$D$100),Inputs!$H$100,0))))))))))))</f>
        <v>3</v>
      </c>
      <c r="E106" s="37">
        <f>IF(AND(E$5&gt;=Inputs!$C$89,E$5&lt;Inputs!$D$89),Inputs!$H$89,IF(AND(E$5&gt;=Inputs!$C$90,E$5&lt;Inputs!$D$90),Inputs!$H$90,IF(AND(E$5&gt;=Inputs!$C$91,E$5&lt;Inputs!$D$91),Inputs!$H$91,IF(AND(E$5&gt;=Inputs!$C$92,E$5&lt;Inputs!$D$92),Inputs!$H$92,IF(AND(E$5&gt;=Inputs!$C$93,E$5&lt;Inputs!$D$93),Inputs!$H$93,IF(AND(E$5&gt;=Inputs!$C$94,E$5&lt;Inputs!$D$94),Inputs!$H$94,IF(AND(E$5&gt;=Inputs!$C$95,E$5&lt;Inputs!$D$95),Inputs!$H$95,IF(AND(E$5&gt;=Inputs!$C$96,E$5&lt;Inputs!$D$96),Inputs!$H$96,IF(AND(E$5&gt;=Inputs!$C$97,E$5&lt;Inputs!$D$97),Inputs!$H$97,IF(AND(E$5&gt;=Inputs!$C$98,E$5&lt;Inputs!$D$98),Inputs!$H$98,IF(AND(E$5&gt;=Inputs!$C$99,E$5&lt;Inputs!$D$99),Inputs!$H$99,IF(AND(E$5&gt;=Inputs!$C$100,E$5&lt;Inputs!$D$100),Inputs!$H$100,0))))))))))))</f>
        <v>3</v>
      </c>
      <c r="F106" s="37">
        <f>IF(AND(F$5&gt;=Inputs!$C$89,F$5&lt;Inputs!$D$89),Inputs!$H$89,IF(AND(F$5&gt;=Inputs!$C$90,F$5&lt;Inputs!$D$90),Inputs!$H$90,IF(AND(F$5&gt;=Inputs!$C$91,F$5&lt;Inputs!$D$91),Inputs!$H$91,IF(AND(F$5&gt;=Inputs!$C$92,F$5&lt;Inputs!$D$92),Inputs!$H$92,IF(AND(F$5&gt;=Inputs!$C$93,F$5&lt;Inputs!$D$93),Inputs!$H$93,IF(AND(F$5&gt;=Inputs!$C$94,F$5&lt;Inputs!$D$94),Inputs!$H$94,IF(AND(F$5&gt;=Inputs!$C$95,F$5&lt;Inputs!$D$95),Inputs!$H$95,IF(AND(F$5&gt;=Inputs!$C$96,F$5&lt;Inputs!$D$96),Inputs!$H$96,IF(AND(F$5&gt;=Inputs!$C$97,F$5&lt;Inputs!$D$97),Inputs!$H$97,IF(AND(F$5&gt;=Inputs!$C$98,F$5&lt;Inputs!$D$98),Inputs!$H$98,IF(AND(F$5&gt;=Inputs!$C$99,F$5&lt;Inputs!$D$99),Inputs!$H$99,IF(AND(F$5&gt;=Inputs!$C$100,F$5&lt;Inputs!$D$100),Inputs!$H$100,0))))))))))))</f>
        <v>3</v>
      </c>
      <c r="G106" s="37">
        <f>IF(AND(G$5&gt;=Inputs!$C$89,G$5&lt;Inputs!$D$89),Inputs!$H$89,IF(AND(G$5&gt;=Inputs!$C$90,G$5&lt;Inputs!$D$90),Inputs!$H$90,IF(AND(G$5&gt;=Inputs!$C$91,G$5&lt;Inputs!$D$91),Inputs!$H$91,IF(AND(G$5&gt;=Inputs!$C$92,G$5&lt;Inputs!$D$92),Inputs!$H$92,IF(AND(G$5&gt;=Inputs!$C$93,G$5&lt;Inputs!$D$93),Inputs!$H$93,IF(AND(G$5&gt;=Inputs!$C$94,G$5&lt;Inputs!$D$94),Inputs!$H$94,IF(AND(G$5&gt;=Inputs!$C$95,G$5&lt;Inputs!$D$95),Inputs!$H$95,IF(AND(G$5&gt;=Inputs!$C$96,G$5&lt;Inputs!$D$96),Inputs!$H$96,IF(AND(G$5&gt;=Inputs!$C$97,G$5&lt;Inputs!$D$97),Inputs!$H$97,IF(AND(G$5&gt;=Inputs!$C$98,G$5&lt;Inputs!$D$98),Inputs!$H$98,IF(AND(G$5&gt;=Inputs!$C$99,G$5&lt;Inputs!$D$99),Inputs!$H$99,IF(AND(G$5&gt;=Inputs!$C$100,G$5&lt;Inputs!$D$100),Inputs!$H$100,0))))))))))))</f>
        <v>3</v>
      </c>
      <c r="H106" s="37">
        <f>IF(AND(H$5&gt;=Inputs!$C$89,H$5&lt;Inputs!$D$89),Inputs!$H$89,IF(AND(H$5&gt;=Inputs!$C$90,H$5&lt;Inputs!$D$90),Inputs!$H$90,IF(AND(H$5&gt;=Inputs!$C$91,H$5&lt;Inputs!$D$91),Inputs!$H$91,IF(AND(H$5&gt;=Inputs!$C$92,H$5&lt;Inputs!$D$92),Inputs!$H$92,IF(AND(H$5&gt;=Inputs!$C$93,H$5&lt;Inputs!$D$93),Inputs!$H$93,IF(AND(H$5&gt;=Inputs!$C$94,H$5&lt;Inputs!$D$94),Inputs!$H$94,IF(AND(H$5&gt;=Inputs!$C$95,H$5&lt;Inputs!$D$95),Inputs!$H$95,IF(AND(H$5&gt;=Inputs!$C$96,H$5&lt;Inputs!$D$96),Inputs!$H$96,IF(AND(H$5&gt;=Inputs!$C$97,H$5&lt;Inputs!$D$97),Inputs!$H$97,IF(AND(H$5&gt;=Inputs!$C$98,H$5&lt;Inputs!$D$98),Inputs!$H$98,IF(AND(H$5&gt;=Inputs!$C$99,H$5&lt;Inputs!$D$99),Inputs!$H$99,IF(AND(H$5&gt;=Inputs!$C$100,H$5&lt;Inputs!$D$100),Inputs!$H$100,0))))))))))))</f>
        <v>3</v>
      </c>
      <c r="I106" s="37">
        <f>IF(AND(I$5&gt;=Inputs!$C$89,I$5&lt;Inputs!$D$89),Inputs!$H$89,IF(AND(I$5&gt;=Inputs!$C$90,I$5&lt;Inputs!$D$90),Inputs!$H$90,IF(AND(I$5&gt;=Inputs!$C$91,I$5&lt;Inputs!$D$91),Inputs!$H$91,IF(AND(I$5&gt;=Inputs!$C$92,I$5&lt;Inputs!$D$92),Inputs!$H$92,IF(AND(I$5&gt;=Inputs!$C$93,I$5&lt;Inputs!$D$93),Inputs!$H$93,IF(AND(I$5&gt;=Inputs!$C$94,I$5&lt;Inputs!$D$94),Inputs!$H$94,IF(AND(I$5&gt;=Inputs!$C$95,I$5&lt;Inputs!$D$95),Inputs!$H$95,IF(AND(I$5&gt;=Inputs!$C$96,I$5&lt;Inputs!$D$96),Inputs!$H$96,IF(AND(I$5&gt;=Inputs!$C$97,I$5&lt;Inputs!$D$97),Inputs!$H$97,IF(AND(I$5&gt;=Inputs!$C$98,I$5&lt;Inputs!$D$98),Inputs!$H$98,IF(AND(I$5&gt;=Inputs!$C$99,I$5&lt;Inputs!$D$99),Inputs!$H$99,IF(AND(I$5&gt;=Inputs!$C$100,I$5&lt;Inputs!$D$100),Inputs!$H$100,0))))))))))))</f>
        <v>3</v>
      </c>
      <c r="J106" s="37">
        <f>IF(AND(J$5&gt;=Inputs!$C$89,J$5&lt;Inputs!$D$89),Inputs!$H$89,IF(AND(J$5&gt;=Inputs!$C$90,J$5&lt;Inputs!$D$90),Inputs!$H$90,IF(AND(J$5&gt;=Inputs!$C$91,J$5&lt;Inputs!$D$91),Inputs!$H$91,IF(AND(J$5&gt;=Inputs!$C$92,J$5&lt;Inputs!$D$92),Inputs!$H$92,IF(AND(J$5&gt;=Inputs!$C$93,J$5&lt;Inputs!$D$93),Inputs!$H$93,IF(AND(J$5&gt;=Inputs!$C$94,J$5&lt;Inputs!$D$94),Inputs!$H$94,IF(AND(J$5&gt;=Inputs!$C$95,J$5&lt;Inputs!$D$95),Inputs!$H$95,IF(AND(J$5&gt;=Inputs!$C$96,J$5&lt;Inputs!$D$96),Inputs!$H$96,IF(AND(J$5&gt;=Inputs!$C$97,J$5&lt;Inputs!$D$97),Inputs!$H$97,IF(AND(J$5&gt;=Inputs!$C$98,J$5&lt;Inputs!$D$98),Inputs!$H$98,IF(AND(J$5&gt;=Inputs!$C$99,J$5&lt;Inputs!$D$99),Inputs!$H$99,IF(AND(J$5&gt;=Inputs!$C$100,J$5&lt;Inputs!$D$100),Inputs!$H$100,0))))))))))))</f>
        <v>3</v>
      </c>
      <c r="K106" s="37">
        <f>IF(AND(K$5&gt;=Inputs!$C$89,K$5&lt;Inputs!$D$89),Inputs!$H$89,IF(AND(K$5&gt;=Inputs!$C$90,K$5&lt;Inputs!$D$90),Inputs!$H$90,IF(AND(K$5&gt;=Inputs!$C$91,K$5&lt;Inputs!$D$91),Inputs!$H$91,IF(AND(K$5&gt;=Inputs!$C$92,K$5&lt;Inputs!$D$92),Inputs!$H$92,IF(AND(K$5&gt;=Inputs!$C$93,K$5&lt;Inputs!$D$93),Inputs!$H$93,IF(AND(K$5&gt;=Inputs!$C$94,K$5&lt;Inputs!$D$94),Inputs!$H$94,IF(AND(K$5&gt;=Inputs!$C$95,K$5&lt;Inputs!$D$95),Inputs!$H$95,IF(AND(K$5&gt;=Inputs!$C$96,K$5&lt;Inputs!$D$96),Inputs!$H$96,IF(AND(K$5&gt;=Inputs!$C$97,K$5&lt;Inputs!$D$97),Inputs!$H$97,IF(AND(K$5&gt;=Inputs!$C$98,K$5&lt;Inputs!$D$98),Inputs!$H$98,IF(AND(K$5&gt;=Inputs!$C$99,K$5&lt;Inputs!$D$99),Inputs!$H$99,IF(AND(K$5&gt;=Inputs!$C$100,K$5&lt;Inputs!$D$100),Inputs!$H$100,0))))))))))))</f>
        <v>3</v>
      </c>
      <c r="L106" s="37">
        <f>IF(AND(L$5&gt;=Inputs!$C$89,L$5&lt;Inputs!$D$89),Inputs!$H$89,IF(AND(L$5&gt;=Inputs!$C$90,L$5&lt;Inputs!$D$90),Inputs!$H$90,IF(AND(L$5&gt;=Inputs!$C$91,L$5&lt;Inputs!$D$91),Inputs!$H$91,IF(AND(L$5&gt;=Inputs!$C$92,L$5&lt;Inputs!$D$92),Inputs!$H$92,IF(AND(L$5&gt;=Inputs!$C$93,L$5&lt;Inputs!$D$93),Inputs!$H$93,IF(AND(L$5&gt;=Inputs!$C$94,L$5&lt;Inputs!$D$94),Inputs!$H$94,IF(AND(L$5&gt;=Inputs!$C$95,L$5&lt;Inputs!$D$95),Inputs!$H$95,IF(AND(L$5&gt;=Inputs!$C$96,L$5&lt;Inputs!$D$96),Inputs!$H$96,IF(AND(L$5&gt;=Inputs!$C$97,L$5&lt;Inputs!$D$97),Inputs!$H$97,IF(AND(L$5&gt;=Inputs!$C$98,L$5&lt;Inputs!$D$98),Inputs!$H$98,IF(AND(L$5&gt;=Inputs!$C$99,L$5&lt;Inputs!$D$99),Inputs!$H$99,IF(AND(L$5&gt;=Inputs!$C$100,L$5&lt;Inputs!$D$100),Inputs!$H$100,0))))))))))))</f>
        <v>3</v>
      </c>
      <c r="M106" s="37">
        <f>IF(AND(M$5&gt;=Inputs!$C$89,M$5&lt;Inputs!$D$89),Inputs!$H$89,IF(AND(M$5&gt;=Inputs!$C$90,M$5&lt;Inputs!$D$90),Inputs!$H$90,IF(AND(M$5&gt;=Inputs!$C$91,M$5&lt;Inputs!$D$91),Inputs!$H$91,IF(AND(M$5&gt;=Inputs!$C$92,M$5&lt;Inputs!$D$92),Inputs!$H$92,IF(AND(M$5&gt;=Inputs!$C$93,M$5&lt;Inputs!$D$93),Inputs!$H$93,IF(AND(M$5&gt;=Inputs!$C$94,M$5&lt;Inputs!$D$94),Inputs!$H$94,IF(AND(M$5&gt;=Inputs!$C$95,M$5&lt;Inputs!$D$95),Inputs!$H$95,IF(AND(M$5&gt;=Inputs!$C$96,M$5&lt;Inputs!$D$96),Inputs!$H$96,IF(AND(M$5&gt;=Inputs!$C$97,M$5&lt;Inputs!$D$97),Inputs!$H$97,IF(AND(M$5&gt;=Inputs!$C$98,M$5&lt;Inputs!$D$98),Inputs!$H$98,IF(AND(M$5&gt;=Inputs!$C$99,M$5&lt;Inputs!$D$99),Inputs!$H$99,IF(AND(M$5&gt;=Inputs!$C$100,M$5&lt;Inputs!$D$100),Inputs!$H$100,0))))))))))))</f>
        <v>3</v>
      </c>
      <c r="N106" s="37">
        <f>IF(AND(N$5&gt;=Inputs!$C$89,N$5&lt;Inputs!$D$89),Inputs!$H$89,IF(AND(N$5&gt;=Inputs!$C$90,N$5&lt;Inputs!$D$90),Inputs!$H$90,IF(AND(N$5&gt;=Inputs!$C$91,N$5&lt;Inputs!$D$91),Inputs!$H$91,IF(AND(N$5&gt;=Inputs!$C$92,N$5&lt;Inputs!$D$92),Inputs!$H$92,IF(AND(N$5&gt;=Inputs!$C$93,N$5&lt;Inputs!$D$93),Inputs!$H$93,IF(AND(N$5&gt;=Inputs!$C$94,N$5&lt;Inputs!$D$94),Inputs!$H$94,IF(AND(N$5&gt;=Inputs!$C$95,N$5&lt;Inputs!$D$95),Inputs!$H$95,IF(AND(N$5&gt;=Inputs!$C$96,N$5&lt;Inputs!$D$96),Inputs!$H$96,IF(AND(N$5&gt;=Inputs!$C$97,N$5&lt;Inputs!$D$97),Inputs!$H$97,IF(AND(N$5&gt;=Inputs!$C$98,N$5&lt;Inputs!$D$98),Inputs!$H$98,IF(AND(N$5&gt;=Inputs!$C$99,N$5&lt;Inputs!$D$99),Inputs!$H$99,IF(AND(N$5&gt;=Inputs!$C$100,N$5&lt;Inputs!$D$100),Inputs!$H$100,0))))))))))))</f>
        <v>3</v>
      </c>
      <c r="O106" s="37">
        <f>IF(AND(O$5&gt;=Inputs!$C$89,O$5&lt;Inputs!$D$89),Inputs!$H$89,IF(AND(O$5&gt;=Inputs!$C$90,O$5&lt;Inputs!$D$90),Inputs!$H$90,IF(AND(O$5&gt;=Inputs!$C$91,O$5&lt;Inputs!$D$91),Inputs!$H$91,IF(AND(O$5&gt;=Inputs!$C$92,O$5&lt;Inputs!$D$92),Inputs!$H$92,IF(AND(O$5&gt;=Inputs!$C$93,O$5&lt;Inputs!$D$93),Inputs!$H$93,IF(AND(O$5&gt;=Inputs!$C$94,O$5&lt;Inputs!$D$94),Inputs!$H$94,IF(AND(O$5&gt;=Inputs!$C$95,O$5&lt;Inputs!$D$95),Inputs!$H$95,IF(AND(O$5&gt;=Inputs!$C$96,O$5&lt;Inputs!$D$96),Inputs!$H$96,IF(AND(O$5&gt;=Inputs!$C$97,O$5&lt;Inputs!$D$97),Inputs!$H$97,IF(AND(O$5&gt;=Inputs!$C$98,O$5&lt;Inputs!$D$98),Inputs!$H$98,IF(AND(O$5&gt;=Inputs!$C$99,O$5&lt;Inputs!$D$99),Inputs!$H$99,IF(AND(O$5&gt;=Inputs!$C$100,O$5&lt;Inputs!$D$100),Inputs!$H$100,0))))))))))))</f>
        <v>3</v>
      </c>
      <c r="P106" s="37">
        <f>IF(AND(P$5&gt;=Inputs!$C$89,P$5&lt;Inputs!$D$89),Inputs!$H$89,IF(AND(P$5&gt;=Inputs!$C$90,P$5&lt;Inputs!$D$90),Inputs!$H$90,IF(AND(P$5&gt;=Inputs!$C$91,P$5&lt;Inputs!$D$91),Inputs!$H$91,IF(AND(P$5&gt;=Inputs!$C$92,P$5&lt;Inputs!$D$92),Inputs!$H$92,IF(AND(P$5&gt;=Inputs!$C$93,P$5&lt;Inputs!$D$93),Inputs!$H$93,IF(AND(P$5&gt;=Inputs!$C$94,P$5&lt;Inputs!$D$94),Inputs!$H$94,IF(AND(P$5&gt;=Inputs!$C$95,P$5&lt;Inputs!$D$95),Inputs!$H$95,IF(AND(P$5&gt;=Inputs!$C$96,P$5&lt;Inputs!$D$96),Inputs!$H$96,IF(AND(P$5&gt;=Inputs!$C$97,P$5&lt;Inputs!$D$97),Inputs!$H$97,IF(AND(P$5&gt;=Inputs!$C$98,P$5&lt;Inputs!$D$98),Inputs!$H$98,IF(AND(P$5&gt;=Inputs!$C$99,P$5&lt;Inputs!$D$99),Inputs!$H$99,IF(AND(P$5&gt;=Inputs!$C$100,P$5&lt;Inputs!$D$100),Inputs!$H$100,0))))))))))))</f>
        <v>3</v>
      </c>
      <c r="Q106" s="37">
        <f>IF(AND(Q$5&gt;=Inputs!$C$89,Q$5&lt;Inputs!$D$89),Inputs!$H$89,IF(AND(Q$5&gt;=Inputs!$C$90,Q$5&lt;Inputs!$D$90),Inputs!$H$90,IF(AND(Q$5&gt;=Inputs!$C$91,Q$5&lt;Inputs!$D$91),Inputs!$H$91,IF(AND(Q$5&gt;=Inputs!$C$92,Q$5&lt;Inputs!$D$92),Inputs!$H$92,IF(AND(Q$5&gt;=Inputs!$C$93,Q$5&lt;Inputs!$D$93),Inputs!$H$93,IF(AND(Q$5&gt;=Inputs!$C$94,Q$5&lt;Inputs!$D$94),Inputs!$H$94,IF(AND(Q$5&gt;=Inputs!$C$95,Q$5&lt;Inputs!$D$95),Inputs!$H$95,IF(AND(Q$5&gt;=Inputs!$C$96,Q$5&lt;Inputs!$D$96),Inputs!$H$96,IF(AND(Q$5&gt;=Inputs!$C$97,Q$5&lt;Inputs!$D$97),Inputs!$H$97,IF(AND(Q$5&gt;=Inputs!$C$98,Q$5&lt;Inputs!$D$98),Inputs!$H$98,IF(AND(Q$5&gt;=Inputs!$C$99,Q$5&lt;Inputs!$D$99),Inputs!$H$99,IF(AND(Q$5&gt;=Inputs!$C$100,Q$5&lt;Inputs!$D$100),Inputs!$H$100,0))))))))))))</f>
        <v>3</v>
      </c>
      <c r="R106" s="37">
        <f>IF(AND(R$5&gt;=Inputs!$C$89,R$5&lt;Inputs!$D$89),Inputs!$H$89,IF(AND(R$5&gt;=Inputs!$C$90,R$5&lt;Inputs!$D$90),Inputs!$H$90,IF(AND(R$5&gt;=Inputs!$C$91,R$5&lt;Inputs!$D$91),Inputs!$H$91,IF(AND(R$5&gt;=Inputs!$C$92,R$5&lt;Inputs!$D$92),Inputs!$H$92,IF(AND(R$5&gt;=Inputs!$C$93,R$5&lt;Inputs!$D$93),Inputs!$H$93,IF(AND(R$5&gt;=Inputs!$C$94,R$5&lt;Inputs!$D$94),Inputs!$H$94,IF(AND(R$5&gt;=Inputs!$C$95,R$5&lt;Inputs!$D$95),Inputs!$H$95,IF(AND(R$5&gt;=Inputs!$C$96,R$5&lt;Inputs!$D$96),Inputs!$H$96,IF(AND(R$5&gt;=Inputs!$C$97,R$5&lt;Inputs!$D$97),Inputs!$H$97,IF(AND(R$5&gt;=Inputs!$C$98,R$5&lt;Inputs!$D$98),Inputs!$H$98,IF(AND(R$5&gt;=Inputs!$C$99,R$5&lt;Inputs!$D$99),Inputs!$H$99,IF(AND(R$5&gt;=Inputs!$C$100,R$5&lt;Inputs!$D$100),Inputs!$H$100,0))))))))))))</f>
        <v>3</v>
      </c>
      <c r="S106" s="37">
        <f>IF(AND(S$5&gt;=Inputs!$C$89,S$5&lt;Inputs!$D$89),Inputs!$H$89,IF(AND(S$5&gt;=Inputs!$C$90,S$5&lt;Inputs!$D$90),Inputs!$H$90,IF(AND(S$5&gt;=Inputs!$C$91,S$5&lt;Inputs!$D$91),Inputs!$H$91,IF(AND(S$5&gt;=Inputs!$C$92,S$5&lt;Inputs!$D$92),Inputs!$H$92,IF(AND(S$5&gt;=Inputs!$C$93,S$5&lt;Inputs!$D$93),Inputs!$H$93,IF(AND(S$5&gt;=Inputs!$C$94,S$5&lt;Inputs!$D$94),Inputs!$H$94,IF(AND(S$5&gt;=Inputs!$C$95,S$5&lt;Inputs!$D$95),Inputs!$H$95,IF(AND(S$5&gt;=Inputs!$C$96,S$5&lt;Inputs!$D$96),Inputs!$H$96,IF(AND(S$5&gt;=Inputs!$C$97,S$5&lt;Inputs!$D$97),Inputs!$H$97,IF(AND(S$5&gt;=Inputs!$C$98,S$5&lt;Inputs!$D$98),Inputs!$H$98,IF(AND(S$5&gt;=Inputs!$C$99,S$5&lt;Inputs!$D$99),Inputs!$H$99,IF(AND(S$5&gt;=Inputs!$C$100,S$5&lt;Inputs!$D$100),Inputs!$H$100,0))))))))))))</f>
        <v>3</v>
      </c>
      <c r="T106" s="37">
        <f>IF(AND(T$5&gt;=Inputs!$C$89,T$5&lt;Inputs!$D$89),Inputs!$H$89,IF(AND(T$5&gt;=Inputs!$C$90,T$5&lt;Inputs!$D$90),Inputs!$H$90,IF(AND(T$5&gt;=Inputs!$C$91,T$5&lt;Inputs!$D$91),Inputs!$H$91,IF(AND(T$5&gt;=Inputs!$C$92,T$5&lt;Inputs!$D$92),Inputs!$H$92,IF(AND(T$5&gt;=Inputs!$C$93,T$5&lt;Inputs!$D$93),Inputs!$H$93,IF(AND(T$5&gt;=Inputs!$C$94,T$5&lt;Inputs!$D$94),Inputs!$H$94,IF(AND(T$5&gt;=Inputs!$C$95,T$5&lt;Inputs!$D$95),Inputs!$H$95,IF(AND(T$5&gt;=Inputs!$C$96,T$5&lt;Inputs!$D$96),Inputs!$H$96,IF(AND(T$5&gt;=Inputs!$C$97,T$5&lt;Inputs!$D$97),Inputs!$H$97,IF(AND(T$5&gt;=Inputs!$C$98,T$5&lt;Inputs!$D$98),Inputs!$H$98,IF(AND(T$5&gt;=Inputs!$C$99,T$5&lt;Inputs!$D$99),Inputs!$H$99,IF(AND(T$5&gt;=Inputs!$C$100,T$5&lt;Inputs!$D$100),Inputs!$H$100,0))))))))))))</f>
        <v>3</v>
      </c>
      <c r="U106" s="37">
        <f>IF(AND(U$5&gt;=Inputs!$C$89,U$5&lt;Inputs!$D$89),Inputs!$H$89,IF(AND(U$5&gt;=Inputs!$C$90,U$5&lt;Inputs!$D$90),Inputs!$H$90,IF(AND(U$5&gt;=Inputs!$C$91,U$5&lt;Inputs!$D$91),Inputs!$H$91,IF(AND(U$5&gt;=Inputs!$C$92,U$5&lt;Inputs!$D$92),Inputs!$H$92,IF(AND(U$5&gt;=Inputs!$C$93,U$5&lt;Inputs!$D$93),Inputs!$H$93,IF(AND(U$5&gt;=Inputs!$C$94,U$5&lt;Inputs!$D$94),Inputs!$H$94,IF(AND(U$5&gt;=Inputs!$C$95,U$5&lt;Inputs!$D$95),Inputs!$H$95,IF(AND(U$5&gt;=Inputs!$C$96,U$5&lt;Inputs!$D$96),Inputs!$H$96,IF(AND(U$5&gt;=Inputs!$C$97,U$5&lt;Inputs!$D$97),Inputs!$H$97,IF(AND(U$5&gt;=Inputs!$C$98,U$5&lt;Inputs!$D$98),Inputs!$H$98,IF(AND(U$5&gt;=Inputs!$C$99,U$5&lt;Inputs!$D$99),Inputs!$H$99,IF(AND(U$5&gt;=Inputs!$C$100,U$5&lt;Inputs!$D$100),Inputs!$H$100,0))))))))))))</f>
        <v>3</v>
      </c>
      <c r="V106" s="37">
        <f>IF(AND(V$5&gt;=Inputs!$C$89,V$5&lt;Inputs!$D$89),Inputs!$H$89,IF(AND(V$5&gt;=Inputs!$C$90,V$5&lt;Inputs!$D$90),Inputs!$H$90,IF(AND(V$5&gt;=Inputs!$C$91,V$5&lt;Inputs!$D$91),Inputs!$H$91,IF(AND(V$5&gt;=Inputs!$C$92,V$5&lt;Inputs!$D$92),Inputs!$H$92,IF(AND(V$5&gt;=Inputs!$C$93,V$5&lt;Inputs!$D$93),Inputs!$H$93,IF(AND(V$5&gt;=Inputs!$C$94,V$5&lt;Inputs!$D$94),Inputs!$H$94,IF(AND(V$5&gt;=Inputs!$C$95,V$5&lt;Inputs!$D$95),Inputs!$H$95,IF(AND(V$5&gt;=Inputs!$C$96,V$5&lt;Inputs!$D$96),Inputs!$H$96,IF(AND(V$5&gt;=Inputs!$C$97,V$5&lt;Inputs!$D$97),Inputs!$H$97,IF(AND(V$5&gt;=Inputs!$C$98,V$5&lt;Inputs!$D$98),Inputs!$H$98,IF(AND(V$5&gt;=Inputs!$C$99,V$5&lt;Inputs!$D$99),Inputs!$H$99,IF(AND(V$5&gt;=Inputs!$C$100,V$5&lt;Inputs!$D$100),Inputs!$H$100,0))))))))))))</f>
        <v>3</v>
      </c>
      <c r="W106" s="37">
        <f>IF(AND(W$5&gt;=Inputs!$C$89,W$5&lt;Inputs!$D$89),Inputs!$H$89,IF(AND(W$5&gt;=Inputs!$C$90,W$5&lt;Inputs!$D$90),Inputs!$H$90,IF(AND(W$5&gt;=Inputs!$C$91,W$5&lt;Inputs!$D$91),Inputs!$H$91,IF(AND(W$5&gt;=Inputs!$C$92,W$5&lt;Inputs!$D$92),Inputs!$H$92,IF(AND(W$5&gt;=Inputs!$C$93,W$5&lt;Inputs!$D$93),Inputs!$H$93,IF(AND(W$5&gt;=Inputs!$C$94,W$5&lt;Inputs!$D$94),Inputs!$H$94,IF(AND(W$5&gt;=Inputs!$C$95,W$5&lt;Inputs!$D$95),Inputs!$H$95,IF(AND(W$5&gt;=Inputs!$C$96,W$5&lt;Inputs!$D$96),Inputs!$H$96,IF(AND(W$5&gt;=Inputs!$C$97,W$5&lt;Inputs!$D$97),Inputs!$H$97,IF(AND(W$5&gt;=Inputs!$C$98,W$5&lt;Inputs!$D$98),Inputs!$H$98,IF(AND(W$5&gt;=Inputs!$C$99,W$5&lt;Inputs!$D$99),Inputs!$H$99,IF(AND(W$5&gt;=Inputs!$C$100,W$5&lt;Inputs!$D$100),Inputs!$H$100,0))))))))))))</f>
        <v>3</v>
      </c>
      <c r="X106" s="37">
        <f>IF(AND(X$5&gt;=Inputs!$C$89,X$5&lt;Inputs!$D$89),Inputs!$H$89,IF(AND(X$5&gt;=Inputs!$C$90,X$5&lt;Inputs!$D$90),Inputs!$H$90,IF(AND(X$5&gt;=Inputs!$C$91,X$5&lt;Inputs!$D$91),Inputs!$H$91,IF(AND(X$5&gt;=Inputs!$C$92,X$5&lt;Inputs!$D$92),Inputs!$H$92,IF(AND(X$5&gt;=Inputs!$C$93,X$5&lt;Inputs!$D$93),Inputs!$H$93,IF(AND(X$5&gt;=Inputs!$C$94,X$5&lt;Inputs!$D$94),Inputs!$H$94,IF(AND(X$5&gt;=Inputs!$C$95,X$5&lt;Inputs!$D$95),Inputs!$H$95,IF(AND(X$5&gt;=Inputs!$C$96,X$5&lt;Inputs!$D$96),Inputs!$H$96,IF(AND(X$5&gt;=Inputs!$C$97,X$5&lt;Inputs!$D$97),Inputs!$H$97,IF(AND(X$5&gt;=Inputs!$C$98,X$5&lt;Inputs!$D$98),Inputs!$H$98,IF(AND(X$5&gt;=Inputs!$C$99,X$5&lt;Inputs!$D$99),Inputs!$H$99,IF(AND(X$5&gt;=Inputs!$C$100,X$5&lt;Inputs!$D$100),Inputs!$H$100,0))))))))))))</f>
        <v>3</v>
      </c>
      <c r="Y106" s="37">
        <f>IF(AND(Y$5&gt;=Inputs!$C$89,Y$5&lt;Inputs!$D$89),Inputs!$H$89,IF(AND(Y$5&gt;=Inputs!$C$90,Y$5&lt;Inputs!$D$90),Inputs!$H$90,IF(AND(Y$5&gt;=Inputs!$C$91,Y$5&lt;Inputs!$D$91),Inputs!$H$91,IF(AND(Y$5&gt;=Inputs!$C$92,Y$5&lt;Inputs!$D$92),Inputs!$H$92,IF(AND(Y$5&gt;=Inputs!$C$93,Y$5&lt;Inputs!$D$93),Inputs!$H$93,IF(AND(Y$5&gt;=Inputs!$C$94,Y$5&lt;Inputs!$D$94),Inputs!$H$94,IF(AND(Y$5&gt;=Inputs!$C$95,Y$5&lt;Inputs!$D$95),Inputs!$H$95,IF(AND(Y$5&gt;=Inputs!$C$96,Y$5&lt;Inputs!$D$96),Inputs!$H$96,IF(AND(Y$5&gt;=Inputs!$C$97,Y$5&lt;Inputs!$D$97),Inputs!$H$97,IF(AND(Y$5&gt;=Inputs!$C$98,Y$5&lt;Inputs!$D$98),Inputs!$H$98,IF(AND(Y$5&gt;=Inputs!$C$99,Y$5&lt;Inputs!$D$99),Inputs!$H$99,IF(AND(Y$5&gt;=Inputs!$C$100,Y$5&lt;Inputs!$D$100),Inputs!$H$100,0))))))))))))</f>
        <v>3</v>
      </c>
      <c r="Z106" s="37">
        <f>IF(AND(Z$5&gt;=Inputs!$C$89,Z$5&lt;Inputs!$D$89),Inputs!$H$89,IF(AND(Z$5&gt;=Inputs!$C$90,Z$5&lt;Inputs!$D$90),Inputs!$H$90,IF(AND(Z$5&gt;=Inputs!$C$91,Z$5&lt;Inputs!$D$91),Inputs!$H$91,IF(AND(Z$5&gt;=Inputs!$C$92,Z$5&lt;Inputs!$D$92),Inputs!$H$92,IF(AND(Z$5&gt;=Inputs!$C$93,Z$5&lt;Inputs!$D$93),Inputs!$H$93,IF(AND(Z$5&gt;=Inputs!$C$94,Z$5&lt;Inputs!$D$94),Inputs!$H$94,IF(AND(Z$5&gt;=Inputs!$C$95,Z$5&lt;Inputs!$D$95),Inputs!$H$95,IF(AND(Z$5&gt;=Inputs!$C$96,Z$5&lt;Inputs!$D$96),Inputs!$H$96,IF(AND(Z$5&gt;=Inputs!$C$97,Z$5&lt;Inputs!$D$97),Inputs!$H$97,IF(AND(Z$5&gt;=Inputs!$C$98,Z$5&lt;Inputs!$D$98),Inputs!$H$98,IF(AND(Z$5&gt;=Inputs!$C$99,Z$5&lt;Inputs!$D$99),Inputs!$H$99,IF(AND(Z$5&gt;=Inputs!$C$100,Z$5&lt;Inputs!$D$100),Inputs!$H$100,0))))))))))))</f>
        <v>3</v>
      </c>
      <c r="AA106" s="37">
        <f>IF(AND(AA$5&gt;=Inputs!$C$89,AA$5&lt;Inputs!$D$89),Inputs!$H$89,IF(AND(AA$5&gt;=Inputs!$C$90,AA$5&lt;Inputs!$D$90),Inputs!$H$90,IF(AND(AA$5&gt;=Inputs!$C$91,AA$5&lt;Inputs!$D$91),Inputs!$H$91,IF(AND(AA$5&gt;=Inputs!$C$92,AA$5&lt;Inputs!$D$92),Inputs!$H$92,IF(AND(AA$5&gt;=Inputs!$C$93,AA$5&lt;Inputs!$D$93),Inputs!$H$93,IF(AND(AA$5&gt;=Inputs!$C$94,AA$5&lt;Inputs!$D$94),Inputs!$H$94,IF(AND(AA$5&gt;=Inputs!$C$95,AA$5&lt;Inputs!$D$95),Inputs!$H$95,IF(AND(AA$5&gt;=Inputs!$C$96,AA$5&lt;Inputs!$D$96),Inputs!$H$96,IF(AND(AA$5&gt;=Inputs!$C$97,AA$5&lt;Inputs!$D$97),Inputs!$H$97,IF(AND(AA$5&gt;=Inputs!$C$98,AA$5&lt;Inputs!$D$98),Inputs!$H$98,IF(AND(AA$5&gt;=Inputs!$C$99,AA$5&lt;Inputs!$D$99),Inputs!$H$99,IF(AND(AA$5&gt;=Inputs!$C$100,AA$5&lt;Inputs!$D$100),Inputs!$H$100,0))))))))))))</f>
        <v>3</v>
      </c>
      <c r="AB106" s="37">
        <f>IF(AND(AB$5&gt;=Inputs!$C$89,AB$5&lt;Inputs!$D$89),Inputs!$H$89,IF(AND(AB$5&gt;=Inputs!$C$90,AB$5&lt;Inputs!$D$90),Inputs!$H$90,IF(AND(AB$5&gt;=Inputs!$C$91,AB$5&lt;Inputs!$D$91),Inputs!$H$91,IF(AND(AB$5&gt;=Inputs!$C$92,AB$5&lt;Inputs!$D$92),Inputs!$H$92,IF(AND(AB$5&gt;=Inputs!$C$93,AB$5&lt;Inputs!$D$93),Inputs!$H$93,IF(AND(AB$5&gt;=Inputs!$C$94,AB$5&lt;Inputs!$D$94),Inputs!$H$94,IF(AND(AB$5&gt;=Inputs!$C$95,AB$5&lt;Inputs!$D$95),Inputs!$H$95,IF(AND(AB$5&gt;=Inputs!$C$96,AB$5&lt;Inputs!$D$96),Inputs!$H$96,IF(AND(AB$5&gt;=Inputs!$C$97,AB$5&lt;Inputs!$D$97),Inputs!$H$97,IF(AND(AB$5&gt;=Inputs!$C$98,AB$5&lt;Inputs!$D$98),Inputs!$H$98,IF(AND(AB$5&gt;=Inputs!$C$99,AB$5&lt;Inputs!$D$99),Inputs!$H$99,IF(AND(AB$5&gt;=Inputs!$C$100,AB$5&lt;Inputs!$D$100),Inputs!$H$100,0))))))))))))</f>
        <v>3</v>
      </c>
      <c r="AC106" s="37">
        <f>IF(AND(AC$5&gt;=Inputs!$C$89,AC$5&lt;Inputs!$D$89),Inputs!$H$89,IF(AND(AC$5&gt;=Inputs!$C$90,AC$5&lt;Inputs!$D$90),Inputs!$H$90,IF(AND(AC$5&gt;=Inputs!$C$91,AC$5&lt;Inputs!$D$91),Inputs!$H$91,IF(AND(AC$5&gt;=Inputs!$C$92,AC$5&lt;Inputs!$D$92),Inputs!$H$92,IF(AND(AC$5&gt;=Inputs!$C$93,AC$5&lt;Inputs!$D$93),Inputs!$H$93,IF(AND(AC$5&gt;=Inputs!$C$94,AC$5&lt;Inputs!$D$94),Inputs!$H$94,IF(AND(AC$5&gt;=Inputs!$C$95,AC$5&lt;Inputs!$D$95),Inputs!$H$95,IF(AND(AC$5&gt;=Inputs!$C$96,AC$5&lt;Inputs!$D$96),Inputs!$H$96,IF(AND(AC$5&gt;=Inputs!$C$97,AC$5&lt;Inputs!$D$97),Inputs!$H$97,IF(AND(AC$5&gt;=Inputs!$C$98,AC$5&lt;Inputs!$D$98),Inputs!$H$98,IF(AND(AC$5&gt;=Inputs!$C$99,AC$5&lt;Inputs!$D$99),Inputs!$H$99,IF(AND(AC$5&gt;=Inputs!$C$100,AC$5&lt;Inputs!$D$100),Inputs!$H$100,0))))))))))))</f>
        <v>3</v>
      </c>
      <c r="AD106" s="37">
        <f>IF(AND(AD$5&gt;=Inputs!$C$89,AD$5&lt;Inputs!$D$89),Inputs!$H$89,IF(AND(AD$5&gt;=Inputs!$C$90,AD$5&lt;Inputs!$D$90),Inputs!$H$90,IF(AND(AD$5&gt;=Inputs!$C$91,AD$5&lt;Inputs!$D$91),Inputs!$H$91,IF(AND(AD$5&gt;=Inputs!$C$92,AD$5&lt;Inputs!$D$92),Inputs!$H$92,IF(AND(AD$5&gt;=Inputs!$C$93,AD$5&lt;Inputs!$D$93),Inputs!$H$93,IF(AND(AD$5&gt;=Inputs!$C$94,AD$5&lt;Inputs!$D$94),Inputs!$H$94,IF(AND(AD$5&gt;=Inputs!$C$95,AD$5&lt;Inputs!$D$95),Inputs!$H$95,IF(AND(AD$5&gt;=Inputs!$C$96,AD$5&lt;Inputs!$D$96),Inputs!$H$96,IF(AND(AD$5&gt;=Inputs!$C$97,AD$5&lt;Inputs!$D$97),Inputs!$H$97,IF(AND(AD$5&gt;=Inputs!$C$98,AD$5&lt;Inputs!$D$98),Inputs!$H$98,IF(AND(AD$5&gt;=Inputs!$C$99,AD$5&lt;Inputs!$D$99),Inputs!$H$99,IF(AND(AD$5&gt;=Inputs!$C$100,AD$5&lt;Inputs!$D$100),Inputs!$H$100,0))))))))))))</f>
        <v>3</v>
      </c>
      <c r="AE106" s="37">
        <f>IF(AND(AE$5&gt;=Inputs!$C$89,AE$5&lt;Inputs!$D$89),Inputs!$H$89,IF(AND(AE$5&gt;=Inputs!$C$90,AE$5&lt;Inputs!$D$90),Inputs!$H$90,IF(AND(AE$5&gt;=Inputs!$C$91,AE$5&lt;Inputs!$D$91),Inputs!$H$91,IF(AND(AE$5&gt;=Inputs!$C$92,AE$5&lt;Inputs!$D$92),Inputs!$H$92,IF(AND(AE$5&gt;=Inputs!$C$93,AE$5&lt;Inputs!$D$93),Inputs!$H$93,IF(AND(AE$5&gt;=Inputs!$C$94,AE$5&lt;Inputs!$D$94),Inputs!$H$94,IF(AND(AE$5&gt;=Inputs!$C$95,AE$5&lt;Inputs!$D$95),Inputs!$H$95,IF(AND(AE$5&gt;=Inputs!$C$96,AE$5&lt;Inputs!$D$96),Inputs!$H$96,IF(AND(AE$5&gt;=Inputs!$C$97,AE$5&lt;Inputs!$D$97),Inputs!$H$97,IF(AND(AE$5&gt;=Inputs!$C$98,AE$5&lt;Inputs!$D$98),Inputs!$H$98,IF(AND(AE$5&gt;=Inputs!$C$99,AE$5&lt;Inputs!$D$99),Inputs!$H$99,IF(AND(AE$5&gt;=Inputs!$C$100,AE$5&lt;Inputs!$D$100),Inputs!$H$100,0))))))))))))</f>
        <v>3</v>
      </c>
      <c r="AF106" s="37">
        <f>IF(AND(AF$5&gt;=Inputs!$C$89,AF$5&lt;Inputs!$D$89),Inputs!$H$89,IF(AND(AF$5&gt;=Inputs!$C$90,AF$5&lt;Inputs!$D$90),Inputs!$H$90,IF(AND(AF$5&gt;=Inputs!$C$91,AF$5&lt;Inputs!$D$91),Inputs!$H$91,IF(AND(AF$5&gt;=Inputs!$C$92,AF$5&lt;Inputs!$D$92),Inputs!$H$92,IF(AND(AF$5&gt;=Inputs!$C$93,AF$5&lt;Inputs!$D$93),Inputs!$H$93,IF(AND(AF$5&gt;=Inputs!$C$94,AF$5&lt;Inputs!$D$94),Inputs!$H$94,IF(AND(AF$5&gt;=Inputs!$C$95,AF$5&lt;Inputs!$D$95),Inputs!$H$95,IF(AND(AF$5&gt;=Inputs!$C$96,AF$5&lt;Inputs!$D$96),Inputs!$H$96,IF(AND(AF$5&gt;=Inputs!$C$97,AF$5&lt;Inputs!$D$97),Inputs!$H$97,IF(AND(AF$5&gt;=Inputs!$C$98,AF$5&lt;Inputs!$D$98),Inputs!$H$98,IF(AND(AF$5&gt;=Inputs!$C$99,AF$5&lt;Inputs!$D$99),Inputs!$H$99,IF(AND(AF$5&gt;=Inputs!$C$100,AF$5&lt;Inputs!$D$100),Inputs!$H$100,0))))))))))))</f>
        <v>3</v>
      </c>
      <c r="AG106" s="37">
        <f>IF(AND(AG$5&gt;=Inputs!$C$89,AG$5&lt;Inputs!$D$89),Inputs!$H$89,IF(AND(AG$5&gt;=Inputs!$C$90,AG$5&lt;Inputs!$D$90),Inputs!$H$90,IF(AND(AG$5&gt;=Inputs!$C$91,AG$5&lt;Inputs!$D$91),Inputs!$H$91,IF(AND(AG$5&gt;=Inputs!$C$92,AG$5&lt;Inputs!$D$92),Inputs!$H$92,IF(AND(AG$5&gt;=Inputs!$C$93,AG$5&lt;Inputs!$D$93),Inputs!$H$93,IF(AND(AG$5&gt;=Inputs!$C$94,AG$5&lt;Inputs!$D$94),Inputs!$H$94,IF(AND(AG$5&gt;=Inputs!$C$95,AG$5&lt;Inputs!$D$95),Inputs!$H$95,IF(AND(AG$5&gt;=Inputs!$C$96,AG$5&lt;Inputs!$D$96),Inputs!$H$96,IF(AND(AG$5&gt;=Inputs!$C$97,AG$5&lt;Inputs!$D$97),Inputs!$H$97,IF(AND(AG$5&gt;=Inputs!$C$98,AG$5&lt;Inputs!$D$98),Inputs!$H$98,IF(AND(AG$5&gt;=Inputs!$C$99,AG$5&lt;Inputs!$D$99),Inputs!$H$99,IF(AND(AG$5&gt;=Inputs!$C$100,AG$5&lt;Inputs!$D$100),Inputs!$H$100,0))))))))))))</f>
        <v>3</v>
      </c>
      <c r="AH106" s="37">
        <f>IF(AND(AH$5&gt;=Inputs!$C$89,AH$5&lt;Inputs!$D$89),Inputs!$H$89,IF(AND(AH$5&gt;=Inputs!$C$90,AH$5&lt;Inputs!$D$90),Inputs!$H$90,IF(AND(AH$5&gt;=Inputs!$C$91,AH$5&lt;Inputs!$D$91),Inputs!$H$91,IF(AND(AH$5&gt;=Inputs!$C$92,AH$5&lt;Inputs!$D$92),Inputs!$H$92,IF(AND(AH$5&gt;=Inputs!$C$93,AH$5&lt;Inputs!$D$93),Inputs!$H$93,IF(AND(AH$5&gt;=Inputs!$C$94,AH$5&lt;Inputs!$D$94),Inputs!$H$94,IF(AND(AH$5&gt;=Inputs!$C$95,AH$5&lt;Inputs!$D$95),Inputs!$H$95,IF(AND(AH$5&gt;=Inputs!$C$96,AH$5&lt;Inputs!$D$96),Inputs!$H$96,IF(AND(AH$5&gt;=Inputs!$C$97,AH$5&lt;Inputs!$D$97),Inputs!$H$97,IF(AND(AH$5&gt;=Inputs!$C$98,AH$5&lt;Inputs!$D$98),Inputs!$H$98,IF(AND(AH$5&gt;=Inputs!$C$99,AH$5&lt;Inputs!$D$99),Inputs!$H$99,IF(AND(AH$5&gt;=Inputs!$C$100,AH$5&lt;Inputs!$D$100),Inputs!$H$100,0))))))))))))</f>
        <v>3</v>
      </c>
      <c r="AI106" s="37">
        <f>IF(AND(AI$5&gt;=Inputs!$C$89,AI$5&lt;Inputs!$D$89),Inputs!$H$89,IF(AND(AI$5&gt;=Inputs!$C$90,AI$5&lt;Inputs!$D$90),Inputs!$H$90,IF(AND(AI$5&gt;=Inputs!$C$91,AI$5&lt;Inputs!$D$91),Inputs!$H$91,IF(AND(AI$5&gt;=Inputs!$C$92,AI$5&lt;Inputs!$D$92),Inputs!$H$92,IF(AND(AI$5&gt;=Inputs!$C$93,AI$5&lt;Inputs!$D$93),Inputs!$H$93,IF(AND(AI$5&gt;=Inputs!$C$94,AI$5&lt;Inputs!$D$94),Inputs!$H$94,IF(AND(AI$5&gt;=Inputs!$C$95,AI$5&lt;Inputs!$D$95),Inputs!$H$95,IF(AND(AI$5&gt;=Inputs!$C$96,AI$5&lt;Inputs!$D$96),Inputs!$H$96,IF(AND(AI$5&gt;=Inputs!$C$97,AI$5&lt;Inputs!$D$97),Inputs!$H$97,IF(AND(AI$5&gt;=Inputs!$C$98,AI$5&lt;Inputs!$D$98),Inputs!$H$98,IF(AND(AI$5&gt;=Inputs!$C$99,AI$5&lt;Inputs!$D$99),Inputs!$H$99,IF(AND(AI$5&gt;=Inputs!$C$100,AI$5&lt;Inputs!$D$100),Inputs!$H$100,0))))))))))))</f>
        <v>3</v>
      </c>
      <c r="AJ106" s="37">
        <f>IF(AND(AJ$5&gt;=Inputs!$C$89,AJ$5&lt;Inputs!$D$89),Inputs!$H$89,IF(AND(AJ$5&gt;=Inputs!$C$90,AJ$5&lt;Inputs!$D$90),Inputs!$H$90,IF(AND(AJ$5&gt;=Inputs!$C$91,AJ$5&lt;Inputs!$D$91),Inputs!$H$91,IF(AND(AJ$5&gt;=Inputs!$C$92,AJ$5&lt;Inputs!$D$92),Inputs!$H$92,IF(AND(AJ$5&gt;=Inputs!$C$93,AJ$5&lt;Inputs!$D$93),Inputs!$H$93,IF(AND(AJ$5&gt;=Inputs!$C$94,AJ$5&lt;Inputs!$D$94),Inputs!$H$94,IF(AND(AJ$5&gt;=Inputs!$C$95,AJ$5&lt;Inputs!$D$95),Inputs!$H$95,IF(AND(AJ$5&gt;=Inputs!$C$96,AJ$5&lt;Inputs!$D$96),Inputs!$H$96,IF(AND(AJ$5&gt;=Inputs!$C$97,AJ$5&lt;Inputs!$D$97),Inputs!$H$97,IF(AND(AJ$5&gt;=Inputs!$C$98,AJ$5&lt;Inputs!$D$98),Inputs!$H$98,IF(AND(AJ$5&gt;=Inputs!$C$99,AJ$5&lt;Inputs!$D$99),Inputs!$H$99,IF(AND(AJ$5&gt;=Inputs!$C$100,AJ$5&lt;Inputs!$D$100),Inputs!$H$100,0))))))))))))</f>
        <v>3</v>
      </c>
      <c r="AK106" s="37">
        <f>IF(AND(AK$5&gt;=Inputs!$C$89,AK$5&lt;Inputs!$D$89),Inputs!$H$89,IF(AND(AK$5&gt;=Inputs!$C$90,AK$5&lt;Inputs!$D$90),Inputs!$H$90,IF(AND(AK$5&gt;=Inputs!$C$91,AK$5&lt;Inputs!$D$91),Inputs!$H$91,IF(AND(AK$5&gt;=Inputs!$C$92,AK$5&lt;Inputs!$D$92),Inputs!$H$92,IF(AND(AK$5&gt;=Inputs!$C$93,AK$5&lt;Inputs!$D$93),Inputs!$H$93,IF(AND(AK$5&gt;=Inputs!$C$94,AK$5&lt;Inputs!$D$94),Inputs!$H$94,IF(AND(AK$5&gt;=Inputs!$C$95,AK$5&lt;Inputs!$D$95),Inputs!$H$95,IF(AND(AK$5&gt;=Inputs!$C$96,AK$5&lt;Inputs!$D$96),Inputs!$H$96,IF(AND(AK$5&gt;=Inputs!$C$97,AK$5&lt;Inputs!$D$97),Inputs!$H$97,IF(AND(AK$5&gt;=Inputs!$C$98,AK$5&lt;Inputs!$D$98),Inputs!$H$98,IF(AND(AK$5&gt;=Inputs!$C$99,AK$5&lt;Inputs!$D$99),Inputs!$H$99,IF(AND(AK$5&gt;=Inputs!$C$100,AK$5&lt;Inputs!$D$100),Inputs!$H$100,0))))))))))))</f>
        <v>3</v>
      </c>
      <c r="AL106" s="37">
        <f>IF(AND(AL$5&gt;=Inputs!$C$89,AL$5&lt;Inputs!$D$89),Inputs!$H$89,IF(AND(AL$5&gt;=Inputs!$C$90,AL$5&lt;Inputs!$D$90),Inputs!$H$90,IF(AND(AL$5&gt;=Inputs!$C$91,AL$5&lt;Inputs!$D$91),Inputs!$H$91,IF(AND(AL$5&gt;=Inputs!$C$92,AL$5&lt;Inputs!$D$92),Inputs!$H$92,IF(AND(AL$5&gt;=Inputs!$C$93,AL$5&lt;Inputs!$D$93),Inputs!$H$93,IF(AND(AL$5&gt;=Inputs!$C$94,AL$5&lt;Inputs!$D$94),Inputs!$H$94,IF(AND(AL$5&gt;=Inputs!$C$95,AL$5&lt;Inputs!$D$95),Inputs!$H$95,IF(AND(AL$5&gt;=Inputs!$C$96,AL$5&lt;Inputs!$D$96),Inputs!$H$96,IF(AND(AL$5&gt;=Inputs!$C$97,AL$5&lt;Inputs!$D$97),Inputs!$H$97,IF(AND(AL$5&gt;=Inputs!$C$98,AL$5&lt;Inputs!$D$98),Inputs!$H$98,IF(AND(AL$5&gt;=Inputs!$C$99,AL$5&lt;Inputs!$D$99),Inputs!$H$99,IF(AND(AL$5&gt;=Inputs!$C$100,AL$5&lt;Inputs!$D$100),Inputs!$H$100,0))))))))))))</f>
        <v>3</v>
      </c>
      <c r="AM106" s="37">
        <f>IF(AND(AM$5&gt;=Inputs!$C$89,AM$5&lt;Inputs!$D$89),Inputs!$H$89,IF(AND(AM$5&gt;=Inputs!$C$90,AM$5&lt;Inputs!$D$90),Inputs!$H$90,IF(AND(AM$5&gt;=Inputs!$C$91,AM$5&lt;Inputs!$D$91),Inputs!$H$91,IF(AND(AM$5&gt;=Inputs!$C$92,AM$5&lt;Inputs!$D$92),Inputs!$H$92,IF(AND(AM$5&gt;=Inputs!$C$93,AM$5&lt;Inputs!$D$93),Inputs!$H$93,IF(AND(AM$5&gt;=Inputs!$C$94,AM$5&lt;Inputs!$D$94),Inputs!$H$94,IF(AND(AM$5&gt;=Inputs!$C$95,AM$5&lt;Inputs!$D$95),Inputs!$H$95,IF(AND(AM$5&gt;=Inputs!$C$96,AM$5&lt;Inputs!$D$96),Inputs!$H$96,IF(AND(AM$5&gt;=Inputs!$C$97,AM$5&lt;Inputs!$D$97),Inputs!$H$97,IF(AND(AM$5&gt;=Inputs!$C$98,AM$5&lt;Inputs!$D$98),Inputs!$H$98,IF(AND(AM$5&gt;=Inputs!$C$99,AM$5&lt;Inputs!$D$99),Inputs!$H$99,IF(AND(AM$5&gt;=Inputs!$C$100,AM$5&lt;Inputs!$D$100),Inputs!$H$100,0))))))))))))</f>
        <v>3</v>
      </c>
      <c r="AN106" s="37">
        <f>IF(AND(AN$5&gt;=Inputs!$C$89,AN$5&lt;Inputs!$D$89),Inputs!$H$89,IF(AND(AN$5&gt;=Inputs!$C$90,AN$5&lt;Inputs!$D$90),Inputs!$H$90,IF(AND(AN$5&gt;=Inputs!$C$91,AN$5&lt;Inputs!$D$91),Inputs!$H$91,IF(AND(AN$5&gt;=Inputs!$C$92,AN$5&lt;Inputs!$D$92),Inputs!$H$92,IF(AND(AN$5&gt;=Inputs!$C$93,AN$5&lt;Inputs!$D$93),Inputs!$H$93,IF(AND(AN$5&gt;=Inputs!$C$94,AN$5&lt;Inputs!$D$94),Inputs!$H$94,IF(AND(AN$5&gt;=Inputs!$C$95,AN$5&lt;Inputs!$D$95),Inputs!$H$95,IF(AND(AN$5&gt;=Inputs!$C$96,AN$5&lt;Inputs!$D$96),Inputs!$H$96,IF(AND(AN$5&gt;=Inputs!$C$97,AN$5&lt;Inputs!$D$97),Inputs!$H$97,IF(AND(AN$5&gt;=Inputs!$C$98,AN$5&lt;Inputs!$D$98),Inputs!$H$98,IF(AND(AN$5&gt;=Inputs!$C$99,AN$5&lt;Inputs!$D$99),Inputs!$H$99,IF(AND(AN$5&gt;=Inputs!$C$100,AN$5&lt;Inputs!$D$100),Inputs!$H$100,0))))))))))))</f>
        <v>3</v>
      </c>
      <c r="AO106" s="37">
        <f>IF(AND(AO$5&gt;=Inputs!$C$89,AO$5&lt;Inputs!$D$89),Inputs!$H$89,IF(AND(AO$5&gt;=Inputs!$C$90,AO$5&lt;Inputs!$D$90),Inputs!$H$90,IF(AND(AO$5&gt;=Inputs!$C$91,AO$5&lt;Inputs!$D$91),Inputs!$H$91,IF(AND(AO$5&gt;=Inputs!$C$92,AO$5&lt;Inputs!$D$92),Inputs!$H$92,IF(AND(AO$5&gt;=Inputs!$C$93,AO$5&lt;Inputs!$D$93),Inputs!$H$93,IF(AND(AO$5&gt;=Inputs!$C$94,AO$5&lt;Inputs!$D$94),Inputs!$H$94,IF(AND(AO$5&gt;=Inputs!$C$95,AO$5&lt;Inputs!$D$95),Inputs!$H$95,IF(AND(AO$5&gt;=Inputs!$C$96,AO$5&lt;Inputs!$D$96),Inputs!$H$96,IF(AND(AO$5&gt;=Inputs!$C$97,AO$5&lt;Inputs!$D$97),Inputs!$H$97,IF(AND(AO$5&gt;=Inputs!$C$98,AO$5&lt;Inputs!$D$98),Inputs!$H$98,IF(AND(AO$5&gt;=Inputs!$C$99,AO$5&lt;Inputs!$D$99),Inputs!$H$99,IF(AND(AO$5&gt;=Inputs!$C$100,AO$5&lt;Inputs!$D$100),Inputs!$H$100,0))))))))))))</f>
        <v>3</v>
      </c>
      <c r="AP106" s="37">
        <f>IF(AND(AP$5&gt;=Inputs!$C$89,AP$5&lt;Inputs!$D$89),Inputs!$H$89,IF(AND(AP$5&gt;=Inputs!$C$90,AP$5&lt;Inputs!$D$90),Inputs!$H$90,IF(AND(AP$5&gt;=Inputs!$C$91,AP$5&lt;Inputs!$D$91),Inputs!$H$91,IF(AND(AP$5&gt;=Inputs!$C$92,AP$5&lt;Inputs!$D$92),Inputs!$H$92,IF(AND(AP$5&gt;=Inputs!$C$93,AP$5&lt;Inputs!$D$93),Inputs!$H$93,IF(AND(AP$5&gt;=Inputs!$C$94,AP$5&lt;Inputs!$D$94),Inputs!$H$94,IF(AND(AP$5&gt;=Inputs!$C$95,AP$5&lt;Inputs!$D$95),Inputs!$H$95,IF(AND(AP$5&gt;=Inputs!$C$96,AP$5&lt;Inputs!$D$96),Inputs!$H$96,IF(AND(AP$5&gt;=Inputs!$C$97,AP$5&lt;Inputs!$D$97),Inputs!$H$97,IF(AND(AP$5&gt;=Inputs!$C$98,AP$5&lt;Inputs!$D$98),Inputs!$H$98,IF(AND(AP$5&gt;=Inputs!$C$99,AP$5&lt;Inputs!$D$99),Inputs!$H$99,IF(AND(AP$5&gt;=Inputs!$C$100,AP$5&lt;Inputs!$D$100),Inputs!$H$100,0))))))))))))</f>
        <v>3</v>
      </c>
      <c r="AQ106" s="37">
        <f>IF(AND(AQ$5&gt;=Inputs!$C$89,AQ$5&lt;Inputs!$D$89),Inputs!$H$89,IF(AND(AQ$5&gt;=Inputs!$C$90,AQ$5&lt;Inputs!$D$90),Inputs!$H$90,IF(AND(AQ$5&gt;=Inputs!$C$91,AQ$5&lt;Inputs!$D$91),Inputs!$H$91,IF(AND(AQ$5&gt;=Inputs!$C$92,AQ$5&lt;Inputs!$D$92),Inputs!$H$92,IF(AND(AQ$5&gt;=Inputs!$C$93,AQ$5&lt;Inputs!$D$93),Inputs!$H$93,IF(AND(AQ$5&gt;=Inputs!$C$94,AQ$5&lt;Inputs!$D$94),Inputs!$H$94,IF(AND(AQ$5&gt;=Inputs!$C$95,AQ$5&lt;Inputs!$D$95),Inputs!$H$95,IF(AND(AQ$5&gt;=Inputs!$C$96,AQ$5&lt;Inputs!$D$96),Inputs!$H$96,IF(AND(AQ$5&gt;=Inputs!$C$97,AQ$5&lt;Inputs!$D$97),Inputs!$H$97,IF(AND(AQ$5&gt;=Inputs!$C$98,AQ$5&lt;Inputs!$D$98),Inputs!$H$98,IF(AND(AQ$5&gt;=Inputs!$C$99,AQ$5&lt;Inputs!$D$99),Inputs!$H$99,IF(AND(AQ$5&gt;=Inputs!$C$100,AQ$5&lt;Inputs!$D$100),Inputs!$H$100,0))))))))))))</f>
        <v>3</v>
      </c>
      <c r="AR106" s="37">
        <f>IF(AND(AR$5&gt;=Inputs!$C$89,AR$5&lt;Inputs!$D$89),Inputs!$H$89,IF(AND(AR$5&gt;=Inputs!$C$90,AR$5&lt;Inputs!$D$90),Inputs!$H$90,IF(AND(AR$5&gt;=Inputs!$C$91,AR$5&lt;Inputs!$D$91),Inputs!$H$91,IF(AND(AR$5&gt;=Inputs!$C$92,AR$5&lt;Inputs!$D$92),Inputs!$H$92,IF(AND(AR$5&gt;=Inputs!$C$93,AR$5&lt;Inputs!$D$93),Inputs!$H$93,IF(AND(AR$5&gt;=Inputs!$C$94,AR$5&lt;Inputs!$D$94),Inputs!$H$94,IF(AND(AR$5&gt;=Inputs!$C$95,AR$5&lt;Inputs!$D$95),Inputs!$H$95,IF(AND(AR$5&gt;=Inputs!$C$96,AR$5&lt;Inputs!$D$96),Inputs!$H$96,IF(AND(AR$5&gt;=Inputs!$C$97,AR$5&lt;Inputs!$D$97),Inputs!$H$97,IF(AND(AR$5&gt;=Inputs!$C$98,AR$5&lt;Inputs!$D$98),Inputs!$H$98,IF(AND(AR$5&gt;=Inputs!$C$99,AR$5&lt;Inputs!$D$99),Inputs!$H$99,IF(AND(AR$5&gt;=Inputs!$C$100,AR$5&lt;Inputs!$D$100),Inputs!$H$100,0))))))))))))</f>
        <v>3</v>
      </c>
      <c r="AS106" s="37">
        <f>IF(AND(AS$5&gt;=Inputs!$C$89,AS$5&lt;Inputs!$D$89),Inputs!$H$89,IF(AND(AS$5&gt;=Inputs!$C$90,AS$5&lt;Inputs!$D$90),Inputs!$H$90,IF(AND(AS$5&gt;=Inputs!$C$91,AS$5&lt;Inputs!$D$91),Inputs!$H$91,IF(AND(AS$5&gt;=Inputs!$C$92,AS$5&lt;Inputs!$D$92),Inputs!$H$92,IF(AND(AS$5&gt;=Inputs!$C$93,AS$5&lt;Inputs!$D$93),Inputs!$H$93,IF(AND(AS$5&gt;=Inputs!$C$94,AS$5&lt;Inputs!$D$94),Inputs!$H$94,IF(AND(AS$5&gt;=Inputs!$C$95,AS$5&lt;Inputs!$D$95),Inputs!$H$95,IF(AND(AS$5&gt;=Inputs!$C$96,AS$5&lt;Inputs!$D$96),Inputs!$H$96,IF(AND(AS$5&gt;=Inputs!$C$97,AS$5&lt;Inputs!$D$97),Inputs!$H$97,IF(AND(AS$5&gt;=Inputs!$C$98,AS$5&lt;Inputs!$D$98),Inputs!$H$98,IF(AND(AS$5&gt;=Inputs!$C$99,AS$5&lt;Inputs!$D$99),Inputs!$H$99,IF(AND(AS$5&gt;=Inputs!$C$100,AS$5&lt;Inputs!$D$100),Inputs!$H$100,0))))))))))))</f>
        <v>3</v>
      </c>
      <c r="AT106" s="37">
        <f>IF(AND(AT$5&gt;=Inputs!$C$89,AT$5&lt;Inputs!$D$89),Inputs!$H$89,IF(AND(AT$5&gt;=Inputs!$C$90,AT$5&lt;Inputs!$D$90),Inputs!$H$90,IF(AND(AT$5&gt;=Inputs!$C$91,AT$5&lt;Inputs!$D$91),Inputs!$H$91,IF(AND(AT$5&gt;=Inputs!$C$92,AT$5&lt;Inputs!$D$92),Inputs!$H$92,IF(AND(AT$5&gt;=Inputs!$C$93,AT$5&lt;Inputs!$D$93),Inputs!$H$93,IF(AND(AT$5&gt;=Inputs!$C$94,AT$5&lt;Inputs!$D$94),Inputs!$H$94,IF(AND(AT$5&gt;=Inputs!$C$95,AT$5&lt;Inputs!$D$95),Inputs!$H$95,IF(AND(AT$5&gt;=Inputs!$C$96,AT$5&lt;Inputs!$D$96),Inputs!$H$96,IF(AND(AT$5&gt;=Inputs!$C$97,AT$5&lt;Inputs!$D$97),Inputs!$H$97,IF(AND(AT$5&gt;=Inputs!$C$98,AT$5&lt;Inputs!$D$98),Inputs!$H$98,IF(AND(AT$5&gt;=Inputs!$C$99,AT$5&lt;Inputs!$D$99),Inputs!$H$99,IF(AND(AT$5&gt;=Inputs!$C$100,AT$5&lt;Inputs!$D$100),Inputs!$H$100,0))))))))))))</f>
        <v>3</v>
      </c>
      <c r="AU106" s="37">
        <f>IF(AND(AU$5&gt;=Inputs!$C$89,AU$5&lt;Inputs!$D$89),Inputs!$H$89,IF(AND(AU$5&gt;=Inputs!$C$90,AU$5&lt;Inputs!$D$90),Inputs!$H$90,IF(AND(AU$5&gt;=Inputs!$C$91,AU$5&lt;Inputs!$D$91),Inputs!$H$91,IF(AND(AU$5&gt;=Inputs!$C$92,AU$5&lt;Inputs!$D$92),Inputs!$H$92,IF(AND(AU$5&gt;=Inputs!$C$93,AU$5&lt;Inputs!$D$93),Inputs!$H$93,IF(AND(AU$5&gt;=Inputs!$C$94,AU$5&lt;Inputs!$D$94),Inputs!$H$94,IF(AND(AU$5&gt;=Inputs!$C$95,AU$5&lt;Inputs!$D$95),Inputs!$H$95,IF(AND(AU$5&gt;=Inputs!$C$96,AU$5&lt;Inputs!$D$96),Inputs!$H$96,IF(AND(AU$5&gt;=Inputs!$C$97,AU$5&lt;Inputs!$D$97),Inputs!$H$97,IF(AND(AU$5&gt;=Inputs!$C$98,AU$5&lt;Inputs!$D$98),Inputs!$H$98,IF(AND(AU$5&gt;=Inputs!$C$99,AU$5&lt;Inputs!$D$99),Inputs!$H$99,IF(AND(AU$5&gt;=Inputs!$C$100,AU$5&lt;Inputs!$D$100),Inputs!$H$100,0))))))))))))</f>
        <v>3</v>
      </c>
      <c r="AV106" s="37">
        <f>IF(AND(AV$5&gt;=Inputs!$C$89,AV$5&lt;Inputs!$D$89),Inputs!$H$89,IF(AND(AV$5&gt;=Inputs!$C$90,AV$5&lt;Inputs!$D$90),Inputs!$H$90,IF(AND(AV$5&gt;=Inputs!$C$91,AV$5&lt;Inputs!$D$91),Inputs!$H$91,IF(AND(AV$5&gt;=Inputs!$C$92,AV$5&lt;Inputs!$D$92),Inputs!$H$92,IF(AND(AV$5&gt;=Inputs!$C$93,AV$5&lt;Inputs!$D$93),Inputs!$H$93,IF(AND(AV$5&gt;=Inputs!$C$94,AV$5&lt;Inputs!$D$94),Inputs!$H$94,IF(AND(AV$5&gt;=Inputs!$C$95,AV$5&lt;Inputs!$D$95),Inputs!$H$95,IF(AND(AV$5&gt;=Inputs!$C$96,AV$5&lt;Inputs!$D$96),Inputs!$H$96,IF(AND(AV$5&gt;=Inputs!$C$97,AV$5&lt;Inputs!$D$97),Inputs!$H$97,IF(AND(AV$5&gt;=Inputs!$C$98,AV$5&lt;Inputs!$D$98),Inputs!$H$98,IF(AND(AV$5&gt;=Inputs!$C$99,AV$5&lt;Inputs!$D$99),Inputs!$H$99,IF(AND(AV$5&gt;=Inputs!$C$100,AV$5&lt;Inputs!$D$100),Inputs!$H$100,0))))))))))))</f>
        <v>3</v>
      </c>
      <c r="AW106" s="37">
        <f>IF(AND(AW$5&gt;=Inputs!$C$89,AW$5&lt;Inputs!$D$89),Inputs!$H$89,IF(AND(AW$5&gt;=Inputs!$C$90,AW$5&lt;Inputs!$D$90),Inputs!$H$90,IF(AND(AW$5&gt;=Inputs!$C$91,AW$5&lt;Inputs!$D$91),Inputs!$H$91,IF(AND(AW$5&gt;=Inputs!$C$92,AW$5&lt;Inputs!$D$92),Inputs!$H$92,IF(AND(AW$5&gt;=Inputs!$C$93,AW$5&lt;Inputs!$D$93),Inputs!$H$93,IF(AND(AW$5&gt;=Inputs!$C$94,AW$5&lt;Inputs!$D$94),Inputs!$H$94,IF(AND(AW$5&gt;=Inputs!$C$95,AW$5&lt;Inputs!$D$95),Inputs!$H$95,IF(AND(AW$5&gt;=Inputs!$C$96,AW$5&lt;Inputs!$D$96),Inputs!$H$96,IF(AND(AW$5&gt;=Inputs!$C$97,AW$5&lt;Inputs!$D$97),Inputs!$H$97,IF(AND(AW$5&gt;=Inputs!$C$98,AW$5&lt;Inputs!$D$98),Inputs!$H$98,IF(AND(AW$5&gt;=Inputs!$C$99,AW$5&lt;Inputs!$D$99),Inputs!$H$99,IF(AND(AW$5&gt;=Inputs!$C$100,AW$5&lt;Inputs!$D$100),Inputs!$H$100,0))))))))))))</f>
        <v>3</v>
      </c>
      <c r="AX106" s="37">
        <f>IF(AND(AX$5&gt;=Inputs!$C$89,AX$5&lt;Inputs!$D$89),Inputs!$H$89,IF(AND(AX$5&gt;=Inputs!$C$90,AX$5&lt;Inputs!$D$90),Inputs!$H$90,IF(AND(AX$5&gt;=Inputs!$C$91,AX$5&lt;Inputs!$D$91),Inputs!$H$91,IF(AND(AX$5&gt;=Inputs!$C$92,AX$5&lt;Inputs!$D$92),Inputs!$H$92,IF(AND(AX$5&gt;=Inputs!$C$93,AX$5&lt;Inputs!$D$93),Inputs!$H$93,IF(AND(AX$5&gt;=Inputs!$C$94,AX$5&lt;Inputs!$D$94),Inputs!$H$94,IF(AND(AX$5&gt;=Inputs!$C$95,AX$5&lt;Inputs!$D$95),Inputs!$H$95,IF(AND(AX$5&gt;=Inputs!$C$96,AX$5&lt;Inputs!$D$96),Inputs!$H$96,IF(AND(AX$5&gt;=Inputs!$C$97,AX$5&lt;Inputs!$D$97),Inputs!$H$97,IF(AND(AX$5&gt;=Inputs!$C$98,AX$5&lt;Inputs!$D$98),Inputs!$H$98,IF(AND(AX$5&gt;=Inputs!$C$99,AX$5&lt;Inputs!$D$99),Inputs!$H$99,IF(AND(AX$5&gt;=Inputs!$C$100,AX$5&lt;Inputs!$D$100),Inputs!$H$100,0))))))))))))</f>
        <v>3</v>
      </c>
      <c r="AY106" s="37">
        <f>IF(AND(AY$5&gt;=Inputs!$C$89,AY$5&lt;Inputs!$D$89),Inputs!$H$89,IF(AND(AY$5&gt;=Inputs!$C$90,AY$5&lt;Inputs!$D$90),Inputs!$H$90,IF(AND(AY$5&gt;=Inputs!$C$91,AY$5&lt;Inputs!$D$91),Inputs!$H$91,IF(AND(AY$5&gt;=Inputs!$C$92,AY$5&lt;Inputs!$D$92),Inputs!$H$92,IF(AND(AY$5&gt;=Inputs!$C$93,AY$5&lt;Inputs!$D$93),Inputs!$H$93,IF(AND(AY$5&gt;=Inputs!$C$94,AY$5&lt;Inputs!$D$94),Inputs!$H$94,IF(AND(AY$5&gt;=Inputs!$C$95,AY$5&lt;Inputs!$D$95),Inputs!$H$95,IF(AND(AY$5&gt;=Inputs!$C$96,AY$5&lt;Inputs!$D$96),Inputs!$H$96,IF(AND(AY$5&gt;=Inputs!$C$97,AY$5&lt;Inputs!$D$97),Inputs!$H$97,IF(AND(AY$5&gt;=Inputs!$C$98,AY$5&lt;Inputs!$D$98),Inputs!$H$98,IF(AND(AY$5&gt;=Inputs!$C$99,AY$5&lt;Inputs!$D$99),Inputs!$H$99,IF(AND(AY$5&gt;=Inputs!$C$100,AY$5&lt;Inputs!$D$100),Inputs!$H$100,0))))))))))))</f>
        <v>3</v>
      </c>
      <c r="AZ106" s="37">
        <f>IF(AND(AZ$5&gt;=Inputs!$C$89,AZ$5&lt;Inputs!$D$89),Inputs!$H$89,IF(AND(AZ$5&gt;=Inputs!$C$90,AZ$5&lt;Inputs!$D$90),Inputs!$H$90,IF(AND(AZ$5&gt;=Inputs!$C$91,AZ$5&lt;Inputs!$D$91),Inputs!$H$91,IF(AND(AZ$5&gt;=Inputs!$C$92,AZ$5&lt;Inputs!$D$92),Inputs!$H$92,IF(AND(AZ$5&gt;=Inputs!$C$93,AZ$5&lt;Inputs!$D$93),Inputs!$H$93,IF(AND(AZ$5&gt;=Inputs!$C$94,AZ$5&lt;Inputs!$D$94),Inputs!$H$94,IF(AND(AZ$5&gt;=Inputs!$C$95,AZ$5&lt;Inputs!$D$95),Inputs!$H$95,IF(AND(AZ$5&gt;=Inputs!$C$96,AZ$5&lt;Inputs!$D$96),Inputs!$H$96,IF(AND(AZ$5&gt;=Inputs!$C$97,AZ$5&lt;Inputs!$D$97),Inputs!$H$97,IF(AND(AZ$5&gt;=Inputs!$C$98,AZ$5&lt;Inputs!$D$98),Inputs!$H$98,IF(AND(AZ$5&gt;=Inputs!$C$99,AZ$5&lt;Inputs!$D$99),Inputs!$H$99,IF(AND(AZ$5&gt;=Inputs!$C$100,AZ$5&lt;Inputs!$D$100),Inputs!$H$100,0))))))))))))</f>
        <v>3</v>
      </c>
      <c r="BA106" s="37">
        <f>IF(AND(BA$5&gt;=Inputs!$C$89,BA$5&lt;Inputs!$D$89),Inputs!$H$89,IF(AND(BA$5&gt;=Inputs!$C$90,BA$5&lt;Inputs!$D$90),Inputs!$H$90,IF(AND(BA$5&gt;=Inputs!$C$91,BA$5&lt;Inputs!$D$91),Inputs!$H$91,IF(AND(BA$5&gt;=Inputs!$C$92,BA$5&lt;Inputs!$D$92),Inputs!$H$92,IF(AND(BA$5&gt;=Inputs!$C$93,BA$5&lt;Inputs!$D$93),Inputs!$H$93,IF(AND(BA$5&gt;=Inputs!$C$94,BA$5&lt;Inputs!$D$94),Inputs!$H$94,IF(AND(BA$5&gt;=Inputs!$C$95,BA$5&lt;Inputs!$D$95),Inputs!$H$95,IF(AND(BA$5&gt;=Inputs!$C$96,BA$5&lt;Inputs!$D$96),Inputs!$H$96,IF(AND(BA$5&gt;=Inputs!$C$97,BA$5&lt;Inputs!$D$97),Inputs!$H$97,IF(AND(BA$5&gt;=Inputs!$C$98,BA$5&lt;Inputs!$D$98),Inputs!$H$98,IF(AND(BA$5&gt;=Inputs!$C$99,BA$5&lt;Inputs!$D$99),Inputs!$H$99,IF(AND(BA$5&gt;=Inputs!$C$100,BA$5&lt;Inputs!$D$100),Inputs!$H$100,0))))))))))))</f>
        <v>3</v>
      </c>
      <c r="BB106" s="37">
        <f>IF(AND(BB$5&gt;=Inputs!$C$89,BB$5&lt;Inputs!$D$89),Inputs!$H$89,IF(AND(BB$5&gt;=Inputs!$C$90,BB$5&lt;Inputs!$D$90),Inputs!$H$90,IF(AND(BB$5&gt;=Inputs!$C$91,BB$5&lt;Inputs!$D$91),Inputs!$H$91,IF(AND(BB$5&gt;=Inputs!$C$92,BB$5&lt;Inputs!$D$92),Inputs!$H$92,IF(AND(BB$5&gt;=Inputs!$C$93,BB$5&lt;Inputs!$D$93),Inputs!$H$93,IF(AND(BB$5&gt;=Inputs!$C$94,BB$5&lt;Inputs!$D$94),Inputs!$H$94,IF(AND(BB$5&gt;=Inputs!$C$95,BB$5&lt;Inputs!$D$95),Inputs!$H$95,IF(AND(BB$5&gt;=Inputs!$C$96,BB$5&lt;Inputs!$D$96),Inputs!$H$96,IF(AND(BB$5&gt;=Inputs!$C$97,BB$5&lt;Inputs!$D$97),Inputs!$H$97,IF(AND(BB$5&gt;=Inputs!$C$98,BB$5&lt;Inputs!$D$98),Inputs!$H$98,IF(AND(BB$5&gt;=Inputs!$C$99,BB$5&lt;Inputs!$D$99),Inputs!$H$99,IF(AND(BB$5&gt;=Inputs!$C$100,BB$5&lt;Inputs!$D$100),Inputs!$H$100,0))))))))))))</f>
        <v>3</v>
      </c>
      <c r="BC106" s="37">
        <f>IF(AND(BC$5&gt;=Inputs!$C$89,BC$5&lt;Inputs!$D$89),Inputs!$H$89,IF(AND(BC$5&gt;=Inputs!$C$90,BC$5&lt;Inputs!$D$90),Inputs!$H$90,IF(AND(BC$5&gt;=Inputs!$C$91,BC$5&lt;Inputs!$D$91),Inputs!$H$91,IF(AND(BC$5&gt;=Inputs!$C$92,BC$5&lt;Inputs!$D$92),Inputs!$H$92,IF(AND(BC$5&gt;=Inputs!$C$93,BC$5&lt;Inputs!$D$93),Inputs!$H$93,IF(AND(BC$5&gt;=Inputs!$C$94,BC$5&lt;Inputs!$D$94),Inputs!$H$94,IF(AND(BC$5&gt;=Inputs!$C$95,BC$5&lt;Inputs!$D$95),Inputs!$H$95,IF(AND(BC$5&gt;=Inputs!$C$96,BC$5&lt;Inputs!$D$96),Inputs!$H$96,IF(AND(BC$5&gt;=Inputs!$C$97,BC$5&lt;Inputs!$D$97),Inputs!$H$97,IF(AND(BC$5&gt;=Inputs!$C$98,BC$5&lt;Inputs!$D$98),Inputs!$H$98,IF(AND(BC$5&gt;=Inputs!$C$99,BC$5&lt;Inputs!$D$99),Inputs!$H$99,IF(AND(BC$5&gt;=Inputs!$C$100,BC$5&lt;Inputs!$D$100),Inputs!$H$100,0))))))))))))</f>
        <v>3</v>
      </c>
      <c r="BD106" s="37">
        <f>IF(AND(BD$5&gt;=Inputs!$C$89,BD$5&lt;Inputs!$D$89),Inputs!$H$89,IF(AND(BD$5&gt;=Inputs!$C$90,BD$5&lt;Inputs!$D$90),Inputs!$H$90,IF(AND(BD$5&gt;=Inputs!$C$91,BD$5&lt;Inputs!$D$91),Inputs!$H$91,IF(AND(BD$5&gt;=Inputs!$C$92,BD$5&lt;Inputs!$D$92),Inputs!$H$92,IF(AND(BD$5&gt;=Inputs!$C$93,BD$5&lt;Inputs!$D$93),Inputs!$H$93,IF(AND(BD$5&gt;=Inputs!$C$94,BD$5&lt;Inputs!$D$94),Inputs!$H$94,IF(AND(BD$5&gt;=Inputs!$C$95,BD$5&lt;Inputs!$D$95),Inputs!$H$95,IF(AND(BD$5&gt;=Inputs!$C$96,BD$5&lt;Inputs!$D$96),Inputs!$H$96,IF(AND(BD$5&gt;=Inputs!$C$97,BD$5&lt;Inputs!$D$97),Inputs!$H$97,IF(AND(BD$5&gt;=Inputs!$C$98,BD$5&lt;Inputs!$D$98),Inputs!$H$98,IF(AND(BD$5&gt;=Inputs!$C$99,BD$5&lt;Inputs!$D$99),Inputs!$H$99,IF(AND(BD$5&gt;=Inputs!$C$100,BD$5&lt;Inputs!$D$100),Inputs!$H$100,0))))))))))))</f>
        <v>3</v>
      </c>
      <c r="BE106" s="37">
        <f>IF(AND(BE$5&gt;=Inputs!$C$89,BE$5&lt;Inputs!$D$89),Inputs!$H$89,IF(AND(BE$5&gt;=Inputs!$C$90,BE$5&lt;Inputs!$D$90),Inputs!$H$90,IF(AND(BE$5&gt;=Inputs!$C$91,BE$5&lt;Inputs!$D$91),Inputs!$H$91,IF(AND(BE$5&gt;=Inputs!$C$92,BE$5&lt;Inputs!$D$92),Inputs!$H$92,IF(AND(BE$5&gt;=Inputs!$C$93,BE$5&lt;Inputs!$D$93),Inputs!$H$93,IF(AND(BE$5&gt;=Inputs!$C$94,BE$5&lt;Inputs!$D$94),Inputs!$H$94,IF(AND(BE$5&gt;=Inputs!$C$95,BE$5&lt;Inputs!$D$95),Inputs!$H$95,IF(AND(BE$5&gt;=Inputs!$C$96,BE$5&lt;Inputs!$D$96),Inputs!$H$96,IF(AND(BE$5&gt;=Inputs!$C$97,BE$5&lt;Inputs!$D$97),Inputs!$H$97,IF(AND(BE$5&gt;=Inputs!$C$98,BE$5&lt;Inputs!$D$98),Inputs!$H$98,IF(AND(BE$5&gt;=Inputs!$C$99,BE$5&lt;Inputs!$D$99),Inputs!$H$99,IF(AND(BE$5&gt;=Inputs!$C$100,BE$5&lt;Inputs!$D$100),Inputs!$H$100,0))))))))))))</f>
        <v>3</v>
      </c>
      <c r="BF106" s="37">
        <f>IF(AND(BF$5&gt;=Inputs!$C$89,BF$5&lt;Inputs!$D$89),Inputs!$H$89,IF(AND(BF$5&gt;=Inputs!$C$90,BF$5&lt;Inputs!$D$90),Inputs!$H$90,IF(AND(BF$5&gt;=Inputs!$C$91,BF$5&lt;Inputs!$D$91),Inputs!$H$91,IF(AND(BF$5&gt;=Inputs!$C$92,BF$5&lt;Inputs!$D$92),Inputs!$H$92,IF(AND(BF$5&gt;=Inputs!$C$93,BF$5&lt;Inputs!$D$93),Inputs!$H$93,IF(AND(BF$5&gt;=Inputs!$C$94,BF$5&lt;Inputs!$D$94),Inputs!$H$94,IF(AND(BF$5&gt;=Inputs!$C$95,BF$5&lt;Inputs!$D$95),Inputs!$H$95,IF(AND(BF$5&gt;=Inputs!$C$96,BF$5&lt;Inputs!$D$96),Inputs!$H$96,IF(AND(BF$5&gt;=Inputs!$C$97,BF$5&lt;Inputs!$D$97),Inputs!$H$97,IF(AND(BF$5&gt;=Inputs!$C$98,BF$5&lt;Inputs!$D$98),Inputs!$H$98,IF(AND(BF$5&gt;=Inputs!$C$99,BF$5&lt;Inputs!$D$99),Inputs!$H$99,IF(AND(BF$5&gt;=Inputs!$C$100,BF$5&lt;Inputs!$D$100),Inputs!$H$100,0))))))))))))</f>
        <v>3</v>
      </c>
      <c r="BG106" s="37">
        <f>IF(AND(BG$5&gt;=Inputs!$C$89,BG$5&lt;Inputs!$D$89),Inputs!$H$89,IF(AND(BG$5&gt;=Inputs!$C$90,BG$5&lt;Inputs!$D$90),Inputs!$H$90,IF(AND(BG$5&gt;=Inputs!$C$91,BG$5&lt;Inputs!$D$91),Inputs!$H$91,IF(AND(BG$5&gt;=Inputs!$C$92,BG$5&lt;Inputs!$D$92),Inputs!$H$92,IF(AND(BG$5&gt;=Inputs!$C$93,BG$5&lt;Inputs!$D$93),Inputs!$H$93,IF(AND(BG$5&gt;=Inputs!$C$94,BG$5&lt;Inputs!$D$94),Inputs!$H$94,IF(AND(BG$5&gt;=Inputs!$C$95,BG$5&lt;Inputs!$D$95),Inputs!$H$95,IF(AND(BG$5&gt;=Inputs!$C$96,BG$5&lt;Inputs!$D$96),Inputs!$H$96,IF(AND(BG$5&gt;=Inputs!$C$97,BG$5&lt;Inputs!$D$97),Inputs!$H$97,IF(AND(BG$5&gt;=Inputs!$C$98,BG$5&lt;Inputs!$D$98),Inputs!$H$98,IF(AND(BG$5&gt;=Inputs!$C$99,BG$5&lt;Inputs!$D$99),Inputs!$H$99,IF(AND(BG$5&gt;=Inputs!$C$100,BG$5&lt;Inputs!$D$100),Inputs!$H$100,0))))))))))))</f>
        <v>3</v>
      </c>
      <c r="BH106" s="37">
        <f>IF(AND(BH$5&gt;=Inputs!$C$89,BH$5&lt;Inputs!$D$89),Inputs!$H$89,IF(AND(BH$5&gt;=Inputs!$C$90,BH$5&lt;Inputs!$D$90),Inputs!$H$90,IF(AND(BH$5&gt;=Inputs!$C$91,BH$5&lt;Inputs!$D$91),Inputs!$H$91,IF(AND(BH$5&gt;=Inputs!$C$92,BH$5&lt;Inputs!$D$92),Inputs!$H$92,IF(AND(BH$5&gt;=Inputs!$C$93,BH$5&lt;Inputs!$D$93),Inputs!$H$93,IF(AND(BH$5&gt;=Inputs!$C$94,BH$5&lt;Inputs!$D$94),Inputs!$H$94,IF(AND(BH$5&gt;=Inputs!$C$95,BH$5&lt;Inputs!$D$95),Inputs!$H$95,IF(AND(BH$5&gt;=Inputs!$C$96,BH$5&lt;Inputs!$D$96),Inputs!$H$96,IF(AND(BH$5&gt;=Inputs!$C$97,BH$5&lt;Inputs!$D$97),Inputs!$H$97,IF(AND(BH$5&gt;=Inputs!$C$98,BH$5&lt;Inputs!$D$98),Inputs!$H$98,IF(AND(BH$5&gt;=Inputs!$C$99,BH$5&lt;Inputs!$D$99),Inputs!$H$99,IF(AND(BH$5&gt;=Inputs!$C$100,BH$5&lt;Inputs!$D$100),Inputs!$H$100,0))))))))))))</f>
        <v>3</v>
      </c>
      <c r="BI106" s="37">
        <f>IF(AND(BI$5&gt;=Inputs!$C$89,BI$5&lt;Inputs!$D$89),Inputs!$H$89,IF(AND(BI$5&gt;=Inputs!$C$90,BI$5&lt;Inputs!$D$90),Inputs!$H$90,IF(AND(BI$5&gt;=Inputs!$C$91,BI$5&lt;Inputs!$D$91),Inputs!$H$91,IF(AND(BI$5&gt;=Inputs!$C$92,BI$5&lt;Inputs!$D$92),Inputs!$H$92,IF(AND(BI$5&gt;=Inputs!$C$93,BI$5&lt;Inputs!$D$93),Inputs!$H$93,IF(AND(BI$5&gt;=Inputs!$C$94,BI$5&lt;Inputs!$D$94),Inputs!$H$94,IF(AND(BI$5&gt;=Inputs!$C$95,BI$5&lt;Inputs!$D$95),Inputs!$H$95,IF(AND(BI$5&gt;=Inputs!$C$96,BI$5&lt;Inputs!$D$96),Inputs!$H$96,IF(AND(BI$5&gt;=Inputs!$C$97,BI$5&lt;Inputs!$D$97),Inputs!$H$97,IF(AND(BI$5&gt;=Inputs!$C$98,BI$5&lt;Inputs!$D$98),Inputs!$H$98,IF(AND(BI$5&gt;=Inputs!$C$99,BI$5&lt;Inputs!$D$99),Inputs!$H$99,IF(AND(BI$5&gt;=Inputs!$C$100,BI$5&lt;Inputs!$D$100),Inputs!$H$100,0))))))))))))</f>
        <v>3</v>
      </c>
      <c r="BJ106" s="37">
        <f>IF(AND(BJ$5&gt;=Inputs!$C$89,BJ$5&lt;Inputs!$D$89),Inputs!$H$89,IF(AND(BJ$5&gt;=Inputs!$C$90,BJ$5&lt;Inputs!$D$90),Inputs!$H$90,IF(AND(BJ$5&gt;=Inputs!$C$91,BJ$5&lt;Inputs!$D$91),Inputs!$H$91,IF(AND(BJ$5&gt;=Inputs!$C$92,BJ$5&lt;Inputs!$D$92),Inputs!$H$92,IF(AND(BJ$5&gt;=Inputs!$C$93,BJ$5&lt;Inputs!$D$93),Inputs!$H$93,IF(AND(BJ$5&gt;=Inputs!$C$94,BJ$5&lt;Inputs!$D$94),Inputs!$H$94,IF(AND(BJ$5&gt;=Inputs!$C$95,BJ$5&lt;Inputs!$D$95),Inputs!$H$95,IF(AND(BJ$5&gt;=Inputs!$C$96,BJ$5&lt;Inputs!$D$96),Inputs!$H$96,IF(AND(BJ$5&gt;=Inputs!$C$97,BJ$5&lt;Inputs!$D$97),Inputs!$H$97,IF(AND(BJ$5&gt;=Inputs!$C$98,BJ$5&lt;Inputs!$D$98),Inputs!$H$98,IF(AND(BJ$5&gt;=Inputs!$C$99,BJ$5&lt;Inputs!$D$99),Inputs!$H$99,IF(AND(BJ$5&gt;=Inputs!$C$100,BJ$5&lt;Inputs!$D$100),Inputs!$H$100,0))))))))))))</f>
        <v>3</v>
      </c>
      <c r="BK106" s="37">
        <f>IF(AND(BK$5&gt;=Inputs!$C$89,BK$5&lt;Inputs!$D$89),Inputs!$H$89,IF(AND(BK$5&gt;=Inputs!$C$90,BK$5&lt;Inputs!$D$90),Inputs!$H$90,IF(AND(BK$5&gt;=Inputs!$C$91,BK$5&lt;Inputs!$D$91),Inputs!$H$91,IF(AND(BK$5&gt;=Inputs!$C$92,BK$5&lt;Inputs!$D$92),Inputs!$H$92,IF(AND(BK$5&gt;=Inputs!$C$93,BK$5&lt;Inputs!$D$93),Inputs!$H$93,IF(AND(BK$5&gt;=Inputs!$C$94,BK$5&lt;Inputs!$D$94),Inputs!$H$94,IF(AND(BK$5&gt;=Inputs!$C$95,BK$5&lt;Inputs!$D$95),Inputs!$H$95,IF(AND(BK$5&gt;=Inputs!$C$96,BK$5&lt;Inputs!$D$96),Inputs!$H$96,IF(AND(BK$5&gt;=Inputs!$C$97,BK$5&lt;Inputs!$D$97),Inputs!$H$97,IF(AND(BK$5&gt;=Inputs!$C$98,BK$5&lt;Inputs!$D$98),Inputs!$H$98,IF(AND(BK$5&gt;=Inputs!$C$99,BK$5&lt;Inputs!$D$99),Inputs!$H$99,IF(AND(BK$5&gt;=Inputs!$C$100,BK$5&lt;Inputs!$D$100),Inputs!$H$100,0))))))))))))</f>
        <v>3</v>
      </c>
      <c r="BL106" s="37">
        <f>IF(AND(BL$5&gt;=Inputs!$C$89,BL$5&lt;Inputs!$D$89),Inputs!$H$89,IF(AND(BL$5&gt;=Inputs!$C$90,BL$5&lt;Inputs!$D$90),Inputs!$H$90,IF(AND(BL$5&gt;=Inputs!$C$91,BL$5&lt;Inputs!$D$91),Inputs!$H$91,IF(AND(BL$5&gt;=Inputs!$C$92,BL$5&lt;Inputs!$D$92),Inputs!$H$92,IF(AND(BL$5&gt;=Inputs!$C$93,BL$5&lt;Inputs!$D$93),Inputs!$H$93,IF(AND(BL$5&gt;=Inputs!$C$94,BL$5&lt;Inputs!$D$94),Inputs!$H$94,IF(AND(BL$5&gt;=Inputs!$C$95,BL$5&lt;Inputs!$D$95),Inputs!$H$95,IF(AND(BL$5&gt;=Inputs!$C$96,BL$5&lt;Inputs!$D$96),Inputs!$H$96,IF(AND(BL$5&gt;=Inputs!$C$97,BL$5&lt;Inputs!$D$97),Inputs!$H$97,IF(AND(BL$5&gt;=Inputs!$C$98,BL$5&lt;Inputs!$D$98),Inputs!$H$98,IF(AND(BL$5&gt;=Inputs!$C$99,BL$5&lt;Inputs!$D$99),Inputs!$H$99,IF(AND(BL$5&gt;=Inputs!$C$100,BL$5&lt;Inputs!$D$100),Inputs!$H$100,0))))))))))))</f>
        <v>3</v>
      </c>
      <c r="BM106" s="37">
        <f>IF(AND(BM$5&gt;=Inputs!$C$89,BM$5&lt;Inputs!$D$89),Inputs!$H$89,IF(AND(BM$5&gt;=Inputs!$C$90,BM$5&lt;Inputs!$D$90),Inputs!$H$90,IF(AND(BM$5&gt;=Inputs!$C$91,BM$5&lt;Inputs!$D$91),Inputs!$H$91,IF(AND(BM$5&gt;=Inputs!$C$92,BM$5&lt;Inputs!$D$92),Inputs!$H$92,IF(AND(BM$5&gt;=Inputs!$C$93,BM$5&lt;Inputs!$D$93),Inputs!$H$93,IF(AND(BM$5&gt;=Inputs!$C$94,BM$5&lt;Inputs!$D$94),Inputs!$H$94,IF(AND(BM$5&gt;=Inputs!$C$95,BM$5&lt;Inputs!$D$95),Inputs!$H$95,IF(AND(BM$5&gt;=Inputs!$C$96,BM$5&lt;Inputs!$D$96),Inputs!$H$96,IF(AND(BM$5&gt;=Inputs!$C$97,BM$5&lt;Inputs!$D$97),Inputs!$H$97,IF(AND(BM$5&gt;=Inputs!$C$98,BM$5&lt;Inputs!$D$98),Inputs!$H$98,IF(AND(BM$5&gt;=Inputs!$C$99,BM$5&lt;Inputs!$D$99),Inputs!$H$99,IF(AND(BM$5&gt;=Inputs!$C$100,BM$5&lt;Inputs!$D$100),Inputs!$H$100,0))))))))))))</f>
        <v>3</v>
      </c>
      <c r="BN106" s="37">
        <f>IF(AND(BN$5&gt;=Inputs!$C$89,BN$5&lt;Inputs!$D$89),Inputs!$H$89,IF(AND(BN$5&gt;=Inputs!$C$90,BN$5&lt;Inputs!$D$90),Inputs!$H$90,IF(AND(BN$5&gt;=Inputs!$C$91,BN$5&lt;Inputs!$D$91),Inputs!$H$91,IF(AND(BN$5&gt;=Inputs!$C$92,BN$5&lt;Inputs!$D$92),Inputs!$H$92,IF(AND(BN$5&gt;=Inputs!$C$93,BN$5&lt;Inputs!$D$93),Inputs!$H$93,IF(AND(BN$5&gt;=Inputs!$C$94,BN$5&lt;Inputs!$D$94),Inputs!$H$94,IF(AND(BN$5&gt;=Inputs!$C$95,BN$5&lt;Inputs!$D$95),Inputs!$H$95,IF(AND(BN$5&gt;=Inputs!$C$96,BN$5&lt;Inputs!$D$96),Inputs!$H$96,IF(AND(BN$5&gt;=Inputs!$C$97,BN$5&lt;Inputs!$D$97),Inputs!$H$97,IF(AND(BN$5&gt;=Inputs!$C$98,BN$5&lt;Inputs!$D$98),Inputs!$H$98,IF(AND(BN$5&gt;=Inputs!$C$99,BN$5&lt;Inputs!$D$99),Inputs!$H$99,IF(AND(BN$5&gt;=Inputs!$C$100,BN$5&lt;Inputs!$D$100),Inputs!$H$100,0))))))))))))</f>
        <v>3</v>
      </c>
      <c r="BO106" s="37">
        <f>IF(AND(BO$5&gt;=Inputs!$C$89,BO$5&lt;Inputs!$D$89),Inputs!$H$89,IF(AND(BO$5&gt;=Inputs!$C$90,BO$5&lt;Inputs!$D$90),Inputs!$H$90,IF(AND(BO$5&gt;=Inputs!$C$91,BO$5&lt;Inputs!$D$91),Inputs!$H$91,IF(AND(BO$5&gt;=Inputs!$C$92,BO$5&lt;Inputs!$D$92),Inputs!$H$92,IF(AND(BO$5&gt;=Inputs!$C$93,BO$5&lt;Inputs!$D$93),Inputs!$H$93,IF(AND(BO$5&gt;=Inputs!$C$94,BO$5&lt;Inputs!$D$94),Inputs!$H$94,IF(AND(BO$5&gt;=Inputs!$C$95,BO$5&lt;Inputs!$D$95),Inputs!$H$95,IF(AND(BO$5&gt;=Inputs!$C$96,BO$5&lt;Inputs!$D$96),Inputs!$H$96,IF(AND(BO$5&gt;=Inputs!$C$97,BO$5&lt;Inputs!$D$97),Inputs!$H$97,IF(AND(BO$5&gt;=Inputs!$C$98,BO$5&lt;Inputs!$D$98),Inputs!$H$98,IF(AND(BO$5&gt;=Inputs!$C$99,BO$5&lt;Inputs!$D$99),Inputs!$H$99,IF(AND(BO$5&gt;=Inputs!$C$100,BO$5&lt;Inputs!$D$100),Inputs!$H$100,0))))))))))))</f>
        <v>3</v>
      </c>
      <c r="BP106" s="37">
        <f>IF(AND(BP$5&gt;=Inputs!$C$89,BP$5&lt;Inputs!$D$89),Inputs!$H$89,IF(AND(BP$5&gt;=Inputs!$C$90,BP$5&lt;Inputs!$D$90),Inputs!$H$90,IF(AND(BP$5&gt;=Inputs!$C$91,BP$5&lt;Inputs!$D$91),Inputs!$H$91,IF(AND(BP$5&gt;=Inputs!$C$92,BP$5&lt;Inputs!$D$92),Inputs!$H$92,IF(AND(BP$5&gt;=Inputs!$C$93,BP$5&lt;Inputs!$D$93),Inputs!$H$93,IF(AND(BP$5&gt;=Inputs!$C$94,BP$5&lt;Inputs!$D$94),Inputs!$H$94,IF(AND(BP$5&gt;=Inputs!$C$95,BP$5&lt;Inputs!$D$95),Inputs!$H$95,IF(AND(BP$5&gt;=Inputs!$C$96,BP$5&lt;Inputs!$D$96),Inputs!$H$96,IF(AND(BP$5&gt;=Inputs!$C$97,BP$5&lt;Inputs!$D$97),Inputs!$H$97,IF(AND(BP$5&gt;=Inputs!$C$98,BP$5&lt;Inputs!$D$98),Inputs!$H$98,IF(AND(BP$5&gt;=Inputs!$C$99,BP$5&lt;Inputs!$D$99),Inputs!$H$99,IF(AND(BP$5&gt;=Inputs!$C$100,BP$5&lt;Inputs!$D$100),Inputs!$H$100,0))))))))))))</f>
        <v>3</v>
      </c>
      <c r="BQ106" s="37">
        <f>IF(AND(BQ$5&gt;=Inputs!$C$89,BQ$5&lt;Inputs!$D$89),Inputs!$H$89,IF(AND(BQ$5&gt;=Inputs!$C$90,BQ$5&lt;Inputs!$D$90),Inputs!$H$90,IF(AND(BQ$5&gt;=Inputs!$C$91,BQ$5&lt;Inputs!$D$91),Inputs!$H$91,IF(AND(BQ$5&gt;=Inputs!$C$92,BQ$5&lt;Inputs!$D$92),Inputs!$H$92,IF(AND(BQ$5&gt;=Inputs!$C$93,BQ$5&lt;Inputs!$D$93),Inputs!$H$93,IF(AND(BQ$5&gt;=Inputs!$C$94,BQ$5&lt;Inputs!$D$94),Inputs!$H$94,IF(AND(BQ$5&gt;=Inputs!$C$95,BQ$5&lt;Inputs!$D$95),Inputs!$H$95,IF(AND(BQ$5&gt;=Inputs!$C$96,BQ$5&lt;Inputs!$D$96),Inputs!$H$96,IF(AND(BQ$5&gt;=Inputs!$C$97,BQ$5&lt;Inputs!$D$97),Inputs!$H$97,IF(AND(BQ$5&gt;=Inputs!$C$98,BQ$5&lt;Inputs!$D$98),Inputs!$H$98,IF(AND(BQ$5&gt;=Inputs!$C$99,BQ$5&lt;Inputs!$D$99),Inputs!$H$99,IF(AND(BQ$5&gt;=Inputs!$C$100,BQ$5&lt;Inputs!$D$100),Inputs!$H$100,0))))))))))))</f>
        <v>3</v>
      </c>
      <c r="BR106" s="37">
        <f>IF(AND(BR$5&gt;=Inputs!$C$89,BR$5&lt;Inputs!$D$89),Inputs!$H$89,IF(AND(BR$5&gt;=Inputs!$C$90,BR$5&lt;Inputs!$D$90),Inputs!$H$90,IF(AND(BR$5&gt;=Inputs!$C$91,BR$5&lt;Inputs!$D$91),Inputs!$H$91,IF(AND(BR$5&gt;=Inputs!$C$92,BR$5&lt;Inputs!$D$92),Inputs!$H$92,IF(AND(BR$5&gt;=Inputs!$C$93,BR$5&lt;Inputs!$D$93),Inputs!$H$93,IF(AND(BR$5&gt;=Inputs!$C$94,BR$5&lt;Inputs!$D$94),Inputs!$H$94,IF(AND(BR$5&gt;=Inputs!$C$95,BR$5&lt;Inputs!$D$95),Inputs!$H$95,IF(AND(BR$5&gt;=Inputs!$C$96,BR$5&lt;Inputs!$D$96),Inputs!$H$96,IF(AND(BR$5&gt;=Inputs!$C$97,BR$5&lt;Inputs!$D$97),Inputs!$H$97,IF(AND(BR$5&gt;=Inputs!$C$98,BR$5&lt;Inputs!$D$98),Inputs!$H$98,IF(AND(BR$5&gt;=Inputs!$C$99,BR$5&lt;Inputs!$D$99),Inputs!$H$99,IF(AND(BR$5&gt;=Inputs!$C$100,BR$5&lt;Inputs!$D$100),Inputs!$H$100,0))))))))))))</f>
        <v>3</v>
      </c>
      <c r="BS106" s="37">
        <f>IF(AND(BS$5&gt;=Inputs!$C$89,BS$5&lt;Inputs!$D$89),Inputs!$H$89,IF(AND(BS$5&gt;=Inputs!$C$90,BS$5&lt;Inputs!$D$90),Inputs!$H$90,IF(AND(BS$5&gt;=Inputs!$C$91,BS$5&lt;Inputs!$D$91),Inputs!$H$91,IF(AND(BS$5&gt;=Inputs!$C$92,BS$5&lt;Inputs!$D$92),Inputs!$H$92,IF(AND(BS$5&gt;=Inputs!$C$93,BS$5&lt;Inputs!$D$93),Inputs!$H$93,IF(AND(BS$5&gt;=Inputs!$C$94,BS$5&lt;Inputs!$D$94),Inputs!$H$94,IF(AND(BS$5&gt;=Inputs!$C$95,BS$5&lt;Inputs!$D$95),Inputs!$H$95,IF(AND(BS$5&gt;=Inputs!$C$96,BS$5&lt;Inputs!$D$96),Inputs!$H$96,IF(AND(BS$5&gt;=Inputs!$C$97,BS$5&lt;Inputs!$D$97),Inputs!$H$97,IF(AND(BS$5&gt;=Inputs!$C$98,BS$5&lt;Inputs!$D$98),Inputs!$H$98,IF(AND(BS$5&gt;=Inputs!$C$99,BS$5&lt;Inputs!$D$99),Inputs!$H$99,IF(AND(BS$5&gt;=Inputs!$C$100,BS$5&lt;Inputs!$D$100),Inputs!$H$100,0))))))))))))</f>
        <v>3</v>
      </c>
      <c r="BT106" s="37">
        <f>IF(AND(BT$5&gt;=Inputs!$C$89,BT$5&lt;Inputs!$D$89),Inputs!$H$89,IF(AND(BT$5&gt;=Inputs!$C$90,BT$5&lt;Inputs!$D$90),Inputs!$H$90,IF(AND(BT$5&gt;=Inputs!$C$91,BT$5&lt;Inputs!$D$91),Inputs!$H$91,IF(AND(BT$5&gt;=Inputs!$C$92,BT$5&lt;Inputs!$D$92),Inputs!$H$92,IF(AND(BT$5&gt;=Inputs!$C$93,BT$5&lt;Inputs!$D$93),Inputs!$H$93,IF(AND(BT$5&gt;=Inputs!$C$94,BT$5&lt;Inputs!$D$94),Inputs!$H$94,IF(AND(BT$5&gt;=Inputs!$C$95,BT$5&lt;Inputs!$D$95),Inputs!$H$95,IF(AND(BT$5&gt;=Inputs!$C$96,BT$5&lt;Inputs!$D$96),Inputs!$H$96,IF(AND(BT$5&gt;=Inputs!$C$97,BT$5&lt;Inputs!$D$97),Inputs!$H$97,IF(AND(BT$5&gt;=Inputs!$C$98,BT$5&lt;Inputs!$D$98),Inputs!$H$98,IF(AND(BT$5&gt;=Inputs!$C$99,BT$5&lt;Inputs!$D$99),Inputs!$H$99,IF(AND(BT$5&gt;=Inputs!$C$100,BT$5&lt;Inputs!$D$100),Inputs!$H$100,0))))))))))))</f>
        <v>3</v>
      </c>
      <c r="BU106" s="37">
        <f>IF(AND(BU$5&gt;=Inputs!$C$89,BU$5&lt;Inputs!$D$89),Inputs!$H$89,IF(AND(BU$5&gt;=Inputs!$C$90,BU$5&lt;Inputs!$D$90),Inputs!$H$90,IF(AND(BU$5&gt;=Inputs!$C$91,BU$5&lt;Inputs!$D$91),Inputs!$H$91,IF(AND(BU$5&gt;=Inputs!$C$92,BU$5&lt;Inputs!$D$92),Inputs!$H$92,IF(AND(BU$5&gt;=Inputs!$C$93,BU$5&lt;Inputs!$D$93),Inputs!$H$93,IF(AND(BU$5&gt;=Inputs!$C$94,BU$5&lt;Inputs!$D$94),Inputs!$H$94,IF(AND(BU$5&gt;=Inputs!$C$95,BU$5&lt;Inputs!$D$95),Inputs!$H$95,IF(AND(BU$5&gt;=Inputs!$C$96,BU$5&lt;Inputs!$D$96),Inputs!$H$96,IF(AND(BU$5&gt;=Inputs!$C$97,BU$5&lt;Inputs!$D$97),Inputs!$H$97,IF(AND(BU$5&gt;=Inputs!$C$98,BU$5&lt;Inputs!$D$98),Inputs!$H$98,IF(AND(BU$5&gt;=Inputs!$C$99,BU$5&lt;Inputs!$D$99),Inputs!$H$99,IF(AND(BU$5&gt;=Inputs!$C$100,BU$5&lt;Inputs!$D$100),Inputs!$H$100,0))))))))))))</f>
        <v>3</v>
      </c>
      <c r="BV106" s="37">
        <f>IF(AND(BV$5&gt;=Inputs!$C$89,BV$5&lt;Inputs!$D$89),Inputs!$H$89,IF(AND(BV$5&gt;=Inputs!$C$90,BV$5&lt;Inputs!$D$90),Inputs!$H$90,IF(AND(BV$5&gt;=Inputs!$C$91,BV$5&lt;Inputs!$D$91),Inputs!$H$91,IF(AND(BV$5&gt;=Inputs!$C$92,BV$5&lt;Inputs!$D$92),Inputs!$H$92,IF(AND(BV$5&gt;=Inputs!$C$93,BV$5&lt;Inputs!$D$93),Inputs!$H$93,IF(AND(BV$5&gt;=Inputs!$C$94,BV$5&lt;Inputs!$D$94),Inputs!$H$94,IF(AND(BV$5&gt;=Inputs!$C$95,BV$5&lt;Inputs!$D$95),Inputs!$H$95,IF(AND(BV$5&gt;=Inputs!$C$96,BV$5&lt;Inputs!$D$96),Inputs!$H$96,IF(AND(BV$5&gt;=Inputs!$C$97,BV$5&lt;Inputs!$D$97),Inputs!$H$97,IF(AND(BV$5&gt;=Inputs!$C$98,BV$5&lt;Inputs!$D$98),Inputs!$H$98,IF(AND(BV$5&gt;=Inputs!$C$99,BV$5&lt;Inputs!$D$99),Inputs!$H$99,IF(AND(BV$5&gt;=Inputs!$C$100,BV$5&lt;Inputs!$D$100),Inputs!$H$100,0))))))))))))</f>
        <v>3</v>
      </c>
      <c r="BW106" s="37">
        <f>IF(AND(BW$5&gt;=Inputs!$C$89,BW$5&lt;Inputs!$D$89),Inputs!$H$89,IF(AND(BW$5&gt;=Inputs!$C$90,BW$5&lt;Inputs!$D$90),Inputs!$H$90,IF(AND(BW$5&gt;=Inputs!$C$91,BW$5&lt;Inputs!$D$91),Inputs!$H$91,IF(AND(BW$5&gt;=Inputs!$C$92,BW$5&lt;Inputs!$D$92),Inputs!$H$92,IF(AND(BW$5&gt;=Inputs!$C$93,BW$5&lt;Inputs!$D$93),Inputs!$H$93,IF(AND(BW$5&gt;=Inputs!$C$94,BW$5&lt;Inputs!$D$94),Inputs!$H$94,IF(AND(BW$5&gt;=Inputs!$C$95,BW$5&lt;Inputs!$D$95),Inputs!$H$95,IF(AND(BW$5&gt;=Inputs!$C$96,BW$5&lt;Inputs!$D$96),Inputs!$H$96,IF(AND(BW$5&gt;=Inputs!$C$97,BW$5&lt;Inputs!$D$97),Inputs!$H$97,IF(AND(BW$5&gt;=Inputs!$C$98,BW$5&lt;Inputs!$D$98),Inputs!$H$98,IF(AND(BW$5&gt;=Inputs!$C$99,BW$5&lt;Inputs!$D$99),Inputs!$H$99,IF(AND(BW$5&gt;=Inputs!$C$100,BW$5&lt;Inputs!$D$100),Inputs!$H$100,0))))))))))))</f>
        <v>3</v>
      </c>
      <c r="BX106" s="37">
        <f>IF(AND(BX$5&gt;=Inputs!$C$89,BX$5&lt;Inputs!$D$89),Inputs!$H$89,IF(AND(BX$5&gt;=Inputs!$C$90,BX$5&lt;Inputs!$D$90),Inputs!$H$90,IF(AND(BX$5&gt;=Inputs!$C$91,BX$5&lt;Inputs!$D$91),Inputs!$H$91,IF(AND(BX$5&gt;=Inputs!$C$92,BX$5&lt;Inputs!$D$92),Inputs!$H$92,IF(AND(BX$5&gt;=Inputs!$C$93,BX$5&lt;Inputs!$D$93),Inputs!$H$93,IF(AND(BX$5&gt;=Inputs!$C$94,BX$5&lt;Inputs!$D$94),Inputs!$H$94,IF(AND(BX$5&gt;=Inputs!$C$95,BX$5&lt;Inputs!$D$95),Inputs!$H$95,IF(AND(BX$5&gt;=Inputs!$C$96,BX$5&lt;Inputs!$D$96),Inputs!$H$96,IF(AND(BX$5&gt;=Inputs!$C$97,BX$5&lt;Inputs!$D$97),Inputs!$H$97,IF(AND(BX$5&gt;=Inputs!$C$98,BX$5&lt;Inputs!$D$98),Inputs!$H$98,IF(AND(BX$5&gt;=Inputs!$C$99,BX$5&lt;Inputs!$D$99),Inputs!$H$99,IF(AND(BX$5&gt;=Inputs!$C$100,BX$5&lt;Inputs!$D$100),Inputs!$H$100,0))))))))))))</f>
        <v>3</v>
      </c>
      <c r="BY106" s="37">
        <f>IF(AND(BY$5&gt;=Inputs!$C$89,BY$5&lt;Inputs!$D$89),Inputs!$H$89,IF(AND(BY$5&gt;=Inputs!$C$90,BY$5&lt;Inputs!$D$90),Inputs!$H$90,IF(AND(BY$5&gt;=Inputs!$C$91,BY$5&lt;Inputs!$D$91),Inputs!$H$91,IF(AND(BY$5&gt;=Inputs!$C$92,BY$5&lt;Inputs!$D$92),Inputs!$H$92,IF(AND(BY$5&gt;=Inputs!$C$93,BY$5&lt;Inputs!$D$93),Inputs!$H$93,IF(AND(BY$5&gt;=Inputs!$C$94,BY$5&lt;Inputs!$D$94),Inputs!$H$94,IF(AND(BY$5&gt;=Inputs!$C$95,BY$5&lt;Inputs!$D$95),Inputs!$H$95,IF(AND(BY$5&gt;=Inputs!$C$96,BY$5&lt;Inputs!$D$96),Inputs!$H$96,IF(AND(BY$5&gt;=Inputs!$C$97,BY$5&lt;Inputs!$D$97),Inputs!$H$97,IF(AND(BY$5&gt;=Inputs!$C$98,BY$5&lt;Inputs!$D$98),Inputs!$H$98,IF(AND(BY$5&gt;=Inputs!$C$99,BY$5&lt;Inputs!$D$99),Inputs!$H$99,IF(AND(BY$5&gt;=Inputs!$C$100,BY$5&lt;Inputs!$D$100),Inputs!$H$100,0))))))))))))</f>
        <v>3</v>
      </c>
      <c r="BZ106" s="37">
        <f>IF(AND(BZ$5&gt;=Inputs!$C$89,BZ$5&lt;Inputs!$D$89),Inputs!$H$89,IF(AND(BZ$5&gt;=Inputs!$C$90,BZ$5&lt;Inputs!$D$90),Inputs!$H$90,IF(AND(BZ$5&gt;=Inputs!$C$91,BZ$5&lt;Inputs!$D$91),Inputs!$H$91,IF(AND(BZ$5&gt;=Inputs!$C$92,BZ$5&lt;Inputs!$D$92),Inputs!$H$92,IF(AND(BZ$5&gt;=Inputs!$C$93,BZ$5&lt;Inputs!$D$93),Inputs!$H$93,IF(AND(BZ$5&gt;=Inputs!$C$94,BZ$5&lt;Inputs!$D$94),Inputs!$H$94,IF(AND(BZ$5&gt;=Inputs!$C$95,BZ$5&lt;Inputs!$D$95),Inputs!$H$95,IF(AND(BZ$5&gt;=Inputs!$C$96,BZ$5&lt;Inputs!$D$96),Inputs!$H$96,IF(AND(BZ$5&gt;=Inputs!$C$97,BZ$5&lt;Inputs!$D$97),Inputs!$H$97,IF(AND(BZ$5&gt;=Inputs!$C$98,BZ$5&lt;Inputs!$D$98),Inputs!$H$98,IF(AND(BZ$5&gt;=Inputs!$C$99,BZ$5&lt;Inputs!$D$99),Inputs!$H$99,IF(AND(BZ$5&gt;=Inputs!$C$100,BZ$5&lt;Inputs!$D$100),Inputs!$H$100,0))))))))))))</f>
        <v>3</v>
      </c>
      <c r="CA106" s="37">
        <f>IF(AND(CA$5&gt;=Inputs!$C$89,CA$5&lt;Inputs!$D$89),Inputs!$H$89,IF(AND(CA$5&gt;=Inputs!$C$90,CA$5&lt;Inputs!$D$90),Inputs!$H$90,IF(AND(CA$5&gt;=Inputs!$C$91,CA$5&lt;Inputs!$D$91),Inputs!$H$91,IF(AND(CA$5&gt;=Inputs!$C$92,CA$5&lt;Inputs!$D$92),Inputs!$H$92,IF(AND(CA$5&gt;=Inputs!$C$93,CA$5&lt;Inputs!$D$93),Inputs!$H$93,IF(AND(CA$5&gt;=Inputs!$C$94,CA$5&lt;Inputs!$D$94),Inputs!$H$94,IF(AND(CA$5&gt;=Inputs!$C$95,CA$5&lt;Inputs!$D$95),Inputs!$H$95,IF(AND(CA$5&gt;=Inputs!$C$96,CA$5&lt;Inputs!$D$96),Inputs!$H$96,IF(AND(CA$5&gt;=Inputs!$C$97,CA$5&lt;Inputs!$D$97),Inputs!$H$97,IF(AND(CA$5&gt;=Inputs!$C$98,CA$5&lt;Inputs!$D$98),Inputs!$H$98,IF(AND(CA$5&gt;=Inputs!$C$99,CA$5&lt;Inputs!$D$99),Inputs!$H$99,IF(AND(CA$5&gt;=Inputs!$C$100,CA$5&lt;Inputs!$D$100),Inputs!$H$100,0))))))))))))</f>
        <v>3</v>
      </c>
      <c r="CB106" s="37">
        <f>IF(AND(CB$5&gt;=Inputs!$C$89,CB$5&lt;Inputs!$D$89),Inputs!$H$89,IF(AND(CB$5&gt;=Inputs!$C$90,CB$5&lt;Inputs!$D$90),Inputs!$H$90,IF(AND(CB$5&gt;=Inputs!$C$91,CB$5&lt;Inputs!$D$91),Inputs!$H$91,IF(AND(CB$5&gt;=Inputs!$C$92,CB$5&lt;Inputs!$D$92),Inputs!$H$92,IF(AND(CB$5&gt;=Inputs!$C$93,CB$5&lt;Inputs!$D$93),Inputs!$H$93,IF(AND(CB$5&gt;=Inputs!$C$94,CB$5&lt;Inputs!$D$94),Inputs!$H$94,IF(AND(CB$5&gt;=Inputs!$C$95,CB$5&lt;Inputs!$D$95),Inputs!$H$95,IF(AND(CB$5&gt;=Inputs!$C$96,CB$5&lt;Inputs!$D$96),Inputs!$H$96,IF(AND(CB$5&gt;=Inputs!$C$97,CB$5&lt;Inputs!$D$97),Inputs!$H$97,IF(AND(CB$5&gt;=Inputs!$C$98,CB$5&lt;Inputs!$D$98),Inputs!$H$98,IF(AND(CB$5&gt;=Inputs!$C$99,CB$5&lt;Inputs!$D$99),Inputs!$H$99,IF(AND(CB$5&gt;=Inputs!$C$100,CB$5&lt;Inputs!$D$100),Inputs!$H$100,0))))))))))))</f>
        <v>3</v>
      </c>
      <c r="CC106" s="37">
        <f>IF(AND(CC$5&gt;=Inputs!$C$89,CC$5&lt;Inputs!$D$89),Inputs!$H$89,IF(AND(CC$5&gt;=Inputs!$C$90,CC$5&lt;Inputs!$D$90),Inputs!$H$90,IF(AND(CC$5&gt;=Inputs!$C$91,CC$5&lt;Inputs!$D$91),Inputs!$H$91,IF(AND(CC$5&gt;=Inputs!$C$92,CC$5&lt;Inputs!$D$92),Inputs!$H$92,IF(AND(CC$5&gt;=Inputs!$C$93,CC$5&lt;Inputs!$D$93),Inputs!$H$93,IF(AND(CC$5&gt;=Inputs!$C$94,CC$5&lt;Inputs!$D$94),Inputs!$H$94,IF(AND(CC$5&gt;=Inputs!$C$95,CC$5&lt;Inputs!$D$95),Inputs!$H$95,IF(AND(CC$5&gt;=Inputs!$C$96,CC$5&lt;Inputs!$D$96),Inputs!$H$96,IF(AND(CC$5&gt;=Inputs!$C$97,CC$5&lt;Inputs!$D$97),Inputs!$H$97,IF(AND(CC$5&gt;=Inputs!$C$98,CC$5&lt;Inputs!$D$98),Inputs!$H$98,IF(AND(CC$5&gt;=Inputs!$C$99,CC$5&lt;Inputs!$D$99),Inputs!$H$99,IF(AND(CC$5&gt;=Inputs!$C$100,CC$5&lt;Inputs!$D$100),Inputs!$H$100,0))))))))))))</f>
        <v>3</v>
      </c>
      <c r="CD106" s="37">
        <f>IF(AND(CD$5&gt;=Inputs!$C$89,CD$5&lt;Inputs!$D$89),Inputs!$H$89,IF(AND(CD$5&gt;=Inputs!$C$90,CD$5&lt;Inputs!$D$90),Inputs!$H$90,IF(AND(CD$5&gt;=Inputs!$C$91,CD$5&lt;Inputs!$D$91),Inputs!$H$91,IF(AND(CD$5&gt;=Inputs!$C$92,CD$5&lt;Inputs!$D$92),Inputs!$H$92,IF(AND(CD$5&gt;=Inputs!$C$93,CD$5&lt;Inputs!$D$93),Inputs!$H$93,IF(AND(CD$5&gt;=Inputs!$C$94,CD$5&lt;Inputs!$D$94),Inputs!$H$94,IF(AND(CD$5&gt;=Inputs!$C$95,CD$5&lt;Inputs!$D$95),Inputs!$H$95,IF(AND(CD$5&gt;=Inputs!$C$96,CD$5&lt;Inputs!$D$96),Inputs!$H$96,IF(AND(CD$5&gt;=Inputs!$C$97,CD$5&lt;Inputs!$D$97),Inputs!$H$97,IF(AND(CD$5&gt;=Inputs!$C$98,CD$5&lt;Inputs!$D$98),Inputs!$H$98,IF(AND(CD$5&gt;=Inputs!$C$99,CD$5&lt;Inputs!$D$99),Inputs!$H$99,IF(AND(CD$5&gt;=Inputs!$C$100,CD$5&lt;Inputs!$D$100),Inputs!$H$100,0))))))))))))</f>
        <v>3</v>
      </c>
      <c r="CE106" s="37">
        <f>IF(AND(CE$5&gt;=Inputs!$C$89,CE$5&lt;Inputs!$D$89),Inputs!$H$89,IF(AND(CE$5&gt;=Inputs!$C$90,CE$5&lt;Inputs!$D$90),Inputs!$H$90,IF(AND(CE$5&gt;=Inputs!$C$91,CE$5&lt;Inputs!$D$91),Inputs!$H$91,IF(AND(CE$5&gt;=Inputs!$C$92,CE$5&lt;Inputs!$D$92),Inputs!$H$92,IF(AND(CE$5&gt;=Inputs!$C$93,CE$5&lt;Inputs!$D$93),Inputs!$H$93,IF(AND(CE$5&gt;=Inputs!$C$94,CE$5&lt;Inputs!$D$94),Inputs!$H$94,IF(AND(CE$5&gt;=Inputs!$C$95,CE$5&lt;Inputs!$D$95),Inputs!$H$95,IF(AND(CE$5&gt;=Inputs!$C$96,CE$5&lt;Inputs!$D$96),Inputs!$H$96,IF(AND(CE$5&gt;=Inputs!$C$97,CE$5&lt;Inputs!$D$97),Inputs!$H$97,IF(AND(CE$5&gt;=Inputs!$C$98,CE$5&lt;Inputs!$D$98),Inputs!$H$98,IF(AND(CE$5&gt;=Inputs!$C$99,CE$5&lt;Inputs!$D$99),Inputs!$H$99,IF(AND(CE$5&gt;=Inputs!$C$100,CE$5&lt;Inputs!$D$100),Inputs!$H$100,0))))))))))))</f>
        <v>3</v>
      </c>
      <c r="CF106" s="37">
        <f>IF(AND(CF$5&gt;=Inputs!$C$89,CF$5&lt;Inputs!$D$89),Inputs!$H$89,IF(AND(CF$5&gt;=Inputs!$C$90,CF$5&lt;Inputs!$D$90),Inputs!$H$90,IF(AND(CF$5&gt;=Inputs!$C$91,CF$5&lt;Inputs!$D$91),Inputs!$H$91,IF(AND(CF$5&gt;=Inputs!$C$92,CF$5&lt;Inputs!$D$92),Inputs!$H$92,IF(AND(CF$5&gt;=Inputs!$C$93,CF$5&lt;Inputs!$D$93),Inputs!$H$93,IF(AND(CF$5&gt;=Inputs!$C$94,CF$5&lt;Inputs!$D$94),Inputs!$H$94,IF(AND(CF$5&gt;=Inputs!$C$95,CF$5&lt;Inputs!$D$95),Inputs!$H$95,IF(AND(CF$5&gt;=Inputs!$C$96,CF$5&lt;Inputs!$D$96),Inputs!$H$96,IF(AND(CF$5&gt;=Inputs!$C$97,CF$5&lt;Inputs!$D$97),Inputs!$H$97,IF(AND(CF$5&gt;=Inputs!$C$98,CF$5&lt;Inputs!$D$98),Inputs!$H$98,IF(AND(CF$5&gt;=Inputs!$C$99,CF$5&lt;Inputs!$D$99),Inputs!$H$99,IF(AND(CF$5&gt;=Inputs!$C$100,CF$5&lt;Inputs!$D$100),Inputs!$H$100,0))))))))))))</f>
        <v>3</v>
      </c>
      <c r="CG106" s="37">
        <f>IF(AND(CG$5&gt;=Inputs!$C$89,CG$5&lt;Inputs!$D$89),Inputs!$H$89,IF(AND(CG$5&gt;=Inputs!$C$90,CG$5&lt;Inputs!$D$90),Inputs!$H$90,IF(AND(CG$5&gt;=Inputs!$C$91,CG$5&lt;Inputs!$D$91),Inputs!$H$91,IF(AND(CG$5&gt;=Inputs!$C$92,CG$5&lt;Inputs!$D$92),Inputs!$H$92,IF(AND(CG$5&gt;=Inputs!$C$93,CG$5&lt;Inputs!$D$93),Inputs!$H$93,IF(AND(CG$5&gt;=Inputs!$C$94,CG$5&lt;Inputs!$D$94),Inputs!$H$94,IF(AND(CG$5&gt;=Inputs!$C$95,CG$5&lt;Inputs!$D$95),Inputs!$H$95,IF(AND(CG$5&gt;=Inputs!$C$96,CG$5&lt;Inputs!$D$96),Inputs!$H$96,IF(AND(CG$5&gt;=Inputs!$C$97,CG$5&lt;Inputs!$D$97),Inputs!$H$97,IF(AND(CG$5&gt;=Inputs!$C$98,CG$5&lt;Inputs!$D$98),Inputs!$H$98,IF(AND(CG$5&gt;=Inputs!$C$99,CG$5&lt;Inputs!$D$99),Inputs!$H$99,IF(AND(CG$5&gt;=Inputs!$C$100,CG$5&lt;Inputs!$D$100),Inputs!$H$100,0))))))))))))</f>
        <v>3</v>
      </c>
      <c r="CH106" s="37">
        <f>IF(AND(CH$5&gt;=Inputs!$C$89,CH$5&lt;Inputs!$D$89),Inputs!$H$89,IF(AND(CH$5&gt;=Inputs!$C$90,CH$5&lt;Inputs!$D$90),Inputs!$H$90,IF(AND(CH$5&gt;=Inputs!$C$91,CH$5&lt;Inputs!$D$91),Inputs!$H$91,IF(AND(CH$5&gt;=Inputs!$C$92,CH$5&lt;Inputs!$D$92),Inputs!$H$92,IF(AND(CH$5&gt;=Inputs!$C$93,CH$5&lt;Inputs!$D$93),Inputs!$H$93,IF(AND(CH$5&gt;=Inputs!$C$94,CH$5&lt;Inputs!$D$94),Inputs!$H$94,IF(AND(CH$5&gt;=Inputs!$C$95,CH$5&lt;Inputs!$D$95),Inputs!$H$95,IF(AND(CH$5&gt;=Inputs!$C$96,CH$5&lt;Inputs!$D$96),Inputs!$H$96,IF(AND(CH$5&gt;=Inputs!$C$97,CH$5&lt;Inputs!$D$97),Inputs!$H$97,IF(AND(CH$5&gt;=Inputs!$C$98,CH$5&lt;Inputs!$D$98),Inputs!$H$98,IF(AND(CH$5&gt;=Inputs!$C$99,CH$5&lt;Inputs!$D$99),Inputs!$H$99,IF(AND(CH$5&gt;=Inputs!$C$100,CH$5&lt;Inputs!$D$100),Inputs!$H$100,0))))))))))))</f>
        <v>3</v>
      </c>
      <c r="CI106" s="37">
        <f>IF(AND(CI$5&gt;=Inputs!$C$89,CI$5&lt;Inputs!$D$89),Inputs!$H$89,IF(AND(CI$5&gt;=Inputs!$C$90,CI$5&lt;Inputs!$D$90),Inputs!$H$90,IF(AND(CI$5&gt;=Inputs!$C$91,CI$5&lt;Inputs!$D$91),Inputs!$H$91,IF(AND(CI$5&gt;=Inputs!$C$92,CI$5&lt;Inputs!$D$92),Inputs!$H$92,IF(AND(CI$5&gt;=Inputs!$C$93,CI$5&lt;Inputs!$D$93),Inputs!$H$93,IF(AND(CI$5&gt;=Inputs!$C$94,CI$5&lt;Inputs!$D$94),Inputs!$H$94,IF(AND(CI$5&gt;=Inputs!$C$95,CI$5&lt;Inputs!$D$95),Inputs!$H$95,IF(AND(CI$5&gt;=Inputs!$C$96,CI$5&lt;Inputs!$D$96),Inputs!$H$96,IF(AND(CI$5&gt;=Inputs!$C$97,CI$5&lt;Inputs!$D$97),Inputs!$H$97,IF(AND(CI$5&gt;=Inputs!$C$98,CI$5&lt;Inputs!$D$98),Inputs!$H$98,IF(AND(CI$5&gt;=Inputs!$C$99,CI$5&lt;Inputs!$D$99),Inputs!$H$99,IF(AND(CI$5&gt;=Inputs!$C$100,CI$5&lt;Inputs!$D$100),Inputs!$H$100,0))))))))))))</f>
        <v>3</v>
      </c>
      <c r="CJ106" s="37">
        <f>IF(AND(CJ$5&gt;=Inputs!$C$89,CJ$5&lt;Inputs!$D$89),Inputs!$H$89,IF(AND(CJ$5&gt;=Inputs!$C$90,CJ$5&lt;Inputs!$D$90),Inputs!$H$90,IF(AND(CJ$5&gt;=Inputs!$C$91,CJ$5&lt;Inputs!$D$91),Inputs!$H$91,IF(AND(CJ$5&gt;=Inputs!$C$92,CJ$5&lt;Inputs!$D$92),Inputs!$H$92,IF(AND(CJ$5&gt;=Inputs!$C$93,CJ$5&lt;Inputs!$D$93),Inputs!$H$93,IF(AND(CJ$5&gt;=Inputs!$C$94,CJ$5&lt;Inputs!$D$94),Inputs!$H$94,IF(AND(CJ$5&gt;=Inputs!$C$95,CJ$5&lt;Inputs!$D$95),Inputs!$H$95,IF(AND(CJ$5&gt;=Inputs!$C$96,CJ$5&lt;Inputs!$D$96),Inputs!$H$96,IF(AND(CJ$5&gt;=Inputs!$C$97,CJ$5&lt;Inputs!$D$97),Inputs!$H$97,IF(AND(CJ$5&gt;=Inputs!$C$98,CJ$5&lt;Inputs!$D$98),Inputs!$H$98,IF(AND(CJ$5&gt;=Inputs!$C$99,CJ$5&lt;Inputs!$D$99),Inputs!$H$99,IF(AND(CJ$5&gt;=Inputs!$C$100,CJ$5&lt;Inputs!$D$100),Inputs!$H$100,0))))))))))))</f>
        <v>3</v>
      </c>
      <c r="CK106" s="37">
        <f>IF(AND(CK$5&gt;=Inputs!$C$89,CK$5&lt;Inputs!$D$89),Inputs!$H$89,IF(AND(CK$5&gt;=Inputs!$C$90,CK$5&lt;Inputs!$D$90),Inputs!$H$90,IF(AND(CK$5&gt;=Inputs!$C$91,CK$5&lt;Inputs!$D$91),Inputs!$H$91,IF(AND(CK$5&gt;=Inputs!$C$92,CK$5&lt;Inputs!$D$92),Inputs!$H$92,IF(AND(CK$5&gt;=Inputs!$C$93,CK$5&lt;Inputs!$D$93),Inputs!$H$93,IF(AND(CK$5&gt;=Inputs!$C$94,CK$5&lt;Inputs!$D$94),Inputs!$H$94,IF(AND(CK$5&gt;=Inputs!$C$95,CK$5&lt;Inputs!$D$95),Inputs!$H$95,IF(AND(CK$5&gt;=Inputs!$C$96,CK$5&lt;Inputs!$D$96),Inputs!$H$96,IF(AND(CK$5&gt;=Inputs!$C$97,CK$5&lt;Inputs!$D$97),Inputs!$H$97,IF(AND(CK$5&gt;=Inputs!$C$98,CK$5&lt;Inputs!$D$98),Inputs!$H$98,IF(AND(CK$5&gt;=Inputs!$C$99,CK$5&lt;Inputs!$D$99),Inputs!$H$99,IF(AND(CK$5&gt;=Inputs!$C$100,CK$5&lt;Inputs!$D$100),Inputs!$H$100,0))))))))))))</f>
        <v>3</v>
      </c>
      <c r="CL106" s="37">
        <f>IF(AND(CL$5&gt;=Inputs!$C$89,CL$5&lt;Inputs!$D$89),Inputs!$H$89,IF(AND(CL$5&gt;=Inputs!$C$90,CL$5&lt;Inputs!$D$90),Inputs!$H$90,IF(AND(CL$5&gt;=Inputs!$C$91,CL$5&lt;Inputs!$D$91),Inputs!$H$91,IF(AND(CL$5&gt;=Inputs!$C$92,CL$5&lt;Inputs!$D$92),Inputs!$H$92,IF(AND(CL$5&gt;=Inputs!$C$93,CL$5&lt;Inputs!$D$93),Inputs!$H$93,IF(AND(CL$5&gt;=Inputs!$C$94,CL$5&lt;Inputs!$D$94),Inputs!$H$94,IF(AND(CL$5&gt;=Inputs!$C$95,CL$5&lt;Inputs!$D$95),Inputs!$H$95,IF(AND(CL$5&gt;=Inputs!$C$96,CL$5&lt;Inputs!$D$96),Inputs!$H$96,IF(AND(CL$5&gt;=Inputs!$C$97,CL$5&lt;Inputs!$D$97),Inputs!$H$97,IF(AND(CL$5&gt;=Inputs!$C$98,CL$5&lt;Inputs!$D$98),Inputs!$H$98,IF(AND(CL$5&gt;=Inputs!$C$99,CL$5&lt;Inputs!$D$99),Inputs!$H$99,IF(AND(CL$5&gt;=Inputs!$C$100,CL$5&lt;Inputs!$D$100),Inputs!$H$100,0))))))))))))</f>
        <v>3</v>
      </c>
      <c r="CM106" s="37">
        <f>IF(AND(CM$5&gt;=Inputs!$C$89,CM$5&lt;Inputs!$D$89),Inputs!$H$89,IF(AND(CM$5&gt;=Inputs!$C$90,CM$5&lt;Inputs!$D$90),Inputs!$H$90,IF(AND(CM$5&gt;=Inputs!$C$91,CM$5&lt;Inputs!$D$91),Inputs!$H$91,IF(AND(CM$5&gt;=Inputs!$C$92,CM$5&lt;Inputs!$D$92),Inputs!$H$92,IF(AND(CM$5&gt;=Inputs!$C$93,CM$5&lt;Inputs!$D$93),Inputs!$H$93,IF(AND(CM$5&gt;=Inputs!$C$94,CM$5&lt;Inputs!$D$94),Inputs!$H$94,IF(AND(CM$5&gt;=Inputs!$C$95,CM$5&lt;Inputs!$D$95),Inputs!$H$95,IF(AND(CM$5&gt;=Inputs!$C$96,CM$5&lt;Inputs!$D$96),Inputs!$H$96,IF(AND(CM$5&gt;=Inputs!$C$97,CM$5&lt;Inputs!$D$97),Inputs!$H$97,IF(AND(CM$5&gt;=Inputs!$C$98,CM$5&lt;Inputs!$D$98),Inputs!$H$98,IF(AND(CM$5&gt;=Inputs!$C$99,CM$5&lt;Inputs!$D$99),Inputs!$H$99,IF(AND(CM$5&gt;=Inputs!$C$100,CM$5&lt;Inputs!$D$100),Inputs!$H$100,0))))))))))))</f>
        <v>3</v>
      </c>
      <c r="CN106" s="37">
        <f>IF(AND(CN$5&gt;=Inputs!$C$89,CN$5&lt;Inputs!$D$89),Inputs!$H$89,IF(AND(CN$5&gt;=Inputs!$C$90,CN$5&lt;Inputs!$D$90),Inputs!$H$90,IF(AND(CN$5&gt;=Inputs!$C$91,CN$5&lt;Inputs!$D$91),Inputs!$H$91,IF(AND(CN$5&gt;=Inputs!$C$92,CN$5&lt;Inputs!$D$92),Inputs!$H$92,IF(AND(CN$5&gt;=Inputs!$C$93,CN$5&lt;Inputs!$D$93),Inputs!$H$93,IF(AND(CN$5&gt;=Inputs!$C$94,CN$5&lt;Inputs!$D$94),Inputs!$H$94,IF(AND(CN$5&gt;=Inputs!$C$95,CN$5&lt;Inputs!$D$95),Inputs!$H$95,IF(AND(CN$5&gt;=Inputs!$C$96,CN$5&lt;Inputs!$D$96),Inputs!$H$96,IF(AND(CN$5&gt;=Inputs!$C$97,CN$5&lt;Inputs!$D$97),Inputs!$H$97,IF(AND(CN$5&gt;=Inputs!$C$98,CN$5&lt;Inputs!$D$98),Inputs!$H$98,IF(AND(CN$5&gt;=Inputs!$C$99,CN$5&lt;Inputs!$D$99),Inputs!$H$99,IF(AND(CN$5&gt;=Inputs!$C$100,CN$5&lt;Inputs!$D$100),Inputs!$H$100,0))))))))))))</f>
        <v>3</v>
      </c>
      <c r="CO106" s="37">
        <f>IF(AND(CO$5&gt;=Inputs!$C$89,CO$5&lt;Inputs!$D$89),Inputs!$H$89,IF(AND(CO$5&gt;=Inputs!$C$90,CO$5&lt;Inputs!$D$90),Inputs!$H$90,IF(AND(CO$5&gt;=Inputs!$C$91,CO$5&lt;Inputs!$D$91),Inputs!$H$91,IF(AND(CO$5&gt;=Inputs!$C$92,CO$5&lt;Inputs!$D$92),Inputs!$H$92,IF(AND(CO$5&gt;=Inputs!$C$93,CO$5&lt;Inputs!$D$93),Inputs!$H$93,IF(AND(CO$5&gt;=Inputs!$C$94,CO$5&lt;Inputs!$D$94),Inputs!$H$94,IF(AND(CO$5&gt;=Inputs!$C$95,CO$5&lt;Inputs!$D$95),Inputs!$H$95,IF(AND(CO$5&gt;=Inputs!$C$96,CO$5&lt;Inputs!$D$96),Inputs!$H$96,IF(AND(CO$5&gt;=Inputs!$C$97,CO$5&lt;Inputs!$D$97),Inputs!$H$97,IF(AND(CO$5&gt;=Inputs!$C$98,CO$5&lt;Inputs!$D$98),Inputs!$H$98,IF(AND(CO$5&gt;=Inputs!$C$99,CO$5&lt;Inputs!$D$99),Inputs!$H$99,IF(AND(CO$5&gt;=Inputs!$C$100,CO$5&lt;Inputs!$D$100),Inputs!$H$100,0))))))))))))</f>
        <v>3</v>
      </c>
      <c r="CP106" s="37">
        <f>IF(AND(CP$5&gt;=Inputs!$C$89,CP$5&lt;Inputs!$D$89),Inputs!$H$89,IF(AND(CP$5&gt;=Inputs!$C$90,CP$5&lt;Inputs!$D$90),Inputs!$H$90,IF(AND(CP$5&gt;=Inputs!$C$91,CP$5&lt;Inputs!$D$91),Inputs!$H$91,IF(AND(CP$5&gt;=Inputs!$C$92,CP$5&lt;Inputs!$D$92),Inputs!$H$92,IF(AND(CP$5&gt;=Inputs!$C$93,CP$5&lt;Inputs!$D$93),Inputs!$H$93,IF(AND(CP$5&gt;=Inputs!$C$94,CP$5&lt;Inputs!$D$94),Inputs!$H$94,IF(AND(CP$5&gt;=Inputs!$C$95,CP$5&lt;Inputs!$D$95),Inputs!$H$95,IF(AND(CP$5&gt;=Inputs!$C$96,CP$5&lt;Inputs!$D$96),Inputs!$H$96,IF(AND(CP$5&gt;=Inputs!$C$97,CP$5&lt;Inputs!$D$97),Inputs!$H$97,IF(AND(CP$5&gt;=Inputs!$C$98,CP$5&lt;Inputs!$D$98),Inputs!$H$98,IF(AND(CP$5&gt;=Inputs!$C$99,CP$5&lt;Inputs!$D$99),Inputs!$H$99,IF(AND(CP$5&gt;=Inputs!$C$100,CP$5&lt;Inputs!$D$100),Inputs!$H$100,0))))))))))))</f>
        <v>3</v>
      </c>
      <c r="CQ106" s="37">
        <f>IF(AND(CQ$5&gt;=Inputs!$C$89,CQ$5&lt;Inputs!$D$89),Inputs!$H$89,IF(AND(CQ$5&gt;=Inputs!$C$90,CQ$5&lt;Inputs!$D$90),Inputs!$H$90,IF(AND(CQ$5&gt;=Inputs!$C$91,CQ$5&lt;Inputs!$D$91),Inputs!$H$91,IF(AND(CQ$5&gt;=Inputs!$C$92,CQ$5&lt;Inputs!$D$92),Inputs!$H$92,IF(AND(CQ$5&gt;=Inputs!$C$93,CQ$5&lt;Inputs!$D$93),Inputs!$H$93,IF(AND(CQ$5&gt;=Inputs!$C$94,CQ$5&lt;Inputs!$D$94),Inputs!$H$94,IF(AND(CQ$5&gt;=Inputs!$C$95,CQ$5&lt;Inputs!$D$95),Inputs!$H$95,IF(AND(CQ$5&gt;=Inputs!$C$96,CQ$5&lt;Inputs!$D$96),Inputs!$H$96,IF(AND(CQ$5&gt;=Inputs!$C$97,CQ$5&lt;Inputs!$D$97),Inputs!$H$97,IF(AND(CQ$5&gt;=Inputs!$C$98,CQ$5&lt;Inputs!$D$98),Inputs!$H$98,IF(AND(CQ$5&gt;=Inputs!$C$99,CQ$5&lt;Inputs!$D$99),Inputs!$H$99,IF(AND(CQ$5&gt;=Inputs!$C$100,CQ$5&lt;Inputs!$D$100),Inputs!$H$100,0))))))))))))</f>
        <v>3</v>
      </c>
      <c r="CR106" s="37">
        <f>IF(AND(CR$5&gt;=Inputs!$C$89,CR$5&lt;Inputs!$D$89),Inputs!$H$89,IF(AND(CR$5&gt;=Inputs!$C$90,CR$5&lt;Inputs!$D$90),Inputs!$H$90,IF(AND(CR$5&gt;=Inputs!$C$91,CR$5&lt;Inputs!$D$91),Inputs!$H$91,IF(AND(CR$5&gt;=Inputs!$C$92,CR$5&lt;Inputs!$D$92),Inputs!$H$92,IF(AND(CR$5&gt;=Inputs!$C$93,CR$5&lt;Inputs!$D$93),Inputs!$H$93,IF(AND(CR$5&gt;=Inputs!$C$94,CR$5&lt;Inputs!$D$94),Inputs!$H$94,IF(AND(CR$5&gt;=Inputs!$C$95,CR$5&lt;Inputs!$D$95),Inputs!$H$95,IF(AND(CR$5&gt;=Inputs!$C$96,CR$5&lt;Inputs!$D$96),Inputs!$H$96,IF(AND(CR$5&gt;=Inputs!$C$97,CR$5&lt;Inputs!$D$97),Inputs!$H$97,IF(AND(CR$5&gt;=Inputs!$C$98,CR$5&lt;Inputs!$D$98),Inputs!$H$98,IF(AND(CR$5&gt;=Inputs!$C$99,CR$5&lt;Inputs!$D$99),Inputs!$H$99,IF(AND(CR$5&gt;=Inputs!$C$100,CR$5&lt;Inputs!$D$100),Inputs!$H$100,0))))))))))))</f>
        <v>3</v>
      </c>
      <c r="CS106" s="37">
        <f>IF(AND(CS$5&gt;=Inputs!$C$89,CS$5&lt;Inputs!$D$89),Inputs!$H$89,IF(AND(CS$5&gt;=Inputs!$C$90,CS$5&lt;Inputs!$D$90),Inputs!$H$90,IF(AND(CS$5&gt;=Inputs!$C$91,CS$5&lt;Inputs!$D$91),Inputs!$H$91,IF(AND(CS$5&gt;=Inputs!$C$92,CS$5&lt;Inputs!$D$92),Inputs!$H$92,IF(AND(CS$5&gt;=Inputs!$C$93,CS$5&lt;Inputs!$D$93),Inputs!$H$93,IF(AND(CS$5&gt;=Inputs!$C$94,CS$5&lt;Inputs!$D$94),Inputs!$H$94,IF(AND(CS$5&gt;=Inputs!$C$95,CS$5&lt;Inputs!$D$95),Inputs!$H$95,IF(AND(CS$5&gt;=Inputs!$C$96,CS$5&lt;Inputs!$D$96),Inputs!$H$96,IF(AND(CS$5&gt;=Inputs!$C$97,CS$5&lt;Inputs!$D$97),Inputs!$H$97,IF(AND(CS$5&gt;=Inputs!$C$98,CS$5&lt;Inputs!$D$98),Inputs!$H$98,IF(AND(CS$5&gt;=Inputs!$C$99,CS$5&lt;Inputs!$D$99),Inputs!$H$99,IF(AND(CS$5&gt;=Inputs!$C$100,CS$5&lt;Inputs!$D$100),Inputs!$H$100,0))))))))))))</f>
        <v>3</v>
      </c>
      <c r="CT106" s="37">
        <f>IF(AND(CT$5&gt;=Inputs!$C$89,CT$5&lt;Inputs!$D$89),Inputs!$H$89,IF(AND(CT$5&gt;=Inputs!$C$90,CT$5&lt;Inputs!$D$90),Inputs!$H$90,IF(AND(CT$5&gt;=Inputs!$C$91,CT$5&lt;Inputs!$D$91),Inputs!$H$91,IF(AND(CT$5&gt;=Inputs!$C$92,CT$5&lt;Inputs!$D$92),Inputs!$H$92,IF(AND(CT$5&gt;=Inputs!$C$93,CT$5&lt;Inputs!$D$93),Inputs!$H$93,IF(AND(CT$5&gt;=Inputs!$C$94,CT$5&lt;Inputs!$D$94),Inputs!$H$94,IF(AND(CT$5&gt;=Inputs!$C$95,CT$5&lt;Inputs!$D$95),Inputs!$H$95,IF(AND(CT$5&gt;=Inputs!$C$96,CT$5&lt;Inputs!$D$96),Inputs!$H$96,IF(AND(CT$5&gt;=Inputs!$C$97,CT$5&lt;Inputs!$D$97),Inputs!$H$97,IF(AND(CT$5&gt;=Inputs!$C$98,CT$5&lt;Inputs!$D$98),Inputs!$H$98,IF(AND(CT$5&gt;=Inputs!$C$99,CT$5&lt;Inputs!$D$99),Inputs!$H$99,IF(AND(CT$5&gt;=Inputs!$C$100,CT$5&lt;Inputs!$D$100),Inputs!$H$100,0))))))))))))</f>
        <v>3</v>
      </c>
      <c r="CU106" s="37">
        <f>IF(AND(CU$5&gt;=Inputs!$C$89,CU$5&lt;Inputs!$D$89),Inputs!$H$89,IF(AND(CU$5&gt;=Inputs!$C$90,CU$5&lt;Inputs!$D$90),Inputs!$H$90,IF(AND(CU$5&gt;=Inputs!$C$91,CU$5&lt;Inputs!$D$91),Inputs!$H$91,IF(AND(CU$5&gt;=Inputs!$C$92,CU$5&lt;Inputs!$D$92),Inputs!$H$92,IF(AND(CU$5&gt;=Inputs!$C$93,CU$5&lt;Inputs!$D$93),Inputs!$H$93,IF(AND(CU$5&gt;=Inputs!$C$94,CU$5&lt;Inputs!$D$94),Inputs!$H$94,IF(AND(CU$5&gt;=Inputs!$C$95,CU$5&lt;Inputs!$D$95),Inputs!$H$95,IF(AND(CU$5&gt;=Inputs!$C$96,CU$5&lt;Inputs!$D$96),Inputs!$H$96,IF(AND(CU$5&gt;=Inputs!$C$97,CU$5&lt;Inputs!$D$97),Inputs!$H$97,IF(AND(CU$5&gt;=Inputs!$C$98,CU$5&lt;Inputs!$D$98),Inputs!$H$98,IF(AND(CU$5&gt;=Inputs!$C$99,CU$5&lt;Inputs!$D$99),Inputs!$H$99,IF(AND(CU$5&gt;=Inputs!$C$100,CU$5&lt;Inputs!$D$100),Inputs!$H$100,0))))))))))))</f>
        <v>3</v>
      </c>
      <c r="CV106" s="37">
        <f>IF(AND(CV$5&gt;=Inputs!$C$89,CV$5&lt;Inputs!$D$89),Inputs!$H$89,IF(AND(CV$5&gt;=Inputs!$C$90,CV$5&lt;Inputs!$D$90),Inputs!$H$90,IF(AND(CV$5&gt;=Inputs!$C$91,CV$5&lt;Inputs!$D$91),Inputs!$H$91,IF(AND(CV$5&gt;=Inputs!$C$92,CV$5&lt;Inputs!$D$92),Inputs!$H$92,IF(AND(CV$5&gt;=Inputs!$C$93,CV$5&lt;Inputs!$D$93),Inputs!$H$93,IF(AND(CV$5&gt;=Inputs!$C$94,CV$5&lt;Inputs!$D$94),Inputs!$H$94,IF(AND(CV$5&gt;=Inputs!$C$95,CV$5&lt;Inputs!$D$95),Inputs!$H$95,IF(AND(CV$5&gt;=Inputs!$C$96,CV$5&lt;Inputs!$D$96),Inputs!$H$96,IF(AND(CV$5&gt;=Inputs!$C$97,CV$5&lt;Inputs!$D$97),Inputs!$H$97,IF(AND(CV$5&gt;=Inputs!$C$98,CV$5&lt;Inputs!$D$98),Inputs!$H$98,IF(AND(CV$5&gt;=Inputs!$C$99,CV$5&lt;Inputs!$D$99),Inputs!$H$99,IF(AND(CV$5&gt;=Inputs!$C$100,CV$5&lt;Inputs!$D$100),Inputs!$H$100,0))))))))))))</f>
        <v>3</v>
      </c>
      <c r="CW106" s="37">
        <f>IF(AND(CW$5&gt;=Inputs!$C$89,CW$5&lt;Inputs!$D$89),Inputs!$H$89,IF(AND(CW$5&gt;=Inputs!$C$90,CW$5&lt;Inputs!$D$90),Inputs!$H$90,IF(AND(CW$5&gt;=Inputs!$C$91,CW$5&lt;Inputs!$D$91),Inputs!$H$91,IF(AND(CW$5&gt;=Inputs!$C$92,CW$5&lt;Inputs!$D$92),Inputs!$H$92,IF(AND(CW$5&gt;=Inputs!$C$93,CW$5&lt;Inputs!$D$93),Inputs!$H$93,IF(AND(CW$5&gt;=Inputs!$C$94,CW$5&lt;Inputs!$D$94),Inputs!$H$94,IF(AND(CW$5&gt;=Inputs!$C$95,CW$5&lt;Inputs!$D$95),Inputs!$H$95,IF(AND(CW$5&gt;=Inputs!$C$96,CW$5&lt;Inputs!$D$96),Inputs!$H$96,IF(AND(CW$5&gt;=Inputs!$C$97,CW$5&lt;Inputs!$D$97),Inputs!$H$97,IF(AND(CW$5&gt;=Inputs!$C$98,CW$5&lt;Inputs!$D$98),Inputs!$H$98,IF(AND(CW$5&gt;=Inputs!$C$99,CW$5&lt;Inputs!$D$99),Inputs!$H$99,IF(AND(CW$5&gt;=Inputs!$C$100,CW$5&lt;Inputs!$D$100),Inputs!$H$100,0))))))))))))</f>
        <v>3</v>
      </c>
      <c r="CX106" s="37">
        <f>IF(AND(CX$5&gt;=Inputs!$C$89,CX$5&lt;Inputs!$D$89),Inputs!$H$89,IF(AND(CX$5&gt;=Inputs!$C$90,CX$5&lt;Inputs!$D$90),Inputs!$H$90,IF(AND(CX$5&gt;=Inputs!$C$91,CX$5&lt;Inputs!$D$91),Inputs!$H$91,IF(AND(CX$5&gt;=Inputs!$C$92,CX$5&lt;Inputs!$D$92),Inputs!$H$92,IF(AND(CX$5&gt;=Inputs!$C$93,CX$5&lt;Inputs!$D$93),Inputs!$H$93,IF(AND(CX$5&gt;=Inputs!$C$94,CX$5&lt;Inputs!$D$94),Inputs!$H$94,IF(AND(CX$5&gt;=Inputs!$C$95,CX$5&lt;Inputs!$D$95),Inputs!$H$95,IF(AND(CX$5&gt;=Inputs!$C$96,CX$5&lt;Inputs!$D$96),Inputs!$H$96,IF(AND(CX$5&gt;=Inputs!$C$97,CX$5&lt;Inputs!$D$97),Inputs!$H$97,IF(AND(CX$5&gt;=Inputs!$C$98,CX$5&lt;Inputs!$D$98),Inputs!$H$98,IF(AND(CX$5&gt;=Inputs!$C$99,CX$5&lt;Inputs!$D$99),Inputs!$H$99,IF(AND(CX$5&gt;=Inputs!$C$100,CX$5&lt;Inputs!$D$100),Inputs!$H$100,0))))))))))))</f>
        <v>3</v>
      </c>
      <c r="CY106" s="37">
        <f>IF(AND(CY$5&gt;=Inputs!$C$89,CY$5&lt;Inputs!$D$89),Inputs!$H$89,IF(AND(CY$5&gt;=Inputs!$C$90,CY$5&lt;Inputs!$D$90),Inputs!$H$90,IF(AND(CY$5&gt;=Inputs!$C$91,CY$5&lt;Inputs!$D$91),Inputs!$H$91,IF(AND(CY$5&gt;=Inputs!$C$92,CY$5&lt;Inputs!$D$92),Inputs!$H$92,IF(AND(CY$5&gt;=Inputs!$C$93,CY$5&lt;Inputs!$D$93),Inputs!$H$93,IF(AND(CY$5&gt;=Inputs!$C$94,CY$5&lt;Inputs!$D$94),Inputs!$H$94,IF(AND(CY$5&gt;=Inputs!$C$95,CY$5&lt;Inputs!$D$95),Inputs!$H$95,IF(AND(CY$5&gt;=Inputs!$C$96,CY$5&lt;Inputs!$D$96),Inputs!$H$96,IF(AND(CY$5&gt;=Inputs!$C$97,CY$5&lt;Inputs!$D$97),Inputs!$H$97,IF(AND(CY$5&gt;=Inputs!$C$98,CY$5&lt;Inputs!$D$98),Inputs!$H$98,IF(AND(CY$5&gt;=Inputs!$C$99,CY$5&lt;Inputs!$D$99),Inputs!$H$99,IF(AND(CY$5&gt;=Inputs!$C$100,CY$5&lt;Inputs!$D$100),Inputs!$H$100,0))))))))))))</f>
        <v>3</v>
      </c>
      <c r="CZ106" s="37">
        <f>IF(AND(CZ$5&gt;=Inputs!$C$89,CZ$5&lt;Inputs!$D$89),Inputs!$H$89,IF(AND(CZ$5&gt;=Inputs!$C$90,CZ$5&lt;Inputs!$D$90),Inputs!$H$90,IF(AND(CZ$5&gt;=Inputs!$C$91,CZ$5&lt;Inputs!$D$91),Inputs!$H$91,IF(AND(CZ$5&gt;=Inputs!$C$92,CZ$5&lt;Inputs!$D$92),Inputs!$H$92,IF(AND(CZ$5&gt;=Inputs!$C$93,CZ$5&lt;Inputs!$D$93),Inputs!$H$93,IF(AND(CZ$5&gt;=Inputs!$C$94,CZ$5&lt;Inputs!$D$94),Inputs!$H$94,IF(AND(CZ$5&gt;=Inputs!$C$95,CZ$5&lt;Inputs!$D$95),Inputs!$H$95,IF(AND(CZ$5&gt;=Inputs!$C$96,CZ$5&lt;Inputs!$D$96),Inputs!$H$96,IF(AND(CZ$5&gt;=Inputs!$C$97,CZ$5&lt;Inputs!$D$97),Inputs!$H$97,IF(AND(CZ$5&gt;=Inputs!$C$98,CZ$5&lt;Inputs!$D$98),Inputs!$H$98,IF(AND(CZ$5&gt;=Inputs!$C$99,CZ$5&lt;Inputs!$D$99),Inputs!$H$99,IF(AND(CZ$5&gt;=Inputs!$C$100,CZ$5&lt;Inputs!$D$100),Inputs!$H$100,0))))))))))))</f>
        <v>3</v>
      </c>
      <c r="DA106" s="37">
        <f>IF(AND(DA$5&gt;=Inputs!$C$89,DA$5&lt;Inputs!$D$89),Inputs!$H$89,IF(AND(DA$5&gt;=Inputs!$C$90,DA$5&lt;Inputs!$D$90),Inputs!$H$90,IF(AND(DA$5&gt;=Inputs!$C$91,DA$5&lt;Inputs!$D$91),Inputs!$H$91,IF(AND(DA$5&gt;=Inputs!$C$92,DA$5&lt;Inputs!$D$92),Inputs!$H$92,IF(AND(DA$5&gt;=Inputs!$C$93,DA$5&lt;Inputs!$D$93),Inputs!$H$93,IF(AND(DA$5&gt;=Inputs!$C$94,DA$5&lt;Inputs!$D$94),Inputs!$H$94,IF(AND(DA$5&gt;=Inputs!$C$95,DA$5&lt;Inputs!$D$95),Inputs!$H$95,IF(AND(DA$5&gt;=Inputs!$C$96,DA$5&lt;Inputs!$D$96),Inputs!$H$96,IF(AND(DA$5&gt;=Inputs!$C$97,DA$5&lt;Inputs!$D$97),Inputs!$H$97,IF(AND(DA$5&gt;=Inputs!$C$98,DA$5&lt;Inputs!$D$98),Inputs!$H$98,IF(AND(DA$5&gt;=Inputs!$C$99,DA$5&lt;Inputs!$D$99),Inputs!$H$99,IF(AND(DA$5&gt;=Inputs!$C$100,DA$5&lt;Inputs!$D$100),Inputs!$H$100,0))))))))))))</f>
        <v>3</v>
      </c>
      <c r="DB106" s="37">
        <f>IF(AND(DB$5&gt;=Inputs!$C$89,DB$5&lt;Inputs!$D$89),Inputs!$H$89,IF(AND(DB$5&gt;=Inputs!$C$90,DB$5&lt;Inputs!$D$90),Inputs!$H$90,IF(AND(DB$5&gt;=Inputs!$C$91,DB$5&lt;Inputs!$D$91),Inputs!$H$91,IF(AND(DB$5&gt;=Inputs!$C$92,DB$5&lt;Inputs!$D$92),Inputs!$H$92,IF(AND(DB$5&gt;=Inputs!$C$93,DB$5&lt;Inputs!$D$93),Inputs!$H$93,IF(AND(DB$5&gt;=Inputs!$C$94,DB$5&lt;Inputs!$D$94),Inputs!$H$94,IF(AND(DB$5&gt;=Inputs!$C$95,DB$5&lt;Inputs!$D$95),Inputs!$H$95,IF(AND(DB$5&gt;=Inputs!$C$96,DB$5&lt;Inputs!$D$96),Inputs!$H$96,IF(AND(DB$5&gt;=Inputs!$C$97,DB$5&lt;Inputs!$D$97),Inputs!$H$97,IF(AND(DB$5&gt;=Inputs!$C$98,DB$5&lt;Inputs!$D$98),Inputs!$H$98,IF(AND(DB$5&gt;=Inputs!$C$99,DB$5&lt;Inputs!$D$99),Inputs!$H$99,IF(AND(DB$5&gt;=Inputs!$C$100,DB$5&lt;Inputs!$D$100),Inputs!$H$100,0))))))))))))</f>
        <v>3</v>
      </c>
      <c r="DC106" s="37">
        <f>IF(AND(DC$5&gt;=Inputs!$C$89,DC$5&lt;Inputs!$D$89),Inputs!$H$89,IF(AND(DC$5&gt;=Inputs!$C$90,DC$5&lt;Inputs!$D$90),Inputs!$H$90,IF(AND(DC$5&gt;=Inputs!$C$91,DC$5&lt;Inputs!$D$91),Inputs!$H$91,IF(AND(DC$5&gt;=Inputs!$C$92,DC$5&lt;Inputs!$D$92),Inputs!$H$92,IF(AND(DC$5&gt;=Inputs!$C$93,DC$5&lt;Inputs!$D$93),Inputs!$H$93,IF(AND(DC$5&gt;=Inputs!$C$94,DC$5&lt;Inputs!$D$94),Inputs!$H$94,IF(AND(DC$5&gt;=Inputs!$C$95,DC$5&lt;Inputs!$D$95),Inputs!$H$95,IF(AND(DC$5&gt;=Inputs!$C$96,DC$5&lt;Inputs!$D$96),Inputs!$H$96,IF(AND(DC$5&gt;=Inputs!$C$97,DC$5&lt;Inputs!$D$97),Inputs!$H$97,IF(AND(DC$5&gt;=Inputs!$C$98,DC$5&lt;Inputs!$D$98),Inputs!$H$98,IF(AND(DC$5&gt;=Inputs!$C$99,DC$5&lt;Inputs!$D$99),Inputs!$H$99,IF(AND(DC$5&gt;=Inputs!$C$100,DC$5&lt;Inputs!$D$100),Inputs!$H$100,0))))))))))))</f>
        <v>3</v>
      </c>
      <c r="DD106" s="37">
        <f>IF(AND(DD$5&gt;=Inputs!$C$89,DD$5&lt;Inputs!$D$89),Inputs!$H$89,IF(AND(DD$5&gt;=Inputs!$C$90,DD$5&lt;Inputs!$D$90),Inputs!$H$90,IF(AND(DD$5&gt;=Inputs!$C$91,DD$5&lt;Inputs!$D$91),Inputs!$H$91,IF(AND(DD$5&gt;=Inputs!$C$92,DD$5&lt;Inputs!$D$92),Inputs!$H$92,IF(AND(DD$5&gt;=Inputs!$C$93,DD$5&lt;Inputs!$D$93),Inputs!$H$93,IF(AND(DD$5&gt;=Inputs!$C$94,DD$5&lt;Inputs!$D$94),Inputs!$H$94,IF(AND(DD$5&gt;=Inputs!$C$95,DD$5&lt;Inputs!$D$95),Inputs!$H$95,IF(AND(DD$5&gt;=Inputs!$C$96,DD$5&lt;Inputs!$D$96),Inputs!$H$96,IF(AND(DD$5&gt;=Inputs!$C$97,DD$5&lt;Inputs!$D$97),Inputs!$H$97,IF(AND(DD$5&gt;=Inputs!$C$98,DD$5&lt;Inputs!$D$98),Inputs!$H$98,IF(AND(DD$5&gt;=Inputs!$C$99,DD$5&lt;Inputs!$D$99),Inputs!$H$99,IF(AND(DD$5&gt;=Inputs!$C$100,DD$5&lt;Inputs!$D$100),Inputs!$H$100,0))))))))))))</f>
        <v>3</v>
      </c>
      <c r="DE106" s="37">
        <f>IF(AND(DE$5&gt;=Inputs!$C$89,DE$5&lt;Inputs!$D$89),Inputs!$H$89,IF(AND(DE$5&gt;=Inputs!$C$90,DE$5&lt;Inputs!$D$90),Inputs!$H$90,IF(AND(DE$5&gt;=Inputs!$C$91,DE$5&lt;Inputs!$D$91),Inputs!$H$91,IF(AND(DE$5&gt;=Inputs!$C$92,DE$5&lt;Inputs!$D$92),Inputs!$H$92,IF(AND(DE$5&gt;=Inputs!$C$93,DE$5&lt;Inputs!$D$93),Inputs!$H$93,IF(AND(DE$5&gt;=Inputs!$C$94,DE$5&lt;Inputs!$D$94),Inputs!$H$94,IF(AND(DE$5&gt;=Inputs!$C$95,DE$5&lt;Inputs!$D$95),Inputs!$H$95,IF(AND(DE$5&gt;=Inputs!$C$96,DE$5&lt;Inputs!$D$96),Inputs!$H$96,IF(AND(DE$5&gt;=Inputs!$C$97,DE$5&lt;Inputs!$D$97),Inputs!$H$97,IF(AND(DE$5&gt;=Inputs!$C$98,DE$5&lt;Inputs!$D$98),Inputs!$H$98,IF(AND(DE$5&gt;=Inputs!$C$99,DE$5&lt;Inputs!$D$99),Inputs!$H$99,IF(AND(DE$5&gt;=Inputs!$C$100,DE$5&lt;Inputs!$D$100),Inputs!$H$100,0))))))))))))</f>
        <v>3</v>
      </c>
      <c r="DF106" s="37">
        <f>IF(AND(DF$5&gt;=Inputs!$C$89,DF$5&lt;Inputs!$D$89),Inputs!$H$89,IF(AND(DF$5&gt;=Inputs!$C$90,DF$5&lt;Inputs!$D$90),Inputs!$H$90,IF(AND(DF$5&gt;=Inputs!$C$91,DF$5&lt;Inputs!$D$91),Inputs!$H$91,IF(AND(DF$5&gt;=Inputs!$C$92,DF$5&lt;Inputs!$D$92),Inputs!$H$92,IF(AND(DF$5&gt;=Inputs!$C$93,DF$5&lt;Inputs!$D$93),Inputs!$H$93,IF(AND(DF$5&gt;=Inputs!$C$94,DF$5&lt;Inputs!$D$94),Inputs!$H$94,IF(AND(DF$5&gt;=Inputs!$C$95,DF$5&lt;Inputs!$D$95),Inputs!$H$95,IF(AND(DF$5&gt;=Inputs!$C$96,DF$5&lt;Inputs!$D$96),Inputs!$H$96,IF(AND(DF$5&gt;=Inputs!$C$97,DF$5&lt;Inputs!$D$97),Inputs!$H$97,IF(AND(DF$5&gt;=Inputs!$C$98,DF$5&lt;Inputs!$D$98),Inputs!$H$98,IF(AND(DF$5&gt;=Inputs!$C$99,DF$5&lt;Inputs!$D$99),Inputs!$H$99,IF(AND(DF$5&gt;=Inputs!$C$100,DF$5&lt;Inputs!$D$100),Inputs!$H$100,0))))))))))))</f>
        <v>3</v>
      </c>
      <c r="DG106" s="37">
        <f>IF(AND(DG$5&gt;=Inputs!$C$89,DG$5&lt;Inputs!$D$89),Inputs!$H$89,IF(AND(DG$5&gt;=Inputs!$C$90,DG$5&lt;Inputs!$D$90),Inputs!$H$90,IF(AND(DG$5&gt;=Inputs!$C$91,DG$5&lt;Inputs!$D$91),Inputs!$H$91,IF(AND(DG$5&gt;=Inputs!$C$92,DG$5&lt;Inputs!$D$92),Inputs!$H$92,IF(AND(DG$5&gt;=Inputs!$C$93,DG$5&lt;Inputs!$D$93),Inputs!$H$93,IF(AND(DG$5&gt;=Inputs!$C$94,DG$5&lt;Inputs!$D$94),Inputs!$H$94,IF(AND(DG$5&gt;=Inputs!$C$95,DG$5&lt;Inputs!$D$95),Inputs!$H$95,IF(AND(DG$5&gt;=Inputs!$C$96,DG$5&lt;Inputs!$D$96),Inputs!$H$96,IF(AND(DG$5&gt;=Inputs!$C$97,DG$5&lt;Inputs!$D$97),Inputs!$H$97,IF(AND(DG$5&gt;=Inputs!$C$98,DG$5&lt;Inputs!$D$98),Inputs!$H$98,IF(AND(DG$5&gt;=Inputs!$C$99,DG$5&lt;Inputs!$D$99),Inputs!$H$99,IF(AND(DG$5&gt;=Inputs!$C$100,DG$5&lt;Inputs!$D$100),Inputs!$H$100,0))))))))))))</f>
        <v>3</v>
      </c>
      <c r="DH106" s="37">
        <f>IF(AND(DH$5&gt;=Inputs!$C$89,DH$5&lt;Inputs!$D$89),Inputs!$H$89,IF(AND(DH$5&gt;=Inputs!$C$90,DH$5&lt;Inputs!$D$90),Inputs!$H$90,IF(AND(DH$5&gt;=Inputs!$C$91,DH$5&lt;Inputs!$D$91),Inputs!$H$91,IF(AND(DH$5&gt;=Inputs!$C$92,DH$5&lt;Inputs!$D$92),Inputs!$H$92,IF(AND(DH$5&gt;=Inputs!$C$93,DH$5&lt;Inputs!$D$93),Inputs!$H$93,IF(AND(DH$5&gt;=Inputs!$C$94,DH$5&lt;Inputs!$D$94),Inputs!$H$94,IF(AND(DH$5&gt;=Inputs!$C$95,DH$5&lt;Inputs!$D$95),Inputs!$H$95,IF(AND(DH$5&gt;=Inputs!$C$96,DH$5&lt;Inputs!$D$96),Inputs!$H$96,IF(AND(DH$5&gt;=Inputs!$C$97,DH$5&lt;Inputs!$D$97),Inputs!$H$97,IF(AND(DH$5&gt;=Inputs!$C$98,DH$5&lt;Inputs!$D$98),Inputs!$H$98,IF(AND(DH$5&gt;=Inputs!$C$99,DH$5&lt;Inputs!$D$99),Inputs!$H$99,IF(AND(DH$5&gt;=Inputs!$C$100,DH$5&lt;Inputs!$D$100),Inputs!$H$100,0))))))))))))</f>
        <v>3</v>
      </c>
      <c r="DI106" s="37">
        <f>IF(AND(DI$5&gt;=Inputs!$C$89,DI$5&lt;Inputs!$D$89),Inputs!$H$89,IF(AND(DI$5&gt;=Inputs!$C$90,DI$5&lt;Inputs!$D$90),Inputs!$H$90,IF(AND(DI$5&gt;=Inputs!$C$91,DI$5&lt;Inputs!$D$91),Inputs!$H$91,IF(AND(DI$5&gt;=Inputs!$C$92,DI$5&lt;Inputs!$D$92),Inputs!$H$92,IF(AND(DI$5&gt;=Inputs!$C$93,DI$5&lt;Inputs!$D$93),Inputs!$H$93,IF(AND(DI$5&gt;=Inputs!$C$94,DI$5&lt;Inputs!$D$94),Inputs!$H$94,IF(AND(DI$5&gt;=Inputs!$C$95,DI$5&lt;Inputs!$D$95),Inputs!$H$95,IF(AND(DI$5&gt;=Inputs!$C$96,DI$5&lt;Inputs!$D$96),Inputs!$H$96,IF(AND(DI$5&gt;=Inputs!$C$97,DI$5&lt;Inputs!$D$97),Inputs!$H$97,IF(AND(DI$5&gt;=Inputs!$C$98,DI$5&lt;Inputs!$D$98),Inputs!$H$98,IF(AND(DI$5&gt;=Inputs!$C$99,DI$5&lt;Inputs!$D$99),Inputs!$H$99,IF(AND(DI$5&gt;=Inputs!$C$100,DI$5&lt;Inputs!$D$100),Inputs!$H$100,0))))))))))))</f>
        <v>3</v>
      </c>
      <c r="DJ106" s="37">
        <f>IF(AND(DJ$5&gt;=Inputs!$C$89,DJ$5&lt;Inputs!$D$89),Inputs!$H$89,IF(AND(DJ$5&gt;=Inputs!$C$90,DJ$5&lt;Inputs!$D$90),Inputs!$H$90,IF(AND(DJ$5&gt;=Inputs!$C$91,DJ$5&lt;Inputs!$D$91),Inputs!$H$91,IF(AND(DJ$5&gt;=Inputs!$C$92,DJ$5&lt;Inputs!$D$92),Inputs!$H$92,IF(AND(DJ$5&gt;=Inputs!$C$93,DJ$5&lt;Inputs!$D$93),Inputs!$H$93,IF(AND(DJ$5&gt;=Inputs!$C$94,DJ$5&lt;Inputs!$D$94),Inputs!$H$94,IF(AND(DJ$5&gt;=Inputs!$C$95,DJ$5&lt;Inputs!$D$95),Inputs!$H$95,IF(AND(DJ$5&gt;=Inputs!$C$96,DJ$5&lt;Inputs!$D$96),Inputs!$H$96,IF(AND(DJ$5&gt;=Inputs!$C$97,DJ$5&lt;Inputs!$D$97),Inputs!$H$97,IF(AND(DJ$5&gt;=Inputs!$C$98,DJ$5&lt;Inputs!$D$98),Inputs!$H$98,IF(AND(DJ$5&gt;=Inputs!$C$99,DJ$5&lt;Inputs!$D$99),Inputs!$H$99,IF(AND(DJ$5&gt;=Inputs!$C$100,DJ$5&lt;Inputs!$D$100),Inputs!$H$100,0))))))))))))</f>
        <v>3</v>
      </c>
      <c r="DK106" s="37">
        <f>IF(AND(DK$5&gt;=Inputs!$C$89,DK$5&lt;Inputs!$D$89),Inputs!$H$89,IF(AND(DK$5&gt;=Inputs!$C$90,DK$5&lt;Inputs!$D$90),Inputs!$H$90,IF(AND(DK$5&gt;=Inputs!$C$91,DK$5&lt;Inputs!$D$91),Inputs!$H$91,IF(AND(DK$5&gt;=Inputs!$C$92,DK$5&lt;Inputs!$D$92),Inputs!$H$92,IF(AND(DK$5&gt;=Inputs!$C$93,DK$5&lt;Inputs!$D$93),Inputs!$H$93,IF(AND(DK$5&gt;=Inputs!$C$94,DK$5&lt;Inputs!$D$94),Inputs!$H$94,IF(AND(DK$5&gt;=Inputs!$C$95,DK$5&lt;Inputs!$D$95),Inputs!$H$95,IF(AND(DK$5&gt;=Inputs!$C$96,DK$5&lt;Inputs!$D$96),Inputs!$H$96,IF(AND(DK$5&gt;=Inputs!$C$97,DK$5&lt;Inputs!$D$97),Inputs!$H$97,IF(AND(DK$5&gt;=Inputs!$C$98,DK$5&lt;Inputs!$D$98),Inputs!$H$98,IF(AND(DK$5&gt;=Inputs!$C$99,DK$5&lt;Inputs!$D$99),Inputs!$H$99,IF(AND(DK$5&gt;=Inputs!$C$100,DK$5&lt;Inputs!$D$100),Inputs!$H$100,0))))))))))))</f>
        <v>3</v>
      </c>
      <c r="DL106" s="37">
        <f>IF(AND(DL$5&gt;=Inputs!$C$89,DL$5&lt;Inputs!$D$89),Inputs!$H$89,IF(AND(DL$5&gt;=Inputs!$C$90,DL$5&lt;Inputs!$D$90),Inputs!$H$90,IF(AND(DL$5&gt;=Inputs!$C$91,DL$5&lt;Inputs!$D$91),Inputs!$H$91,IF(AND(DL$5&gt;=Inputs!$C$92,DL$5&lt;Inputs!$D$92),Inputs!$H$92,IF(AND(DL$5&gt;=Inputs!$C$93,DL$5&lt;Inputs!$D$93),Inputs!$H$93,IF(AND(DL$5&gt;=Inputs!$C$94,DL$5&lt;Inputs!$D$94),Inputs!$H$94,IF(AND(DL$5&gt;=Inputs!$C$95,DL$5&lt;Inputs!$D$95),Inputs!$H$95,IF(AND(DL$5&gt;=Inputs!$C$96,DL$5&lt;Inputs!$D$96),Inputs!$H$96,IF(AND(DL$5&gt;=Inputs!$C$97,DL$5&lt;Inputs!$D$97),Inputs!$H$97,IF(AND(DL$5&gt;=Inputs!$C$98,DL$5&lt;Inputs!$D$98),Inputs!$H$98,IF(AND(DL$5&gt;=Inputs!$C$99,DL$5&lt;Inputs!$D$99),Inputs!$H$99,IF(AND(DL$5&gt;=Inputs!$C$100,DL$5&lt;Inputs!$D$100),Inputs!$H$100,0))))))))))))</f>
        <v>3</v>
      </c>
      <c r="DM106" s="37">
        <f>IF(AND(DM$5&gt;=Inputs!$C$89,DM$5&lt;Inputs!$D$89),Inputs!$H$89,IF(AND(DM$5&gt;=Inputs!$C$90,DM$5&lt;Inputs!$D$90),Inputs!$H$90,IF(AND(DM$5&gt;=Inputs!$C$91,DM$5&lt;Inputs!$D$91),Inputs!$H$91,IF(AND(DM$5&gt;=Inputs!$C$92,DM$5&lt;Inputs!$D$92),Inputs!$H$92,IF(AND(DM$5&gt;=Inputs!$C$93,DM$5&lt;Inputs!$D$93),Inputs!$H$93,IF(AND(DM$5&gt;=Inputs!$C$94,DM$5&lt;Inputs!$D$94),Inputs!$H$94,IF(AND(DM$5&gt;=Inputs!$C$95,DM$5&lt;Inputs!$D$95),Inputs!$H$95,IF(AND(DM$5&gt;=Inputs!$C$96,DM$5&lt;Inputs!$D$96),Inputs!$H$96,IF(AND(DM$5&gt;=Inputs!$C$97,DM$5&lt;Inputs!$D$97),Inputs!$H$97,IF(AND(DM$5&gt;=Inputs!$C$98,DM$5&lt;Inputs!$D$98),Inputs!$H$98,IF(AND(DM$5&gt;=Inputs!$C$99,DM$5&lt;Inputs!$D$99),Inputs!$H$99,IF(AND(DM$5&gt;=Inputs!$C$100,DM$5&lt;Inputs!$D$100),Inputs!$H$100,0))))))))))))</f>
        <v>3</v>
      </c>
      <c r="DN106" s="37">
        <f>IF(AND(DN$5&gt;=Inputs!$C$89,DN$5&lt;Inputs!$D$89),Inputs!$H$89,IF(AND(DN$5&gt;=Inputs!$C$90,DN$5&lt;Inputs!$D$90),Inputs!$H$90,IF(AND(DN$5&gt;=Inputs!$C$91,DN$5&lt;Inputs!$D$91),Inputs!$H$91,IF(AND(DN$5&gt;=Inputs!$C$92,DN$5&lt;Inputs!$D$92),Inputs!$H$92,IF(AND(DN$5&gt;=Inputs!$C$93,DN$5&lt;Inputs!$D$93),Inputs!$H$93,IF(AND(DN$5&gt;=Inputs!$C$94,DN$5&lt;Inputs!$D$94),Inputs!$H$94,IF(AND(DN$5&gt;=Inputs!$C$95,DN$5&lt;Inputs!$D$95),Inputs!$H$95,IF(AND(DN$5&gt;=Inputs!$C$96,DN$5&lt;Inputs!$D$96),Inputs!$H$96,IF(AND(DN$5&gt;=Inputs!$C$97,DN$5&lt;Inputs!$D$97),Inputs!$H$97,IF(AND(DN$5&gt;=Inputs!$C$98,DN$5&lt;Inputs!$D$98),Inputs!$H$98,IF(AND(DN$5&gt;=Inputs!$C$99,DN$5&lt;Inputs!$D$99),Inputs!$H$99,IF(AND(DN$5&gt;=Inputs!$C$100,DN$5&lt;Inputs!$D$100),Inputs!$H$100,0))))))))))))</f>
        <v>3</v>
      </c>
      <c r="DO106" s="37">
        <f>IF(AND(DO$5&gt;=Inputs!$C$89,DO$5&lt;Inputs!$D$89),Inputs!$H$89,IF(AND(DO$5&gt;=Inputs!$C$90,DO$5&lt;Inputs!$D$90),Inputs!$H$90,IF(AND(DO$5&gt;=Inputs!$C$91,DO$5&lt;Inputs!$D$91),Inputs!$H$91,IF(AND(DO$5&gt;=Inputs!$C$92,DO$5&lt;Inputs!$D$92),Inputs!$H$92,IF(AND(DO$5&gt;=Inputs!$C$93,DO$5&lt;Inputs!$D$93),Inputs!$H$93,IF(AND(DO$5&gt;=Inputs!$C$94,DO$5&lt;Inputs!$D$94),Inputs!$H$94,IF(AND(DO$5&gt;=Inputs!$C$95,DO$5&lt;Inputs!$D$95),Inputs!$H$95,IF(AND(DO$5&gt;=Inputs!$C$96,DO$5&lt;Inputs!$D$96),Inputs!$H$96,IF(AND(DO$5&gt;=Inputs!$C$97,DO$5&lt;Inputs!$D$97),Inputs!$H$97,IF(AND(DO$5&gt;=Inputs!$C$98,DO$5&lt;Inputs!$D$98),Inputs!$H$98,IF(AND(DO$5&gt;=Inputs!$C$99,DO$5&lt;Inputs!$D$99),Inputs!$H$99,IF(AND(DO$5&gt;=Inputs!$C$100,DO$5&lt;Inputs!$D$100),Inputs!$H$100,0))))))))))))</f>
        <v>3</v>
      </c>
      <c r="DP106" s="37">
        <f>IF(AND(DP$5&gt;=Inputs!$C$89,DP$5&lt;Inputs!$D$89),Inputs!$H$89,IF(AND(DP$5&gt;=Inputs!$C$90,DP$5&lt;Inputs!$D$90),Inputs!$H$90,IF(AND(DP$5&gt;=Inputs!$C$91,DP$5&lt;Inputs!$D$91),Inputs!$H$91,IF(AND(DP$5&gt;=Inputs!$C$92,DP$5&lt;Inputs!$D$92),Inputs!$H$92,IF(AND(DP$5&gt;=Inputs!$C$93,DP$5&lt;Inputs!$D$93),Inputs!$H$93,IF(AND(DP$5&gt;=Inputs!$C$94,DP$5&lt;Inputs!$D$94),Inputs!$H$94,IF(AND(DP$5&gt;=Inputs!$C$95,DP$5&lt;Inputs!$D$95),Inputs!$H$95,IF(AND(DP$5&gt;=Inputs!$C$96,DP$5&lt;Inputs!$D$96),Inputs!$H$96,IF(AND(DP$5&gt;=Inputs!$C$97,DP$5&lt;Inputs!$D$97),Inputs!$H$97,IF(AND(DP$5&gt;=Inputs!$C$98,DP$5&lt;Inputs!$D$98),Inputs!$H$98,IF(AND(DP$5&gt;=Inputs!$C$99,DP$5&lt;Inputs!$D$99),Inputs!$H$99,IF(AND(DP$5&gt;=Inputs!$C$100,DP$5&lt;Inputs!$D$100),Inputs!$H$100,0))))))))))))</f>
        <v>3</v>
      </c>
      <c r="DQ106" s="37">
        <f>IF(AND(DQ$5&gt;=Inputs!$C$89,DQ$5&lt;Inputs!$D$89),Inputs!$H$89,IF(AND(DQ$5&gt;=Inputs!$C$90,DQ$5&lt;Inputs!$D$90),Inputs!$H$90,IF(AND(DQ$5&gt;=Inputs!$C$91,DQ$5&lt;Inputs!$D$91),Inputs!$H$91,IF(AND(DQ$5&gt;=Inputs!$C$92,DQ$5&lt;Inputs!$D$92),Inputs!$H$92,IF(AND(DQ$5&gt;=Inputs!$C$93,DQ$5&lt;Inputs!$D$93),Inputs!$H$93,IF(AND(DQ$5&gt;=Inputs!$C$94,DQ$5&lt;Inputs!$D$94),Inputs!$H$94,IF(AND(DQ$5&gt;=Inputs!$C$95,DQ$5&lt;Inputs!$D$95),Inputs!$H$95,IF(AND(DQ$5&gt;=Inputs!$C$96,DQ$5&lt;Inputs!$D$96),Inputs!$H$96,IF(AND(DQ$5&gt;=Inputs!$C$97,DQ$5&lt;Inputs!$D$97),Inputs!$H$97,IF(AND(DQ$5&gt;=Inputs!$C$98,DQ$5&lt;Inputs!$D$98),Inputs!$H$98,IF(AND(DQ$5&gt;=Inputs!$C$99,DQ$5&lt;Inputs!$D$99),Inputs!$H$99,IF(AND(DQ$5&gt;=Inputs!$C$100,DQ$5&lt;Inputs!$D$100),Inputs!$H$100,0))))))))))))</f>
        <v>3</v>
      </c>
      <c r="DR106" s="37">
        <f>IF(AND(DR$5&gt;=Inputs!$C$89,DR$5&lt;Inputs!$D$89),Inputs!$H$89,IF(AND(DR$5&gt;=Inputs!$C$90,DR$5&lt;Inputs!$D$90),Inputs!$H$90,IF(AND(DR$5&gt;=Inputs!$C$91,DR$5&lt;Inputs!$D$91),Inputs!$H$91,IF(AND(DR$5&gt;=Inputs!$C$92,DR$5&lt;Inputs!$D$92),Inputs!$H$92,IF(AND(DR$5&gt;=Inputs!$C$93,DR$5&lt;Inputs!$D$93),Inputs!$H$93,IF(AND(DR$5&gt;=Inputs!$C$94,DR$5&lt;Inputs!$D$94),Inputs!$H$94,IF(AND(DR$5&gt;=Inputs!$C$95,DR$5&lt;Inputs!$D$95),Inputs!$H$95,IF(AND(DR$5&gt;=Inputs!$C$96,DR$5&lt;Inputs!$D$96),Inputs!$H$96,IF(AND(DR$5&gt;=Inputs!$C$97,DR$5&lt;Inputs!$D$97),Inputs!$H$97,IF(AND(DR$5&gt;=Inputs!$C$98,DR$5&lt;Inputs!$D$98),Inputs!$H$98,IF(AND(DR$5&gt;=Inputs!$C$99,DR$5&lt;Inputs!$D$99),Inputs!$H$99,IF(AND(DR$5&gt;=Inputs!$C$100,DR$5&lt;Inputs!$D$100),Inputs!$H$100,0))))))))))))</f>
        <v>3</v>
      </c>
    </row>
    <row r="107" ht="14.25" customHeight="1" outlineLevel="1">
      <c r="B107" s="273" t="s">
        <v>248</v>
      </c>
      <c r="C107" s="275"/>
      <c r="D107" s="275"/>
      <c r="E107" s="275"/>
      <c r="F107" s="275"/>
      <c r="G107" s="275"/>
      <c r="H107" s="275"/>
      <c r="I107" s="275"/>
      <c r="J107" s="275"/>
      <c r="K107" s="275"/>
      <c r="L107" s="275"/>
      <c r="M107" s="275"/>
      <c r="N107" s="275"/>
      <c r="O107" s="275"/>
      <c r="P107" s="275"/>
      <c r="Q107" s="275"/>
      <c r="R107" s="275"/>
      <c r="S107" s="275"/>
      <c r="T107" s="275"/>
      <c r="U107" s="275"/>
      <c r="V107" s="275"/>
      <c r="W107" s="275"/>
      <c r="X107" s="275"/>
      <c r="Y107" s="275"/>
      <c r="Z107" s="275"/>
      <c r="AA107" s="275"/>
      <c r="AB107" s="275"/>
      <c r="AC107" s="275"/>
      <c r="AD107" s="275"/>
      <c r="AE107" s="275"/>
      <c r="AF107" s="275"/>
      <c r="AG107" s="275"/>
      <c r="AH107" s="275"/>
      <c r="AI107" s="275"/>
      <c r="AJ107" s="275"/>
      <c r="AK107" s="275"/>
      <c r="AL107" s="275"/>
      <c r="AM107" s="275"/>
      <c r="AN107" s="275"/>
      <c r="AO107" s="275"/>
      <c r="AP107" s="275"/>
      <c r="AQ107" s="275"/>
      <c r="AR107" s="275"/>
      <c r="AS107" s="275"/>
      <c r="AT107" s="275"/>
      <c r="AU107" s="275"/>
      <c r="AV107" s="275"/>
      <c r="AW107" s="275"/>
      <c r="AX107" s="275"/>
      <c r="AY107" s="275"/>
      <c r="AZ107" s="275"/>
      <c r="BA107" s="275"/>
      <c r="BB107" s="275"/>
      <c r="BC107" s="275"/>
      <c r="BD107" s="275"/>
      <c r="BE107" s="275"/>
      <c r="BF107" s="275"/>
      <c r="BG107" s="275"/>
      <c r="BH107" s="275"/>
      <c r="BI107" s="275"/>
      <c r="BJ107" s="275"/>
      <c r="BK107" s="275"/>
      <c r="BL107" s="275"/>
      <c r="BM107" s="275"/>
      <c r="BN107" s="275"/>
      <c r="BO107" s="275"/>
      <c r="BP107" s="275"/>
      <c r="BQ107" s="275"/>
      <c r="BR107" s="275"/>
      <c r="BS107" s="275"/>
      <c r="BT107" s="275"/>
      <c r="BU107" s="275"/>
      <c r="BV107" s="275"/>
      <c r="BW107" s="275"/>
      <c r="BX107" s="275"/>
      <c r="BY107" s="275"/>
      <c r="BZ107" s="275"/>
      <c r="CA107" s="275"/>
      <c r="CB107" s="275"/>
      <c r="CC107" s="275"/>
      <c r="CD107" s="275"/>
      <c r="CE107" s="275"/>
      <c r="CF107" s="275"/>
      <c r="CG107" s="275"/>
      <c r="CH107" s="275"/>
      <c r="CI107" s="275"/>
      <c r="CJ107" s="275"/>
      <c r="CK107" s="275"/>
      <c r="CL107" s="275"/>
      <c r="CM107" s="275"/>
      <c r="CN107" s="275"/>
      <c r="CO107" s="275"/>
      <c r="CP107" s="275"/>
      <c r="CQ107" s="275"/>
      <c r="CR107" s="275"/>
      <c r="CS107" s="275"/>
      <c r="CT107" s="275"/>
      <c r="CU107" s="275"/>
      <c r="CV107" s="275"/>
      <c r="CW107" s="275"/>
      <c r="CX107" s="275"/>
      <c r="CY107" s="275"/>
      <c r="CZ107" s="275"/>
      <c r="DA107" s="275"/>
      <c r="DB107" s="275"/>
      <c r="DC107" s="275"/>
      <c r="DD107" s="275"/>
      <c r="DE107" s="275"/>
      <c r="DF107" s="275"/>
      <c r="DG107" s="275"/>
      <c r="DH107" s="275"/>
      <c r="DI107" s="275"/>
      <c r="DJ107" s="275"/>
      <c r="DK107" s="275"/>
      <c r="DL107" s="275"/>
      <c r="DM107" s="275"/>
      <c r="DN107" s="275"/>
      <c r="DO107" s="275"/>
      <c r="DP107" s="275"/>
      <c r="DQ107" s="275"/>
      <c r="DR107" s="275"/>
    </row>
    <row r="108" ht="14.25" customHeight="1" outlineLevel="1">
      <c r="B108" s="268" t="str">
        <f>'Utility Modules'!B7</f>
        <v>Staking</v>
      </c>
      <c r="C108" s="37">
        <f>IF(OR('Background Data'!$A73='Background Data'!$A$20,'Background Data'!$A73='Background Data'!$A$21),-'Data Tables'!C93*'Data Tables'!C$106/100,0)</f>
        <v>-450</v>
      </c>
      <c r="D108" s="37">
        <f>IF(OR('Background Data'!$A73='Background Data'!$A$20,'Background Data'!$A73='Background Data'!$A$21),-'Data Tables'!D93*'Data Tables'!D$106/100,0)</f>
        <v>-7065.477122</v>
      </c>
      <c r="E108" s="37">
        <f>IF(OR('Background Data'!$A73='Background Data'!$A$20,'Background Data'!$A73='Background Data'!$A$21),-'Data Tables'!E93*'Data Tables'!E$106/100,0)</f>
        <v>-14025.20607</v>
      </c>
      <c r="F108" s="37">
        <f>IF(OR('Background Data'!$A73='Background Data'!$A$20,'Background Data'!$A73='Background Data'!$A$21),-'Data Tables'!F93*'Data Tables'!F$106/100,0)</f>
        <v>-23270.51321</v>
      </c>
      <c r="G108" s="37">
        <f>IF(OR('Background Data'!$A73='Background Data'!$A$20,'Background Data'!$A73='Background Data'!$A$21),-'Data Tables'!G93*'Data Tables'!G$106/100,0)</f>
        <v>-35105.40334</v>
      </c>
      <c r="H108" s="37">
        <f>IF(OR('Background Data'!$A73='Background Data'!$A$20,'Background Data'!$A73='Background Data'!$A$21),-'Data Tables'!H93*'Data Tables'!H$106/100,0)</f>
        <v>-50094.37388</v>
      </c>
      <c r="I108" s="37">
        <f>IF(OR('Background Data'!$A73='Background Data'!$A$20,'Background Data'!$A73='Background Data'!$A$21),-'Data Tables'!I93*'Data Tables'!I$106/100,0)</f>
        <v>-69767.12129</v>
      </c>
      <c r="J108" s="37">
        <f>IF(OR('Background Data'!$A73='Background Data'!$A$20,'Background Data'!$A73='Background Data'!$A$21),-'Data Tables'!J93*'Data Tables'!J$106/100,0)</f>
        <v>-93910.58007</v>
      </c>
      <c r="K108" s="37">
        <f>IF(OR('Background Data'!$A73='Background Data'!$A$20,'Background Data'!$A73='Background Data'!$A$21),-'Data Tables'!K93*'Data Tables'!K$106/100,0)</f>
        <v>-122840.6619</v>
      </c>
      <c r="L108" s="37">
        <f>IF(OR('Background Data'!$A73='Background Data'!$A$20,'Background Data'!$A73='Background Data'!$A$21),-'Data Tables'!L93*'Data Tables'!L$106/100,0)</f>
        <v>-156720.5304</v>
      </c>
      <c r="M108" s="37">
        <f>IF(OR('Background Data'!$A73='Background Data'!$A$20,'Background Data'!$A73='Background Data'!$A$21),-'Data Tables'!M93*'Data Tables'!M$106/100,0)</f>
        <v>-196112.0734</v>
      </c>
      <c r="N108" s="37">
        <f>IF(OR('Background Data'!$A73='Background Data'!$A$20,'Background Data'!$A73='Background Data'!$A$21),-'Data Tables'!N93*'Data Tables'!N$106/100,0)</f>
        <v>-240992.7221</v>
      </c>
      <c r="O108" s="37">
        <f>IF(OR('Background Data'!$A73='Background Data'!$A$20,'Background Data'!$A73='Background Data'!$A$21),-'Data Tables'!O93*'Data Tables'!O$106/100,0)</f>
        <v>-294502.335</v>
      </c>
      <c r="P108" s="37">
        <f>IF(OR('Background Data'!$A73='Background Data'!$A$20,'Background Data'!$A73='Background Data'!$A$21),-'Data Tables'!P93*'Data Tables'!P$106/100,0)</f>
        <v>-355247.5523</v>
      </c>
      <c r="Q108" s="37">
        <f>IF(OR('Background Data'!$A73='Background Data'!$A$20,'Background Data'!$A73='Background Data'!$A$21),-'Data Tables'!Q93*'Data Tables'!Q$106/100,0)</f>
        <v>-422718.8641</v>
      </c>
      <c r="R108" s="37">
        <f>IF(OR('Background Data'!$A73='Background Data'!$A$20,'Background Data'!$A73='Background Data'!$A$21),-'Data Tables'!R93*'Data Tables'!R$106/100,0)</f>
        <v>-498603.4716</v>
      </c>
      <c r="S108" s="37">
        <f>IF(OR('Background Data'!$A73='Background Data'!$A$20,'Background Data'!$A73='Background Data'!$A$21),-'Data Tables'!S93*'Data Tables'!S$106/100,0)</f>
        <v>-582008.551</v>
      </c>
      <c r="T108" s="37">
        <f>IF(OR('Background Data'!$A73='Background Data'!$A$20,'Background Data'!$A73='Background Data'!$A$21),-'Data Tables'!T93*'Data Tables'!T$106/100,0)</f>
        <v>-673876.2338</v>
      </c>
      <c r="U108" s="37">
        <f>IF(OR('Background Data'!$A73='Background Data'!$A$20,'Background Data'!$A73='Background Data'!$A$21),-'Data Tables'!U93*'Data Tables'!U$106/100,0)</f>
        <v>-774919.9988</v>
      </c>
      <c r="V108" s="37">
        <f>IF(OR('Background Data'!$A73='Background Data'!$A$20,'Background Data'!$A73='Background Data'!$A$21),-'Data Tables'!V93*'Data Tables'!V$106/100,0)</f>
        <v>-885492.8875</v>
      </c>
      <c r="W108" s="37">
        <f>IF(OR('Background Data'!$A73='Background Data'!$A$20,'Background Data'!$A73='Background Data'!$A$21),-'Data Tables'!W93*'Data Tables'!W$106/100,0)</f>
        <v>-1005491.344</v>
      </c>
      <c r="X108" s="37">
        <f>IF(OR('Background Data'!$A73='Background Data'!$A$20,'Background Data'!$A73='Background Data'!$A$21),-'Data Tables'!X93*'Data Tables'!X$106/100,0)</f>
        <v>-1134684.155</v>
      </c>
      <c r="Y108" s="37">
        <f>IF(OR('Background Data'!$A73='Background Data'!$A$20,'Background Data'!$A73='Background Data'!$A$21),-'Data Tables'!Y93*'Data Tables'!Y$106/100,0)</f>
        <v>-1274280.641</v>
      </c>
      <c r="Z108" s="37">
        <f>IF(OR('Background Data'!$A73='Background Data'!$A$20,'Background Data'!$A73='Background Data'!$A$21),-'Data Tables'!Z93*'Data Tables'!Z$106/100,0)</f>
        <v>-1423494.351</v>
      </c>
      <c r="AA108" s="37">
        <f>IF(OR('Background Data'!$A73='Background Data'!$A$20,'Background Data'!$A73='Background Data'!$A$21),-'Data Tables'!AA93*'Data Tables'!AA$106/100,0)</f>
        <v>-1583205.28</v>
      </c>
      <c r="AB108" s="37">
        <f>IF(OR('Background Data'!$A73='Background Data'!$A$20,'Background Data'!$A73='Background Data'!$A$21),-'Data Tables'!AB93*'Data Tables'!AB$106/100,0)</f>
        <v>-1753398.647</v>
      </c>
      <c r="AC108" s="37">
        <f>IF(OR('Background Data'!$A73='Background Data'!$A$20,'Background Data'!$A73='Background Data'!$A$21),-'Data Tables'!AC93*'Data Tables'!AC$106/100,0)</f>
        <v>-1932264.8</v>
      </c>
      <c r="AD108" s="37">
        <f>IF(OR('Background Data'!$A73='Background Data'!$A$20,'Background Data'!$A73='Background Data'!$A$21),-'Data Tables'!AD93*'Data Tables'!AD$106/100,0)</f>
        <v>-2123784.962</v>
      </c>
      <c r="AE108" s="37">
        <f>IF(OR('Background Data'!$A73='Background Data'!$A$20,'Background Data'!$A73='Background Data'!$A$21),-'Data Tables'!AE93*'Data Tables'!AE$106/100,0)</f>
        <v>-2325593.388</v>
      </c>
      <c r="AF108" s="37">
        <f>IF(OR('Background Data'!$A73='Background Data'!$A$20,'Background Data'!$A73='Background Data'!$A$21),-'Data Tables'!AF93*'Data Tables'!AF$106/100,0)</f>
        <v>-2539079.834</v>
      </c>
      <c r="AG108" s="37">
        <f>IF(OR('Background Data'!$A73='Background Data'!$A$20,'Background Data'!$A73='Background Data'!$A$21),-'Data Tables'!AG93*'Data Tables'!AG$106/100,0)</f>
        <v>-2760442.127</v>
      </c>
      <c r="AH108" s="37">
        <f>IF(OR('Background Data'!$A73='Background Data'!$A$20,'Background Data'!$A73='Background Data'!$A$21),-'Data Tables'!AH93*'Data Tables'!AH$106/100,0)</f>
        <v>-2992611.856</v>
      </c>
      <c r="AI108" s="37">
        <f>IF(OR('Background Data'!$A73='Background Data'!$A$20,'Background Data'!$A73='Background Data'!$A$21),-'Data Tables'!AI93*'Data Tables'!AI$106/100,0)</f>
        <v>-3235122.325</v>
      </c>
      <c r="AJ108" s="37">
        <f>IF(OR('Background Data'!$A73='Background Data'!$A$20,'Background Data'!$A73='Background Data'!$A$21),-'Data Tables'!AJ93*'Data Tables'!AJ$106/100,0)</f>
        <v>-3487170.839</v>
      </c>
      <c r="AK108" s="37">
        <f>IF(OR('Background Data'!$A73='Background Data'!$A$20,'Background Data'!$A73='Background Data'!$A$21),-'Data Tables'!AK93*'Data Tables'!AK$106/100,0)</f>
        <v>-3750168.636</v>
      </c>
      <c r="AL108" s="37">
        <f>IF(OR('Background Data'!$A73='Background Data'!$A$20,'Background Data'!$A73='Background Data'!$A$21),-'Data Tables'!AL93*'Data Tables'!AL$106/100,0)</f>
        <v>-4022630.634</v>
      </c>
      <c r="AM108" s="37">
        <f>IF(OR('Background Data'!$A73='Background Data'!$A$20,'Background Data'!$A73='Background Data'!$A$21),-'Data Tables'!AM93*'Data Tables'!AM$106/100,0)</f>
        <v>-4305795.17</v>
      </c>
      <c r="AN108" s="37">
        <f>IF(OR('Background Data'!$A73='Background Data'!$A$20,'Background Data'!$A73='Background Data'!$A$21),-'Data Tables'!AN93*'Data Tables'!AN$106/100,0)</f>
        <v>-4598884.362</v>
      </c>
      <c r="AO108" s="37">
        <f>IF(OR('Background Data'!$A73='Background Data'!$A$20,'Background Data'!$A73='Background Data'!$A$21),-'Data Tables'!AO93*'Data Tables'!AO$106/100,0)</f>
        <v>-4899501.86</v>
      </c>
      <c r="AP108" s="37">
        <f>IF(OR('Background Data'!$A73='Background Data'!$A$20,'Background Data'!$A73='Background Data'!$A$21),-'Data Tables'!AP93*'Data Tables'!AP$106/100,0)</f>
        <v>-5211475.455</v>
      </c>
      <c r="AQ108" s="37">
        <f>IF(OR('Background Data'!$A73='Background Data'!$A$20,'Background Data'!$A73='Background Data'!$A$21),-'Data Tables'!AQ93*'Data Tables'!AQ$106/100,0)</f>
        <v>-5532263.275</v>
      </c>
      <c r="AR108" s="37">
        <f>IF(OR('Background Data'!$A73='Background Data'!$A$20,'Background Data'!$A73='Background Data'!$A$21),-'Data Tables'!AR93*'Data Tables'!AR$106/100,0)</f>
        <v>-5862674.571</v>
      </c>
      <c r="AS108" s="37">
        <f>IF(OR('Background Data'!$A73='Background Data'!$A$20,'Background Data'!$A73='Background Data'!$A$21),-'Data Tables'!AS93*'Data Tables'!AS$106/100,0)</f>
        <v>-6201361.252</v>
      </c>
      <c r="AT108" s="37">
        <f>IF(OR('Background Data'!$A73='Background Data'!$A$20,'Background Data'!$A73='Background Data'!$A$21),-'Data Tables'!AT93*'Data Tables'!AT$106/100,0)</f>
        <v>-6549186.301</v>
      </c>
      <c r="AU108" s="37">
        <f>IF(OR('Background Data'!$A73='Background Data'!$A$20,'Background Data'!$A73='Background Data'!$A$21),-'Data Tables'!AU93*'Data Tables'!AU$106/100,0)</f>
        <v>-6905497.627</v>
      </c>
      <c r="AV108" s="37">
        <f>IF(OR('Background Data'!$A73='Background Data'!$A$20,'Background Data'!$A73='Background Data'!$A$21),-'Data Tables'!AV93*'Data Tables'!AV$106/100,0)</f>
        <v>-7269544.014</v>
      </c>
      <c r="AW108" s="37">
        <f>IF(OR('Background Data'!$A73='Background Data'!$A$20,'Background Data'!$A73='Background Data'!$A$21),-'Data Tables'!AW93*'Data Tables'!AW$106/100,0)</f>
        <v>-7642111.689</v>
      </c>
      <c r="AX108" s="37">
        <f>IF(OR('Background Data'!$A73='Background Data'!$A$20,'Background Data'!$A73='Background Data'!$A$21),-'Data Tables'!AX93*'Data Tables'!AX$106/100,0)</f>
        <v>-8022244.401</v>
      </c>
      <c r="AY108" s="37">
        <f>IF(OR('Background Data'!$A73='Background Data'!$A$20,'Background Data'!$A73='Background Data'!$A$21),-'Data Tables'!AY93*'Data Tables'!AY$106/100,0)</f>
        <v>-8408180.915</v>
      </c>
      <c r="AZ108" s="37">
        <f>IF(OR('Background Data'!$A73='Background Data'!$A$20,'Background Data'!$A73='Background Data'!$A$21),-'Data Tables'!AZ93*'Data Tables'!AZ$106/100,0)</f>
        <v>-8800963.526</v>
      </c>
      <c r="BA108" s="37">
        <f>IF(OR('Background Data'!$A73='Background Data'!$A$20,'Background Data'!$A73='Background Data'!$A$21),-'Data Tables'!BA93*'Data Tables'!BA$106/100,0)</f>
        <v>-9200073.586</v>
      </c>
      <c r="BB108" s="37">
        <f>IF(OR('Background Data'!$A73='Background Data'!$A$20,'Background Data'!$A73='Background Data'!$A$21),-'Data Tables'!BB93*'Data Tables'!BB$106/100,0)</f>
        <v>-9606844.089</v>
      </c>
      <c r="BC108" s="37">
        <f>IF(OR('Background Data'!$A73='Background Data'!$A$20,'Background Data'!$A73='Background Data'!$A$21),-'Data Tables'!BC93*'Data Tables'!BC$106/100,0)</f>
        <v>-10020465.67</v>
      </c>
      <c r="BD108" s="37">
        <f>IF(OR('Background Data'!$A73='Background Data'!$A$20,'Background Data'!$A73='Background Data'!$A$21),-'Data Tables'!BD93*'Data Tables'!BD$106/100,0)</f>
        <v>-10441383.54</v>
      </c>
      <c r="BE108" s="37">
        <f>IF(OR('Background Data'!$A73='Background Data'!$A$20,'Background Data'!$A73='Background Data'!$A$21),-'Data Tables'!BE93*'Data Tables'!BE$106/100,0)</f>
        <v>-10869115.73</v>
      </c>
      <c r="BF108" s="37">
        <f>IF(OR('Background Data'!$A73='Background Data'!$A$20,'Background Data'!$A73='Background Data'!$A$21),-'Data Tables'!BF93*'Data Tables'!BF$106/100,0)</f>
        <v>-11304083.77</v>
      </c>
      <c r="BG108" s="37">
        <f>IF(OR('Background Data'!$A73='Background Data'!$A$20,'Background Data'!$A73='Background Data'!$A$21),-'Data Tables'!BG93*'Data Tables'!BG$106/100,0)</f>
        <v>-11746113.36</v>
      </c>
      <c r="BH108" s="37">
        <f>IF(OR('Background Data'!$A73='Background Data'!$A$20,'Background Data'!$A73='Background Data'!$A$21),-'Data Tables'!BH93*'Data Tables'!BH$106/100,0)</f>
        <v>-12194994.9</v>
      </c>
      <c r="BI108" s="37">
        <f>IF(OR('Background Data'!$A73='Background Data'!$A$20,'Background Data'!$A73='Background Data'!$A$21),-'Data Tables'!BI93*'Data Tables'!BI$106/100,0)</f>
        <v>-12651096.2</v>
      </c>
      <c r="BJ108" s="37">
        <f>IF(OR('Background Data'!$A73='Background Data'!$A$20,'Background Data'!$A73='Background Data'!$A$21),-'Data Tables'!BJ93*'Data Tables'!BJ$106/100,0)</f>
        <v>-13114158.17</v>
      </c>
      <c r="BK108" s="37">
        <f>IF(OR('Background Data'!$A73='Background Data'!$A$20,'Background Data'!$A73='Background Data'!$A$21),-'Data Tables'!BK93*'Data Tables'!BK$106/100,0)</f>
        <v>-13584478.76</v>
      </c>
      <c r="BL108" s="37">
        <f>IF(OR('Background Data'!$A73='Background Data'!$A$20,'Background Data'!$A73='Background Data'!$A$21),-'Data Tables'!BL93*'Data Tables'!BL$106/100,0)</f>
        <v>-14061984.35</v>
      </c>
      <c r="BM108" s="37">
        <f>IF(OR('Background Data'!$A73='Background Data'!$A$20,'Background Data'!$A73='Background Data'!$A$21),-'Data Tables'!BM93*'Data Tables'!BM$106/100,0)</f>
        <v>-14546340.48</v>
      </c>
      <c r="BN108" s="37">
        <f>IF(OR('Background Data'!$A73='Background Data'!$A$20,'Background Data'!$A73='Background Data'!$A$21),-'Data Tables'!BN93*'Data Tables'!BN$106/100,0)</f>
        <v>-15038254.47</v>
      </c>
      <c r="BO108" s="37">
        <f>IF(OR('Background Data'!$A73='Background Data'!$A$20,'Background Data'!$A73='Background Data'!$A$21),-'Data Tables'!BO93*'Data Tables'!BO$106/100,0)</f>
        <v>-15537439.82</v>
      </c>
      <c r="BP108" s="37">
        <f>IF(OR('Background Data'!$A73='Background Data'!$A$20,'Background Data'!$A73='Background Data'!$A$21),-'Data Tables'!BP93*'Data Tables'!BP$106/100,0)</f>
        <v>-16044084.74</v>
      </c>
      <c r="BQ108" s="37">
        <f>IF(OR('Background Data'!$A73='Background Data'!$A$20,'Background Data'!$A73='Background Data'!$A$21),-'Data Tables'!BQ93*'Data Tables'!BQ$106/100,0)</f>
        <v>-16558091.52</v>
      </c>
      <c r="BR108" s="37">
        <f>IF(OR('Background Data'!$A73='Background Data'!$A$20,'Background Data'!$A73='Background Data'!$A$21),-'Data Tables'!BR93*'Data Tables'!BR$106/100,0)</f>
        <v>-17079664.59</v>
      </c>
      <c r="BS108" s="37">
        <f>IF(OR('Background Data'!$A73='Background Data'!$A$20,'Background Data'!$A73='Background Data'!$A$21),-'Data Tables'!BS93*'Data Tables'!BS$106/100,0)</f>
        <v>-17608817.6</v>
      </c>
      <c r="BT108" s="37">
        <f>IF(OR('Background Data'!$A73='Background Data'!$A$20,'Background Data'!$A73='Background Data'!$A$21),-'Data Tables'!BT93*'Data Tables'!BT$106/100,0)</f>
        <v>-18145548.96</v>
      </c>
      <c r="BU108" s="37">
        <f>IF(OR('Background Data'!$A73='Background Data'!$A$20,'Background Data'!$A73='Background Data'!$A$21),-'Data Tables'!BU93*'Data Tables'!BU$106/100,0)</f>
        <v>-18690055.29</v>
      </c>
      <c r="BV108" s="37">
        <f>IF(OR('Background Data'!$A73='Background Data'!$A$20,'Background Data'!$A73='Background Data'!$A$21),-'Data Tables'!BV93*'Data Tables'!BV$106/100,0)</f>
        <v>-19242322.33</v>
      </c>
      <c r="BW108" s="37">
        <f>IF(OR('Background Data'!$A73='Background Data'!$A$20,'Background Data'!$A73='Background Data'!$A$21),-'Data Tables'!BW93*'Data Tables'!BW$106/100,0)</f>
        <v>-19802529.48</v>
      </c>
      <c r="BX108" s="37">
        <f>IF(OR('Background Data'!$A73='Background Data'!$A$20,'Background Data'!$A73='Background Data'!$A$21),-'Data Tables'!BX93*'Data Tables'!BX$106/100,0)</f>
        <v>-20370729.47</v>
      </c>
      <c r="BY108" s="37">
        <f>IF(OR('Background Data'!$A73='Background Data'!$A$20,'Background Data'!$A73='Background Data'!$A$21),-'Data Tables'!BY93*'Data Tables'!BY$106/100,0)</f>
        <v>-20946870.07</v>
      </c>
      <c r="BZ108" s="37">
        <f>IF(OR('Background Data'!$A73='Background Data'!$A$20,'Background Data'!$A73='Background Data'!$A$21),-'Data Tables'!BZ93*'Data Tables'!BZ$106/100,0)</f>
        <v>-21531296.12</v>
      </c>
      <c r="CA108" s="37">
        <f>IF(OR('Background Data'!$A73='Background Data'!$A$20,'Background Data'!$A73='Background Data'!$A$21),-'Data Tables'!CA93*'Data Tables'!CA$106/100,0)</f>
        <v>-22123980</v>
      </c>
      <c r="CB108" s="37">
        <f>IF(OR('Background Data'!$A73='Background Data'!$A$20,'Background Data'!$A73='Background Data'!$A$21),-'Data Tables'!CB93*'Data Tables'!CB$106/100,0)</f>
        <v>-22725077.94</v>
      </c>
      <c r="CC108" s="37">
        <f>IF(OR('Background Data'!$A73='Background Data'!$A$20,'Background Data'!$A73='Background Data'!$A$21),-'Data Tables'!CC93*'Data Tables'!CC$106/100,0)</f>
        <v>-23334627.91</v>
      </c>
      <c r="CD108" s="37">
        <f>IF(OR('Background Data'!$A73='Background Data'!$A$20,'Background Data'!$A73='Background Data'!$A$21),-'Data Tables'!CD93*'Data Tables'!CD$106/100,0)</f>
        <v>-23952798.84</v>
      </c>
      <c r="CE108" s="37">
        <f>IF(OR('Background Data'!$A73='Background Data'!$A$20,'Background Data'!$A73='Background Data'!$A$21),-'Data Tables'!CE93*'Data Tables'!CE$106/100,0)</f>
        <v>-24579677.76</v>
      </c>
      <c r="CF108" s="37">
        <f>IF(OR('Background Data'!$A73='Background Data'!$A$20,'Background Data'!$A73='Background Data'!$A$21),-'Data Tables'!CF93*'Data Tables'!CF$106/100,0)</f>
        <v>-25215338.91</v>
      </c>
      <c r="CG108" s="37">
        <f>IF(OR('Background Data'!$A73='Background Data'!$A$20,'Background Data'!$A73='Background Data'!$A$21),-'Data Tables'!CG93*'Data Tables'!CG$106/100,0)</f>
        <v>-25859958.22</v>
      </c>
      <c r="CH108" s="37">
        <f>IF(OR('Background Data'!$A73='Background Data'!$A$20,'Background Data'!$A73='Background Data'!$A$21),-'Data Tables'!CH93*'Data Tables'!CH$106/100,0)</f>
        <v>-26513602.12</v>
      </c>
      <c r="CI108" s="37">
        <f>IF(OR('Background Data'!$A73='Background Data'!$A$20,'Background Data'!$A73='Background Data'!$A$21),-'Data Tables'!CI93*'Data Tables'!CI$106/100,0)</f>
        <v>-27176444.97</v>
      </c>
      <c r="CJ108" s="37">
        <f>IF(OR('Background Data'!$A73='Background Data'!$A$20,'Background Data'!$A73='Background Data'!$A$21),-'Data Tables'!CJ93*'Data Tables'!CJ$106/100,0)</f>
        <v>-27848590.79</v>
      </c>
      <c r="CK108" s="37">
        <f>IF(OR('Background Data'!$A73='Background Data'!$A$20,'Background Data'!$A73='Background Data'!$A$21),-'Data Tables'!CK93*'Data Tables'!CK$106/100,0)</f>
        <v>-28530066.96</v>
      </c>
      <c r="CL108" s="37">
        <f>IF(OR('Background Data'!$A73='Background Data'!$A$20,'Background Data'!$A73='Background Data'!$A$21),-'Data Tables'!CL93*'Data Tables'!CL$106/100,0)</f>
        <v>-29221167.05</v>
      </c>
      <c r="CM108" s="37">
        <f>IF(OR('Background Data'!$A73='Background Data'!$A$20,'Background Data'!$A73='Background Data'!$A$21),-'Data Tables'!CM93*'Data Tables'!CM$106/100,0)</f>
        <v>-29921937.05</v>
      </c>
      <c r="CN108" s="37">
        <f>IF(OR('Background Data'!$A73='Background Data'!$A$20,'Background Data'!$A73='Background Data'!$A$21),-'Data Tables'!CN93*'Data Tables'!CN$106/100,0)</f>
        <v>-30632551.4</v>
      </c>
      <c r="CO108" s="37">
        <f>IF(OR('Background Data'!$A73='Background Data'!$A$20,'Background Data'!$A73='Background Data'!$A$21),-'Data Tables'!CO93*'Data Tables'!CO$106/100,0)</f>
        <v>-31353093.51</v>
      </c>
      <c r="CP108" s="37">
        <f>IF(OR('Background Data'!$A73='Background Data'!$A$20,'Background Data'!$A73='Background Data'!$A$21),-'Data Tables'!CP93*'Data Tables'!CP$106/100,0)</f>
        <v>-32083750.91</v>
      </c>
      <c r="CQ108" s="37">
        <f>IF(OR('Background Data'!$A73='Background Data'!$A$20,'Background Data'!$A73='Background Data'!$A$21),-'Data Tables'!CQ93*'Data Tables'!CQ$106/100,0)</f>
        <v>-32824645.11</v>
      </c>
      <c r="CR108" s="37">
        <f>IF(OR('Background Data'!$A73='Background Data'!$A$20,'Background Data'!$A73='Background Data'!$A$21),-'Data Tables'!CR93*'Data Tables'!CR$106/100,0)</f>
        <v>-33575881.79</v>
      </c>
      <c r="CS108" s="37">
        <f>IF(OR('Background Data'!$A73='Background Data'!$A$20,'Background Data'!$A73='Background Data'!$A$21),-'Data Tables'!CS93*'Data Tables'!CS$106/100,0)</f>
        <v>-34337660.46</v>
      </c>
      <c r="CT108" s="37">
        <f>IF(OR('Background Data'!$A73='Background Data'!$A$20,'Background Data'!$A73='Background Data'!$A$21),-'Data Tables'!CT93*'Data Tables'!CT$106/100,0)</f>
        <v>-35110077.32</v>
      </c>
      <c r="CU108" s="37">
        <f>IF(OR('Background Data'!$A73='Background Data'!$A$20,'Background Data'!$A73='Background Data'!$A$21),-'Data Tables'!CU93*'Data Tables'!CU$106/100,0)</f>
        <v>-35893334.08</v>
      </c>
      <c r="CV108" s="37">
        <f>IF(OR('Background Data'!$A73='Background Data'!$A$20,'Background Data'!$A73='Background Data'!$A$21),-'Data Tables'!CV93*'Data Tables'!CV$106/100,0)</f>
        <v>-36687562.99</v>
      </c>
      <c r="CW108" s="37">
        <f>IF(OR('Background Data'!$A73='Background Data'!$A$20,'Background Data'!$A73='Background Data'!$A$21),-'Data Tables'!CW93*'Data Tables'!CW$106/100,0)</f>
        <v>-37492844.09</v>
      </c>
      <c r="CX108" s="37">
        <f>IF(OR('Background Data'!$A73='Background Data'!$A$20,'Background Data'!$A73='Background Data'!$A$21),-'Data Tables'!CX93*'Data Tables'!CX$106/100,0)</f>
        <v>-38309451.15</v>
      </c>
      <c r="CY108" s="37">
        <f>IF(OR('Background Data'!$A73='Background Data'!$A$20,'Background Data'!$A73='Background Data'!$A$21),-'Data Tables'!CY93*'Data Tables'!CY$106/100,0)</f>
        <v>-39137469.08</v>
      </c>
      <c r="CZ108" s="37">
        <f>IF(OR('Background Data'!$A73='Background Data'!$A$20,'Background Data'!$A73='Background Data'!$A$21),-'Data Tables'!CZ93*'Data Tables'!CZ$106/100,0)</f>
        <v>-39977109.91</v>
      </c>
      <c r="DA108" s="37">
        <f>IF(OR('Background Data'!$A73='Background Data'!$A$20,'Background Data'!$A73='Background Data'!$A$21),-'Data Tables'!DA93*'Data Tables'!DA$106/100,0)</f>
        <v>-40828477.59</v>
      </c>
      <c r="DB108" s="37">
        <f>IF(OR('Background Data'!$A73='Background Data'!$A$20,'Background Data'!$A73='Background Data'!$A$21),-'Data Tables'!DB93*'Data Tables'!DB$106/100,0)</f>
        <v>-41691795.06</v>
      </c>
      <c r="DC108" s="37">
        <f>IF(OR('Background Data'!$A73='Background Data'!$A$20,'Background Data'!$A73='Background Data'!$A$21),-'Data Tables'!DC93*'Data Tables'!DC$106/100,0)</f>
        <v>-42567208.08</v>
      </c>
      <c r="DD108" s="37">
        <f>IF(OR('Background Data'!$A73='Background Data'!$A$20,'Background Data'!$A73='Background Data'!$A$21),-'Data Tables'!DD93*'Data Tables'!DD$106/100,0)</f>
        <v>-43454841.54</v>
      </c>
      <c r="DE108" s="37">
        <f>IF(OR('Background Data'!$A73='Background Data'!$A$20,'Background Data'!$A73='Background Data'!$A$21),-'Data Tables'!DE93*'Data Tables'!DE$106/100,0)</f>
        <v>-44354933.23</v>
      </c>
      <c r="DF108" s="37">
        <f>IF(OR('Background Data'!$A73='Background Data'!$A$20,'Background Data'!$A73='Background Data'!$A$21),-'Data Tables'!DF93*'Data Tables'!DF$106/100,0)</f>
        <v>-45267595.42</v>
      </c>
      <c r="DG108" s="37">
        <f>IF(OR('Background Data'!$A73='Background Data'!$A$20,'Background Data'!$A73='Background Data'!$A$21),-'Data Tables'!DG93*'Data Tables'!DG$106/100,0)</f>
        <v>-46193069.1</v>
      </c>
      <c r="DH108" s="37">
        <f>IF(OR('Background Data'!$A73='Background Data'!$A$20,'Background Data'!$A73='Background Data'!$A$21),-'Data Tables'!DH93*'Data Tables'!DH$106/100,0)</f>
        <v>-47131509.88</v>
      </c>
      <c r="DI108" s="37">
        <f>IF(OR('Background Data'!$A73='Background Data'!$A$20,'Background Data'!$A73='Background Data'!$A$21),-'Data Tables'!DI93*'Data Tables'!DI$106/100,0)</f>
        <v>-48082963.83</v>
      </c>
      <c r="DJ108" s="37">
        <f>IF(OR('Background Data'!$A73='Background Data'!$A$20,'Background Data'!$A73='Background Data'!$A$21),-'Data Tables'!DJ93*'Data Tables'!DJ$106/100,0)</f>
        <v>-49047836.4</v>
      </c>
      <c r="DK108" s="37">
        <f>IF(OR('Background Data'!$A73='Background Data'!$A$20,'Background Data'!$A73='Background Data'!$A$21),-'Data Tables'!DK93*'Data Tables'!DK$106/100,0)</f>
        <v>-50026199.3</v>
      </c>
      <c r="DL108" s="37">
        <f>IF(OR('Background Data'!$A73='Background Data'!$A$20,'Background Data'!$A73='Background Data'!$A$21),-'Data Tables'!DL93*'Data Tables'!DL$106/100,0)</f>
        <v>-51018300.15</v>
      </c>
      <c r="DM108" s="37">
        <f>IF(OR('Background Data'!$A73='Background Data'!$A$20,'Background Data'!$A73='Background Data'!$A$21),-'Data Tables'!DM93*'Data Tables'!DM$106/100,0)</f>
        <v>-52024254.56</v>
      </c>
      <c r="DN108" s="37">
        <f>IF(OR('Background Data'!$A73='Background Data'!$A$20,'Background Data'!$A73='Background Data'!$A$21),-'Data Tables'!DN93*'Data Tables'!DN$106/100,0)</f>
        <v>-53044329.34</v>
      </c>
      <c r="DO108" s="37">
        <f>IF(OR('Background Data'!$A73='Background Data'!$A$20,'Background Data'!$A73='Background Data'!$A$21),-'Data Tables'!DO93*'Data Tables'!DO$106/100,0)</f>
        <v>-54078693.87</v>
      </c>
      <c r="DP108" s="37">
        <f>IF(OR('Background Data'!$A73='Background Data'!$A$20,'Background Data'!$A73='Background Data'!$A$21),-'Data Tables'!DP93*'Data Tables'!DP$106/100,0)</f>
        <v>-55127490.41</v>
      </c>
      <c r="DQ108" s="37">
        <f>IF(OR('Background Data'!$A73='Background Data'!$A$20,'Background Data'!$A73='Background Data'!$A$21),-'Data Tables'!DQ93*'Data Tables'!DQ$106/100,0)</f>
        <v>-56191004.51</v>
      </c>
      <c r="DR108" s="37">
        <f>IF(OR('Background Data'!$A73='Background Data'!$A$20,'Background Data'!$A73='Background Data'!$A$21),-'Data Tables'!DR93*'Data Tables'!DR$106/100,0)</f>
        <v>-57269361.95</v>
      </c>
    </row>
    <row r="109" ht="14.25" customHeight="1" outlineLevel="1">
      <c r="B109" s="268" t="str">
        <f>'Utility Modules'!B8</f>
        <v>Liquidity Mining</v>
      </c>
      <c r="C109" s="37">
        <f>IF(OR('Background Data'!$A74='Background Data'!$A$20,'Background Data'!$A74='Background Data'!$A$21),-'Data Tables'!C94*'Data Tables'!C$106/100,0)</f>
        <v>-450</v>
      </c>
      <c r="D109" s="37">
        <f>IF(OR('Background Data'!$A74='Background Data'!$A$20,'Background Data'!$A74='Background Data'!$A$21),-'Data Tables'!D94*'Data Tables'!D$106/100,0)</f>
        <v>-7205.780576</v>
      </c>
      <c r="E109" s="37">
        <f>IF(OR('Background Data'!$A74='Background Data'!$A$20,'Background Data'!$A74='Background Data'!$A$21),-'Data Tables'!E94*'Data Tables'!E$106/100,0)</f>
        <v>-14630.13548</v>
      </c>
      <c r="F109" s="37">
        <f>IF(OR('Background Data'!$A74='Background Data'!$A$20,'Background Data'!$A74='Background Data'!$A$21),-'Data Tables'!F94*'Data Tables'!F$106/100,0)</f>
        <v>-25436.15191</v>
      </c>
      <c r="G109" s="37">
        <f>IF(OR('Background Data'!$A74='Background Data'!$A$20,'Background Data'!$A74='Background Data'!$A$21),-'Data Tables'!G94*'Data Tables'!G$106/100,0)</f>
        <v>-39627.96991</v>
      </c>
      <c r="H109" s="37">
        <f>IF(OR('Background Data'!$A74='Background Data'!$A$20,'Background Data'!$A74='Background Data'!$A$21),-'Data Tables'!H94*'Data Tables'!H$106/100,0)</f>
        <v>-58287.51975</v>
      </c>
      <c r="I109" s="37">
        <f>IF(OR('Background Data'!$A74='Background Data'!$A$20,'Background Data'!$A74='Background Data'!$A$21),-'Data Tables'!I94*'Data Tables'!I$106/100,0)</f>
        <v>-83666.97933</v>
      </c>
      <c r="J109" s="37">
        <f>IF(OR('Background Data'!$A74='Background Data'!$A$20,'Background Data'!$A74='Background Data'!$A$21),-'Data Tables'!J94*'Data Tables'!J$106/100,0)</f>
        <v>-113928.4574</v>
      </c>
      <c r="K109" s="37">
        <f>IF(OR('Background Data'!$A74='Background Data'!$A$20,'Background Data'!$A74='Background Data'!$A$21),-'Data Tables'!K94*'Data Tables'!K$106/100,0)</f>
        <v>-149723.2783</v>
      </c>
      <c r="L109" s="37">
        <f>IF(OR('Background Data'!$A74='Background Data'!$A$20,'Background Data'!$A74='Background Data'!$A$21),-'Data Tables'!L94*'Data Tables'!L$106/100,0)</f>
        <v>-189370.3118</v>
      </c>
      <c r="M109" s="37">
        <f>IF(OR('Background Data'!$A74='Background Data'!$A$20,'Background Data'!$A74='Background Data'!$A$21),-'Data Tables'!M94*'Data Tables'!M$106/100,0)</f>
        <v>-235984.3134</v>
      </c>
      <c r="N109" s="37">
        <f>IF(OR('Background Data'!$A74='Background Data'!$A$20,'Background Data'!$A74='Background Data'!$A$21),-'Data Tables'!N94*'Data Tables'!N$106/100,0)</f>
        <v>-286248.9896</v>
      </c>
      <c r="O109" s="37">
        <f>IF(OR('Background Data'!$A74='Background Data'!$A$20,'Background Data'!$A74='Background Data'!$A$21),-'Data Tables'!O94*'Data Tables'!O$106/100,0)</f>
        <v>-350957.5839</v>
      </c>
      <c r="P109" s="37">
        <f>IF(OR('Background Data'!$A74='Background Data'!$A$20,'Background Data'!$A74='Background Data'!$A$21),-'Data Tables'!P94*'Data Tables'!P$106/100,0)</f>
        <v>-425523.4625</v>
      </c>
      <c r="Q109" s="37">
        <f>IF(OR('Background Data'!$A74='Background Data'!$A$20,'Background Data'!$A74='Background Data'!$A$21),-'Data Tables'!Q94*'Data Tables'!Q$106/100,0)</f>
        <v>-497335.7967</v>
      </c>
      <c r="R109" s="37">
        <f>IF(OR('Background Data'!$A74='Background Data'!$A$20,'Background Data'!$A74='Background Data'!$A$21),-'Data Tables'!R94*'Data Tables'!R$106/100,0)</f>
        <v>-582824.1248</v>
      </c>
      <c r="S109" s="37">
        <f>IF(OR('Background Data'!$A74='Background Data'!$A$20,'Background Data'!$A74='Background Data'!$A$21),-'Data Tables'!S94*'Data Tables'!S$106/100,0)</f>
        <v>-671399.102</v>
      </c>
      <c r="T109" s="37">
        <f>IF(OR('Background Data'!$A74='Background Data'!$A$20,'Background Data'!$A74='Background Data'!$A$21),-'Data Tables'!T94*'Data Tables'!T$106/100,0)</f>
        <v>-772316.2584</v>
      </c>
      <c r="U109" s="37">
        <f>IF(OR('Background Data'!$A74='Background Data'!$A$20,'Background Data'!$A74='Background Data'!$A$21),-'Data Tables'!U94*'Data Tables'!U$106/100,0)</f>
        <v>-880301.3519</v>
      </c>
      <c r="V109" s="37">
        <f>IF(OR('Background Data'!$A74='Background Data'!$A$20,'Background Data'!$A74='Background Data'!$A$21),-'Data Tables'!V94*'Data Tables'!V$106/100,0)</f>
        <v>-999351.5193</v>
      </c>
      <c r="W109" s="37">
        <f>IF(OR('Background Data'!$A74='Background Data'!$A$20,'Background Data'!$A74='Background Data'!$A$21),-'Data Tables'!W94*'Data Tables'!W$106/100,0)</f>
        <v>-1131012.71</v>
      </c>
      <c r="X109" s="37">
        <f>IF(OR('Background Data'!$A74='Background Data'!$A$20,'Background Data'!$A74='Background Data'!$A$21),-'Data Tables'!X94*'Data Tables'!X$106/100,0)</f>
        <v>-1266126.639</v>
      </c>
      <c r="Y109" s="37">
        <f>IF(OR('Background Data'!$A74='Background Data'!$A$20,'Background Data'!$A74='Background Data'!$A$21),-'Data Tables'!Y94*'Data Tables'!Y$106/100,0)</f>
        <v>-1418619.591</v>
      </c>
      <c r="Z109" s="37">
        <f>IF(OR('Background Data'!$A74='Background Data'!$A$20,'Background Data'!$A74='Background Data'!$A$21),-'Data Tables'!Z94*'Data Tables'!Z$106/100,0)</f>
        <v>-1574711.09</v>
      </c>
      <c r="AA109" s="37">
        <f>IF(OR('Background Data'!$A74='Background Data'!$A$20,'Background Data'!$A74='Background Data'!$A$21),-'Data Tables'!AA94*'Data Tables'!AA$106/100,0)</f>
        <v>-1744387.178</v>
      </c>
      <c r="AB109" s="37">
        <f>IF(OR('Background Data'!$A74='Background Data'!$A$20,'Background Data'!$A74='Background Data'!$A$21),-'Data Tables'!AB94*'Data Tables'!AB$106/100,0)</f>
        <v>-1940411.919</v>
      </c>
      <c r="AC109" s="37">
        <f>IF(OR('Background Data'!$A74='Background Data'!$A$20,'Background Data'!$A74='Background Data'!$A$21),-'Data Tables'!AC94*'Data Tables'!AC$106/100,0)</f>
        <v>-2122273.047</v>
      </c>
      <c r="AD109" s="37">
        <f>IF(OR('Background Data'!$A74='Background Data'!$A$20,'Background Data'!$A74='Background Data'!$A$21),-'Data Tables'!AD94*'Data Tables'!AD$106/100,0)</f>
        <v>-2333983.409</v>
      </c>
      <c r="AE109" s="37">
        <f>IF(OR('Background Data'!$A74='Background Data'!$A$20,'Background Data'!$A74='Background Data'!$A$21),-'Data Tables'!AE94*'Data Tables'!AE$106/100,0)</f>
        <v>-2550355.996</v>
      </c>
      <c r="AF109" s="37">
        <f>IF(OR('Background Data'!$A74='Background Data'!$A$20,'Background Data'!$A74='Background Data'!$A$21),-'Data Tables'!AF94*'Data Tables'!AF$106/100,0)</f>
        <v>-2790423.661</v>
      </c>
      <c r="AG109" s="37">
        <f>IF(OR('Background Data'!$A74='Background Data'!$A$20,'Background Data'!$A74='Background Data'!$A$21),-'Data Tables'!AG94*'Data Tables'!AG$106/100,0)</f>
        <v>-3026631.583</v>
      </c>
      <c r="AH109" s="37">
        <f>IF(OR('Background Data'!$A74='Background Data'!$A$20,'Background Data'!$A74='Background Data'!$A$21),-'Data Tables'!AH94*'Data Tables'!AH$106/100,0)</f>
        <v>-3281444.215</v>
      </c>
      <c r="AI109" s="37">
        <f>IF(OR('Background Data'!$A74='Background Data'!$A$20,'Background Data'!$A74='Background Data'!$A$21),-'Data Tables'!AI94*'Data Tables'!AI$106/100,0)</f>
        <v>-3557418.491</v>
      </c>
      <c r="AJ109" s="37">
        <f>IF(OR('Background Data'!$A74='Background Data'!$A$20,'Background Data'!$A74='Background Data'!$A$21),-'Data Tables'!AJ94*'Data Tables'!AJ$106/100,0)</f>
        <v>-3838135.62</v>
      </c>
      <c r="AK109" s="37">
        <f>IF(OR('Background Data'!$A74='Background Data'!$A$20,'Background Data'!$A74='Background Data'!$A$21),-'Data Tables'!AK94*'Data Tables'!AK$106/100,0)</f>
        <v>-4143690.68</v>
      </c>
      <c r="AL109" s="37">
        <f>IF(OR('Background Data'!$A74='Background Data'!$A$20,'Background Data'!$A74='Background Data'!$A$21),-'Data Tables'!AL94*'Data Tables'!AL$106/100,0)</f>
        <v>-4454360.641</v>
      </c>
      <c r="AM109" s="37">
        <f>IF(OR('Background Data'!$A74='Background Data'!$A$20,'Background Data'!$A74='Background Data'!$A$21),-'Data Tables'!AM94*'Data Tables'!AM$106/100,0)</f>
        <v>-4783850.378</v>
      </c>
      <c r="AN109" s="37">
        <f>IF(OR('Background Data'!$A74='Background Data'!$A$20,'Background Data'!$A74='Background Data'!$A$21),-'Data Tables'!AN94*'Data Tables'!AN$106/100,0)</f>
        <v>-5144452.427</v>
      </c>
      <c r="AO109" s="37">
        <f>IF(OR('Background Data'!$A74='Background Data'!$A$20,'Background Data'!$A74='Background Data'!$A$21),-'Data Tables'!AO94*'Data Tables'!AO$106/100,0)</f>
        <v>-5489980.986</v>
      </c>
      <c r="AP109" s="37">
        <f>IF(OR('Background Data'!$A74='Background Data'!$A$20,'Background Data'!$A74='Background Data'!$A$21),-'Data Tables'!AP94*'Data Tables'!AP$106/100,0)</f>
        <v>-5864988.152</v>
      </c>
      <c r="AQ109" s="37">
        <f>IF(OR('Background Data'!$A74='Background Data'!$A$20,'Background Data'!$A74='Background Data'!$A$21),-'Data Tables'!AQ94*'Data Tables'!AQ$106/100,0)</f>
        <v>-6245968.917</v>
      </c>
      <c r="AR109" s="37">
        <f>IF(OR('Background Data'!$A74='Background Data'!$A$20,'Background Data'!$A74='Background Data'!$A$21),-'Data Tables'!AR94*'Data Tables'!AR$106/100,0)</f>
        <v>-6648141.531</v>
      </c>
      <c r="AS109" s="37">
        <f>IF(OR('Background Data'!$A74='Background Data'!$A$20,'Background Data'!$A74='Background Data'!$A$21),-'Data Tables'!AS94*'Data Tables'!AS$106/100,0)</f>
        <v>-7055251.292</v>
      </c>
      <c r="AT109" s="37">
        <f>IF(OR('Background Data'!$A74='Background Data'!$A$20,'Background Data'!$A74='Background Data'!$A$21),-'Data Tables'!AT94*'Data Tables'!AT$106/100,0)</f>
        <v>-7477594.88</v>
      </c>
      <c r="AU109" s="37">
        <f>IF(OR('Background Data'!$A74='Background Data'!$A$20,'Background Data'!$A74='Background Data'!$A$21),-'Data Tables'!AU94*'Data Tables'!AU$106/100,0)</f>
        <v>-7916173.454</v>
      </c>
      <c r="AV109" s="37">
        <f>IF(OR('Background Data'!$A74='Background Data'!$A$20,'Background Data'!$A74='Background Data'!$A$21),-'Data Tables'!AV94*'Data Tables'!AV$106/100,0)</f>
        <v>-8359265.977</v>
      </c>
      <c r="AW109" s="37">
        <f>IF(OR('Background Data'!$A74='Background Data'!$A$20,'Background Data'!$A74='Background Data'!$A$21),-'Data Tables'!AW94*'Data Tables'!AW$106/100,0)</f>
        <v>-8819128.529</v>
      </c>
      <c r="AX109" s="37">
        <f>IF(OR('Background Data'!$A74='Background Data'!$A$20,'Background Data'!$A74='Background Data'!$A$21),-'Data Tables'!AX94*'Data Tables'!AX$106/100,0)</f>
        <v>-9283975.176</v>
      </c>
      <c r="AY109" s="37">
        <f>IF(OR('Background Data'!$A74='Background Data'!$A$20,'Background Data'!$A74='Background Data'!$A$21),-'Data Tables'!AY94*'Data Tables'!AY$106/100,0)</f>
        <v>-9752890.36</v>
      </c>
      <c r="AZ109" s="37">
        <f>IF(OR('Background Data'!$A74='Background Data'!$A$20,'Background Data'!$A74='Background Data'!$A$21),-'Data Tables'!AZ94*'Data Tables'!AZ$106/100,0)</f>
        <v>-10236243.62</v>
      </c>
      <c r="BA109" s="37">
        <f>IF(OR('Background Data'!$A74='Background Data'!$A$20,'Background Data'!$A74='Background Data'!$A$21),-'Data Tables'!BA94*'Data Tables'!BA$106/100,0)</f>
        <v>-10719607.27</v>
      </c>
      <c r="BB109" s="37">
        <f>IF(OR('Background Data'!$A74='Background Data'!$A$20,'Background Data'!$A74='Background Data'!$A$21),-'Data Tables'!BB94*'Data Tables'!BB$106/100,0)</f>
        <v>-11218014.38</v>
      </c>
      <c r="BC109" s="37">
        <f>IF(OR('Background Data'!$A74='Background Data'!$A$20,'Background Data'!$A74='Background Data'!$A$21),-'Data Tables'!BC94*'Data Tables'!BC$106/100,0)</f>
        <v>-11722398.77</v>
      </c>
      <c r="BD109" s="37">
        <f>IF(OR('Background Data'!$A74='Background Data'!$A$20,'Background Data'!$A74='Background Data'!$A$21),-'Data Tables'!BD94*'Data Tables'!BD$106/100,0)</f>
        <v>-12239403.42</v>
      </c>
      <c r="BE109" s="37">
        <f>IF(OR('Background Data'!$A74='Background Data'!$A$20,'Background Data'!$A74='Background Data'!$A$21),-'Data Tables'!BE94*'Data Tables'!BE$106/100,0)</f>
        <v>-12762359.82</v>
      </c>
      <c r="BF109" s="37">
        <f>IF(OR('Background Data'!$A74='Background Data'!$A$20,'Background Data'!$A74='Background Data'!$A$21),-'Data Tables'!BF94*'Data Tables'!BF$106/100,0)</f>
        <v>-13295397.9</v>
      </c>
      <c r="BG109" s="37">
        <f>IF(OR('Background Data'!$A74='Background Data'!$A$20,'Background Data'!$A74='Background Data'!$A$21),-'Data Tables'!BG94*'Data Tables'!BG$106/100,0)</f>
        <v>-13839006.11</v>
      </c>
      <c r="BH109" s="37">
        <f>IF(OR('Background Data'!$A74='Background Data'!$A$20,'Background Data'!$A74='Background Data'!$A$21),-'Data Tables'!BH94*'Data Tables'!BH$106/100,0)</f>
        <v>-14388825.65</v>
      </c>
      <c r="BI109" s="37">
        <f>IF(OR('Background Data'!$A74='Background Data'!$A$20,'Background Data'!$A74='Background Data'!$A$21),-'Data Tables'!BI94*'Data Tables'!BI$106/100,0)</f>
        <v>-14949395.97</v>
      </c>
      <c r="BJ109" s="37">
        <f>IF(OR('Background Data'!$A74='Background Data'!$A$20,'Background Data'!$A74='Background Data'!$A$21),-'Data Tables'!BJ94*'Data Tables'!BJ$106/100,0)</f>
        <v>-15516662.6</v>
      </c>
      <c r="BK109" s="37">
        <f>IF(OR('Background Data'!$A74='Background Data'!$A$20,'Background Data'!$A74='Background Data'!$A$21),-'Data Tables'!BK94*'Data Tables'!BK$106/100,0)</f>
        <v>-16093282.29</v>
      </c>
      <c r="BL109" s="37">
        <f>IF(OR('Background Data'!$A74='Background Data'!$A$20,'Background Data'!$A74='Background Data'!$A$21),-'Data Tables'!BL94*'Data Tables'!BL$106/100,0)</f>
        <v>-16681551.79</v>
      </c>
      <c r="BM109" s="37">
        <f>IF(OR('Background Data'!$A74='Background Data'!$A$20,'Background Data'!$A74='Background Data'!$A$21),-'Data Tables'!BM94*'Data Tables'!BM$106/100,0)</f>
        <v>-17273652.71</v>
      </c>
      <c r="BN109" s="37">
        <f>IF(OR('Background Data'!$A74='Background Data'!$A$20,'Background Data'!$A74='Background Data'!$A$21),-'Data Tables'!BN94*'Data Tables'!BN$106/100,0)</f>
        <v>-17876741.33</v>
      </c>
      <c r="BO109" s="37">
        <f>IF(OR('Background Data'!$A74='Background Data'!$A$20,'Background Data'!$A74='Background Data'!$A$21),-'Data Tables'!BO94*'Data Tables'!BO$106/100,0)</f>
        <v>-18487585.17</v>
      </c>
      <c r="BP109" s="37">
        <f>IF(OR('Background Data'!$A74='Background Data'!$A$20,'Background Data'!$A74='Background Data'!$A$21),-'Data Tables'!BP94*'Data Tables'!BP$106/100,0)</f>
        <v>-19108405.95</v>
      </c>
      <c r="BQ109" s="37">
        <f>IF(OR('Background Data'!$A74='Background Data'!$A$20,'Background Data'!$A74='Background Data'!$A$21),-'Data Tables'!BQ94*'Data Tables'!BQ$106/100,0)</f>
        <v>-19737098.52</v>
      </c>
      <c r="BR109" s="37">
        <f>IF(OR('Background Data'!$A74='Background Data'!$A$20,'Background Data'!$A74='Background Data'!$A$21),-'Data Tables'!BR94*'Data Tables'!BR$106/100,0)</f>
        <v>-20375119.71</v>
      </c>
      <c r="BS109" s="37">
        <f>IF(OR('Background Data'!$A74='Background Data'!$A$20,'Background Data'!$A74='Background Data'!$A$21),-'Data Tables'!BS94*'Data Tables'!BS$106/100,0)</f>
        <v>-21022795.98</v>
      </c>
      <c r="BT109" s="37">
        <f>IF(OR('Background Data'!$A74='Background Data'!$A$20,'Background Data'!$A74='Background Data'!$A$21),-'Data Tables'!BT94*'Data Tables'!BT$106/100,0)</f>
        <v>-21678750.57</v>
      </c>
      <c r="BU109" s="37">
        <f>IF(OR('Background Data'!$A74='Background Data'!$A$20,'Background Data'!$A74='Background Data'!$A$21),-'Data Tables'!BU94*'Data Tables'!BU$106/100,0)</f>
        <v>-22344644.9</v>
      </c>
      <c r="BV109" s="37">
        <f>IF(OR('Background Data'!$A74='Background Data'!$A$20,'Background Data'!$A74='Background Data'!$A$21),-'Data Tables'!BV94*'Data Tables'!BV$106/100,0)</f>
        <v>-23019181.73</v>
      </c>
      <c r="BW109" s="37">
        <f>IF(OR('Background Data'!$A74='Background Data'!$A$20,'Background Data'!$A74='Background Data'!$A$21),-'Data Tables'!BW94*'Data Tables'!BW$106/100,0)</f>
        <v>-23703387</v>
      </c>
      <c r="BX109" s="37">
        <f>IF(OR('Background Data'!$A74='Background Data'!$A$20,'Background Data'!$A74='Background Data'!$A$21),-'Data Tables'!BX94*'Data Tables'!BX$106/100,0)</f>
        <v>-24398304.95</v>
      </c>
      <c r="BY109" s="37">
        <f>IF(OR('Background Data'!$A74='Background Data'!$A$20,'Background Data'!$A74='Background Data'!$A$21),-'Data Tables'!BY94*'Data Tables'!BY$106/100,0)</f>
        <v>-25101055.4</v>
      </c>
      <c r="BZ109" s="37">
        <f>IF(OR('Background Data'!$A74='Background Data'!$A$20,'Background Data'!$A74='Background Data'!$A$21),-'Data Tables'!BZ94*'Data Tables'!BZ$106/100,0)</f>
        <v>-25814439.53</v>
      </c>
      <c r="CA109" s="37">
        <f>IF(OR('Background Data'!$A74='Background Data'!$A$20,'Background Data'!$A74='Background Data'!$A$21),-'Data Tables'!CA94*'Data Tables'!CA$106/100,0)</f>
        <v>-26537305</v>
      </c>
      <c r="CB109" s="37">
        <f>IF(OR('Background Data'!$A74='Background Data'!$A$20,'Background Data'!$A74='Background Data'!$A$21),-'Data Tables'!CB94*'Data Tables'!CB$106/100,0)</f>
        <v>-27270683.02</v>
      </c>
      <c r="CC109" s="37">
        <f>IF(OR('Background Data'!$A74='Background Data'!$A$20,'Background Data'!$A74='Background Data'!$A$21),-'Data Tables'!CC94*'Data Tables'!CC$106/100,0)</f>
        <v>-28013758.97</v>
      </c>
      <c r="CD109" s="37">
        <f>IF(OR('Background Data'!$A74='Background Data'!$A$20,'Background Data'!$A74='Background Data'!$A$21),-'Data Tables'!CD94*'Data Tables'!CD$106/100,0)</f>
        <v>-28767261.32</v>
      </c>
      <c r="CE109" s="37">
        <f>IF(OR('Background Data'!$A74='Background Data'!$A$20,'Background Data'!$A74='Background Data'!$A$21),-'Data Tables'!CE94*'Data Tables'!CE$106/100,0)</f>
        <v>-29531486.4</v>
      </c>
      <c r="CF109" s="37">
        <f>IF(OR('Background Data'!$A74='Background Data'!$A$20,'Background Data'!$A74='Background Data'!$A$21),-'Data Tables'!CF94*'Data Tables'!CF$106/100,0)</f>
        <v>-30305818.34</v>
      </c>
      <c r="CG109" s="37">
        <f>IF(OR('Background Data'!$A74='Background Data'!$A$20,'Background Data'!$A74='Background Data'!$A$21),-'Data Tables'!CG94*'Data Tables'!CG$106/100,0)</f>
        <v>-31091217.11</v>
      </c>
      <c r="CH109" s="37">
        <f>IF(OR('Background Data'!$A74='Background Data'!$A$20,'Background Data'!$A74='Background Data'!$A$21),-'Data Tables'!CH94*'Data Tables'!CH$106/100,0)</f>
        <v>-31887041.26</v>
      </c>
      <c r="CI109" s="37">
        <f>IF(OR('Background Data'!$A74='Background Data'!$A$20,'Background Data'!$A74='Background Data'!$A$21),-'Data Tables'!CI94*'Data Tables'!CI$106/100,0)</f>
        <v>-32693946.11</v>
      </c>
      <c r="CJ109" s="37">
        <f>IF(OR('Background Data'!$A74='Background Data'!$A$20,'Background Data'!$A74='Background Data'!$A$21),-'Data Tables'!CJ94*'Data Tables'!CJ$106/100,0)</f>
        <v>-33512752.97</v>
      </c>
      <c r="CK109" s="37">
        <f>IF(OR('Background Data'!$A74='Background Data'!$A$20,'Background Data'!$A74='Background Data'!$A$21),-'Data Tables'!CK94*'Data Tables'!CK$106/100,0)</f>
        <v>-34341596.32</v>
      </c>
      <c r="CL109" s="37">
        <f>IF(OR('Background Data'!$A74='Background Data'!$A$20,'Background Data'!$A74='Background Data'!$A$21),-'Data Tables'!CL94*'Data Tables'!CL$106/100,0)</f>
        <v>-35182414.37</v>
      </c>
      <c r="CM109" s="37">
        <f>IF(OR('Background Data'!$A74='Background Data'!$A$20,'Background Data'!$A74='Background Data'!$A$21),-'Data Tables'!CM94*'Data Tables'!CM$106/100,0)</f>
        <v>-36034460.36</v>
      </c>
      <c r="CN109" s="37">
        <f>IF(OR('Background Data'!$A74='Background Data'!$A$20,'Background Data'!$A74='Background Data'!$A$21),-'Data Tables'!CN94*'Data Tables'!CN$106/100,0)</f>
        <v>-36898588.95</v>
      </c>
      <c r="CO109" s="37">
        <f>IF(OR('Background Data'!$A74='Background Data'!$A$20,'Background Data'!$A74='Background Data'!$A$21),-'Data Tables'!CO94*'Data Tables'!CO$106/100,0)</f>
        <v>-37774201.71</v>
      </c>
      <c r="CP109" s="37">
        <f>IF(OR('Background Data'!$A74='Background Data'!$A$20,'Background Data'!$A74='Background Data'!$A$21),-'Data Tables'!CP94*'Data Tables'!CP$106/100,0)</f>
        <v>-38661938.76</v>
      </c>
      <c r="CQ109" s="37">
        <f>IF(OR('Background Data'!$A74='Background Data'!$A$20,'Background Data'!$A74='Background Data'!$A$21),-'Data Tables'!CQ94*'Data Tables'!CQ$106/100,0)</f>
        <v>-39562138.6</v>
      </c>
      <c r="CR109" s="37">
        <f>IF(OR('Background Data'!$A74='Background Data'!$A$20,'Background Data'!$A74='Background Data'!$A$21),-'Data Tables'!CR94*'Data Tables'!CR$106/100,0)</f>
        <v>-40474267.72</v>
      </c>
      <c r="CS109" s="37">
        <f>IF(OR('Background Data'!$A74='Background Data'!$A$20,'Background Data'!$A74='Background Data'!$A$21),-'Data Tables'!CS94*'Data Tables'!CS$106/100,0)</f>
        <v>-41399269.89</v>
      </c>
      <c r="CT109" s="37">
        <f>IF(OR('Background Data'!$A74='Background Data'!$A$20,'Background Data'!$A74='Background Data'!$A$21),-'Data Tables'!CT94*'Data Tables'!CT$106/100,0)</f>
        <v>-42336543.37</v>
      </c>
      <c r="CU109" s="37">
        <f>IF(OR('Background Data'!$A74='Background Data'!$A$20,'Background Data'!$A74='Background Data'!$A$21),-'Data Tables'!CU94*'Data Tables'!CU$106/100,0)</f>
        <v>-43286763.27</v>
      </c>
      <c r="CV109" s="37">
        <f>IF(OR('Background Data'!$A74='Background Data'!$A$20,'Background Data'!$A74='Background Data'!$A$21),-'Data Tables'!CV94*'Data Tables'!CV$106/100,0)</f>
        <v>-44250580.33</v>
      </c>
      <c r="CW109" s="37">
        <f>IF(OR('Background Data'!$A74='Background Data'!$A$20,'Background Data'!$A74='Background Data'!$A$21),-'Data Tables'!CW94*'Data Tables'!CW$106/100,0)</f>
        <v>-45226707.02</v>
      </c>
      <c r="CX109" s="37">
        <f>IF(OR('Background Data'!$A74='Background Data'!$A$20,'Background Data'!$A74='Background Data'!$A$21),-'Data Tables'!CX94*'Data Tables'!CX$106/100,0)</f>
        <v>-46216703.54</v>
      </c>
      <c r="CY109" s="37">
        <f>IF(OR('Background Data'!$A74='Background Data'!$A$20,'Background Data'!$A74='Background Data'!$A$21),-'Data Tables'!CY94*'Data Tables'!CY$106/100,0)</f>
        <v>-47219839.99</v>
      </c>
      <c r="CZ109" s="37">
        <f>IF(OR('Background Data'!$A74='Background Data'!$A$20,'Background Data'!$A74='Background Data'!$A$21),-'Data Tables'!CZ94*'Data Tables'!CZ$106/100,0)</f>
        <v>-48237124.03</v>
      </c>
      <c r="DA109" s="37">
        <f>IF(OR('Background Data'!$A74='Background Data'!$A$20,'Background Data'!$A74='Background Data'!$A$21),-'Data Tables'!DA94*'Data Tables'!DA$106/100,0)</f>
        <v>-49267873.24</v>
      </c>
      <c r="DB109" s="37">
        <f>IF(OR('Background Data'!$A74='Background Data'!$A$20,'Background Data'!$A74='Background Data'!$A$21),-'Data Tables'!DB94*'Data Tables'!DB$106/100,0)</f>
        <v>-50312836.13</v>
      </c>
      <c r="DC109" s="37">
        <f>IF(OR('Background Data'!$A74='Background Data'!$A$20,'Background Data'!$A74='Background Data'!$A$21),-'Data Tables'!DC94*'Data Tables'!DC$106/100,0)</f>
        <v>-51372430.04</v>
      </c>
      <c r="DD109" s="37">
        <f>IF(OR('Background Data'!$A74='Background Data'!$A$20,'Background Data'!$A74='Background Data'!$A$21),-'Data Tables'!DD94*'Data Tables'!DD$106/100,0)</f>
        <v>-52446006.36</v>
      </c>
      <c r="DE109" s="37">
        <f>IF(OR('Background Data'!$A74='Background Data'!$A$20,'Background Data'!$A74='Background Data'!$A$21),-'Data Tables'!DE94*'Data Tables'!DE$106/100,0)</f>
        <v>-53534708.13</v>
      </c>
      <c r="DF109" s="37">
        <f>IF(OR('Background Data'!$A74='Background Data'!$A$20,'Background Data'!$A74='Background Data'!$A$21),-'Data Tables'!DF94*'Data Tables'!DF$106/100,0)</f>
        <v>-54637791.4</v>
      </c>
      <c r="DG109" s="37">
        <f>IF(OR('Background Data'!$A74='Background Data'!$A$20,'Background Data'!$A74='Background Data'!$A$21),-'Data Tables'!DG94*'Data Tables'!DG$106/100,0)</f>
        <v>-55756077.16</v>
      </c>
      <c r="DH109" s="37">
        <f>IF(OR('Background Data'!$A74='Background Data'!$A$20,'Background Data'!$A74='Background Data'!$A$21),-'Data Tables'!DH94*'Data Tables'!DH$106/100,0)</f>
        <v>-56890733.72</v>
      </c>
      <c r="DI109" s="37">
        <f>IF(OR('Background Data'!$A74='Background Data'!$A$20,'Background Data'!$A74='Background Data'!$A$21),-'Data Tables'!DI94*'Data Tables'!DI$106/100,0)</f>
        <v>-58039235.18</v>
      </c>
      <c r="DJ109" s="37">
        <f>IF(OR('Background Data'!$A74='Background Data'!$A$20,'Background Data'!$A74='Background Data'!$A$21),-'Data Tables'!DJ94*'Data Tables'!DJ$106/100,0)</f>
        <v>-59204205.72</v>
      </c>
      <c r="DK109" s="37">
        <f>IF(OR('Background Data'!$A74='Background Data'!$A$20,'Background Data'!$A74='Background Data'!$A$21),-'Data Tables'!DK94*'Data Tables'!DK$106/100,0)</f>
        <v>-60384617.21</v>
      </c>
      <c r="DL109" s="37">
        <f>IF(OR('Background Data'!$A74='Background Data'!$A$20,'Background Data'!$A74='Background Data'!$A$21),-'Data Tables'!DL94*'Data Tables'!DL$106/100,0)</f>
        <v>-61581702.43</v>
      </c>
      <c r="DM109" s="37">
        <f>IF(OR('Background Data'!$A74='Background Data'!$A$20,'Background Data'!$A74='Background Data'!$A$21),-'Data Tables'!DM94*'Data Tables'!DM$106/100,0)</f>
        <v>-62794576.89</v>
      </c>
      <c r="DN109" s="37">
        <f>IF(OR('Background Data'!$A74='Background Data'!$A$20,'Background Data'!$A74='Background Data'!$A$21),-'Data Tables'!DN94*'Data Tables'!DN$106/100,0)</f>
        <v>-64024170.53</v>
      </c>
      <c r="DO109" s="37">
        <f>IF(OR('Background Data'!$A74='Background Data'!$A$20,'Background Data'!$A74='Background Data'!$A$21),-'Data Tables'!DO94*'Data Tables'!DO$106/100,0)</f>
        <v>-65271002.68</v>
      </c>
      <c r="DP109" s="37">
        <f>IF(OR('Background Data'!$A74='Background Data'!$A$20,'Background Data'!$A74='Background Data'!$A$21),-'Data Tables'!DP94*'Data Tables'!DP$106/100,0)</f>
        <v>-66534230.8</v>
      </c>
      <c r="DQ109" s="37">
        <f>IF(OR('Background Data'!$A74='Background Data'!$A$20,'Background Data'!$A74='Background Data'!$A$21),-'Data Tables'!DQ94*'Data Tables'!DQ$106/100,0)</f>
        <v>-67815293.76</v>
      </c>
      <c r="DR109" s="37">
        <f>IF(OR('Background Data'!$A74='Background Data'!$A$20,'Background Data'!$A74='Background Data'!$A$21),-'Data Tables'!DR94*'Data Tables'!DR$106/100,0)</f>
        <v>-69113227.04</v>
      </c>
    </row>
    <row r="110" ht="14.25" customHeight="1" outlineLevel="1">
      <c r="B110" s="268" t="str">
        <f>'Utility Modules'!B9</f>
        <v>Burning</v>
      </c>
      <c r="C110" s="37">
        <f>IF(OR('Background Data'!$A75='Background Data'!$A$20,'Background Data'!$A75='Background Data'!$A$21),-'Data Tables'!C95*'Data Tables'!C$106/100,0)</f>
        <v>0</v>
      </c>
      <c r="D110" s="37">
        <f>IF(OR('Background Data'!$A75='Background Data'!$A$20,'Background Data'!$A75='Background Data'!$A$21),-'Data Tables'!D95*'Data Tables'!D$106/100,0)</f>
        <v>0</v>
      </c>
      <c r="E110" s="37">
        <f>IF(OR('Background Data'!$A75='Background Data'!$A$20,'Background Data'!$A75='Background Data'!$A$21),-'Data Tables'!E95*'Data Tables'!E$106/100,0)</f>
        <v>0</v>
      </c>
      <c r="F110" s="37">
        <f>IF(OR('Background Data'!$A75='Background Data'!$A$20,'Background Data'!$A75='Background Data'!$A$21),-'Data Tables'!F95*'Data Tables'!F$106/100,0)</f>
        <v>0</v>
      </c>
      <c r="G110" s="37">
        <f>IF(OR('Background Data'!$A75='Background Data'!$A$20,'Background Data'!$A75='Background Data'!$A$21),-'Data Tables'!G95*'Data Tables'!G$106/100,0)</f>
        <v>0</v>
      </c>
      <c r="H110" s="37">
        <f>IF(OR('Background Data'!$A75='Background Data'!$A$20,'Background Data'!$A75='Background Data'!$A$21),-'Data Tables'!H95*'Data Tables'!H$106/100,0)</f>
        <v>0</v>
      </c>
      <c r="I110" s="37">
        <f>IF(OR('Background Data'!$A75='Background Data'!$A$20,'Background Data'!$A75='Background Data'!$A$21),-'Data Tables'!I95*'Data Tables'!I$106/100,0)</f>
        <v>0</v>
      </c>
      <c r="J110" s="37">
        <f>IF(OR('Background Data'!$A75='Background Data'!$A$20,'Background Data'!$A75='Background Data'!$A$21),-'Data Tables'!J95*'Data Tables'!J$106/100,0)</f>
        <v>0</v>
      </c>
      <c r="K110" s="37">
        <f>IF(OR('Background Data'!$A75='Background Data'!$A$20,'Background Data'!$A75='Background Data'!$A$21),-'Data Tables'!K95*'Data Tables'!K$106/100,0)</f>
        <v>0</v>
      </c>
      <c r="L110" s="37">
        <f>IF(OR('Background Data'!$A75='Background Data'!$A$20,'Background Data'!$A75='Background Data'!$A$21),-'Data Tables'!L95*'Data Tables'!L$106/100,0)</f>
        <v>0</v>
      </c>
      <c r="M110" s="37">
        <f>IF(OR('Background Data'!$A75='Background Data'!$A$20,'Background Data'!$A75='Background Data'!$A$21),-'Data Tables'!M95*'Data Tables'!M$106/100,0)</f>
        <v>0</v>
      </c>
      <c r="N110" s="37">
        <f>IF(OR('Background Data'!$A75='Background Data'!$A$20,'Background Data'!$A75='Background Data'!$A$21),-'Data Tables'!N95*'Data Tables'!N$106/100,0)</f>
        <v>0</v>
      </c>
      <c r="O110" s="37">
        <f>IF(OR('Background Data'!$A75='Background Data'!$A$20,'Background Data'!$A75='Background Data'!$A$21),-'Data Tables'!O95*'Data Tables'!O$106/100,0)</f>
        <v>0</v>
      </c>
      <c r="P110" s="37">
        <f>IF(OR('Background Data'!$A75='Background Data'!$A$20,'Background Data'!$A75='Background Data'!$A$21),-'Data Tables'!P95*'Data Tables'!P$106/100,0)</f>
        <v>0</v>
      </c>
      <c r="Q110" s="37">
        <f>IF(OR('Background Data'!$A75='Background Data'!$A$20,'Background Data'!$A75='Background Data'!$A$21),-'Data Tables'!Q95*'Data Tables'!Q$106/100,0)</f>
        <v>0</v>
      </c>
      <c r="R110" s="37">
        <f>IF(OR('Background Data'!$A75='Background Data'!$A$20,'Background Data'!$A75='Background Data'!$A$21),-'Data Tables'!R95*'Data Tables'!R$106/100,0)</f>
        <v>0</v>
      </c>
      <c r="S110" s="37">
        <f>IF(OR('Background Data'!$A75='Background Data'!$A$20,'Background Data'!$A75='Background Data'!$A$21),-'Data Tables'!S95*'Data Tables'!S$106/100,0)</f>
        <v>0</v>
      </c>
      <c r="T110" s="37">
        <f>IF(OR('Background Data'!$A75='Background Data'!$A$20,'Background Data'!$A75='Background Data'!$A$21),-'Data Tables'!T95*'Data Tables'!T$106/100,0)</f>
        <v>0</v>
      </c>
      <c r="U110" s="37">
        <f>IF(OR('Background Data'!$A75='Background Data'!$A$20,'Background Data'!$A75='Background Data'!$A$21),-'Data Tables'!U95*'Data Tables'!U$106/100,0)</f>
        <v>0</v>
      </c>
      <c r="V110" s="37">
        <f>IF(OR('Background Data'!$A75='Background Data'!$A$20,'Background Data'!$A75='Background Data'!$A$21),-'Data Tables'!V95*'Data Tables'!V$106/100,0)</f>
        <v>0</v>
      </c>
      <c r="W110" s="37">
        <f>IF(OR('Background Data'!$A75='Background Data'!$A$20,'Background Data'!$A75='Background Data'!$A$21),-'Data Tables'!W95*'Data Tables'!W$106/100,0)</f>
        <v>0</v>
      </c>
      <c r="X110" s="37">
        <f>IF(OR('Background Data'!$A75='Background Data'!$A$20,'Background Data'!$A75='Background Data'!$A$21),-'Data Tables'!X95*'Data Tables'!X$106/100,0)</f>
        <v>0</v>
      </c>
      <c r="Y110" s="37">
        <f>IF(OR('Background Data'!$A75='Background Data'!$A$20,'Background Data'!$A75='Background Data'!$A$21),-'Data Tables'!Y95*'Data Tables'!Y$106/100,0)</f>
        <v>0</v>
      </c>
      <c r="Z110" s="37">
        <f>IF(OR('Background Data'!$A75='Background Data'!$A$20,'Background Data'!$A75='Background Data'!$A$21),-'Data Tables'!Z95*'Data Tables'!Z$106/100,0)</f>
        <v>0</v>
      </c>
      <c r="AA110" s="37">
        <f>IF(OR('Background Data'!$A75='Background Data'!$A$20,'Background Data'!$A75='Background Data'!$A$21),-'Data Tables'!AA95*'Data Tables'!AA$106/100,0)</f>
        <v>0</v>
      </c>
      <c r="AB110" s="37">
        <f>IF(OR('Background Data'!$A75='Background Data'!$A$20,'Background Data'!$A75='Background Data'!$A$21),-'Data Tables'!AB95*'Data Tables'!AB$106/100,0)</f>
        <v>0</v>
      </c>
      <c r="AC110" s="37">
        <f>IF(OR('Background Data'!$A75='Background Data'!$A$20,'Background Data'!$A75='Background Data'!$A$21),-'Data Tables'!AC95*'Data Tables'!AC$106/100,0)</f>
        <v>0</v>
      </c>
      <c r="AD110" s="37">
        <f>IF(OR('Background Data'!$A75='Background Data'!$A$20,'Background Data'!$A75='Background Data'!$A$21),-'Data Tables'!AD95*'Data Tables'!AD$106/100,0)</f>
        <v>0</v>
      </c>
      <c r="AE110" s="37">
        <f>IF(OR('Background Data'!$A75='Background Data'!$A$20,'Background Data'!$A75='Background Data'!$A$21),-'Data Tables'!AE95*'Data Tables'!AE$106/100,0)</f>
        <v>0</v>
      </c>
      <c r="AF110" s="37">
        <f>IF(OR('Background Data'!$A75='Background Data'!$A$20,'Background Data'!$A75='Background Data'!$A$21),-'Data Tables'!AF95*'Data Tables'!AF$106/100,0)</f>
        <v>0</v>
      </c>
      <c r="AG110" s="37">
        <f>IF(OR('Background Data'!$A75='Background Data'!$A$20,'Background Data'!$A75='Background Data'!$A$21),-'Data Tables'!AG95*'Data Tables'!AG$106/100,0)</f>
        <v>0</v>
      </c>
      <c r="AH110" s="37">
        <f>IF(OR('Background Data'!$A75='Background Data'!$A$20,'Background Data'!$A75='Background Data'!$A$21),-'Data Tables'!AH95*'Data Tables'!AH$106/100,0)</f>
        <v>0</v>
      </c>
      <c r="AI110" s="37">
        <f>IF(OR('Background Data'!$A75='Background Data'!$A$20,'Background Data'!$A75='Background Data'!$A$21),-'Data Tables'!AI95*'Data Tables'!AI$106/100,0)</f>
        <v>0</v>
      </c>
      <c r="AJ110" s="37">
        <f>IF(OR('Background Data'!$A75='Background Data'!$A$20,'Background Data'!$A75='Background Data'!$A$21),-'Data Tables'!AJ95*'Data Tables'!AJ$106/100,0)</f>
        <v>0</v>
      </c>
      <c r="AK110" s="37">
        <f>IF(OR('Background Data'!$A75='Background Data'!$A$20,'Background Data'!$A75='Background Data'!$A$21),-'Data Tables'!AK95*'Data Tables'!AK$106/100,0)</f>
        <v>0</v>
      </c>
      <c r="AL110" s="37">
        <f>IF(OR('Background Data'!$A75='Background Data'!$A$20,'Background Data'!$A75='Background Data'!$A$21),-'Data Tables'!AL95*'Data Tables'!AL$106/100,0)</f>
        <v>0</v>
      </c>
      <c r="AM110" s="37">
        <f>IF(OR('Background Data'!$A75='Background Data'!$A$20,'Background Data'!$A75='Background Data'!$A$21),-'Data Tables'!AM95*'Data Tables'!AM$106/100,0)</f>
        <v>0</v>
      </c>
      <c r="AN110" s="37">
        <f>IF(OR('Background Data'!$A75='Background Data'!$A$20,'Background Data'!$A75='Background Data'!$A$21),-'Data Tables'!AN95*'Data Tables'!AN$106/100,0)</f>
        <v>0</v>
      </c>
      <c r="AO110" s="37">
        <f>IF(OR('Background Data'!$A75='Background Data'!$A$20,'Background Data'!$A75='Background Data'!$A$21),-'Data Tables'!AO95*'Data Tables'!AO$106/100,0)</f>
        <v>0</v>
      </c>
      <c r="AP110" s="37">
        <f>IF(OR('Background Data'!$A75='Background Data'!$A$20,'Background Data'!$A75='Background Data'!$A$21),-'Data Tables'!AP95*'Data Tables'!AP$106/100,0)</f>
        <v>0</v>
      </c>
      <c r="AQ110" s="37">
        <f>IF(OR('Background Data'!$A75='Background Data'!$A$20,'Background Data'!$A75='Background Data'!$A$21),-'Data Tables'!AQ95*'Data Tables'!AQ$106/100,0)</f>
        <v>0</v>
      </c>
      <c r="AR110" s="37">
        <f>IF(OR('Background Data'!$A75='Background Data'!$A$20,'Background Data'!$A75='Background Data'!$A$21),-'Data Tables'!AR95*'Data Tables'!AR$106/100,0)</f>
        <v>0</v>
      </c>
      <c r="AS110" s="37">
        <f>IF(OR('Background Data'!$A75='Background Data'!$A$20,'Background Data'!$A75='Background Data'!$A$21),-'Data Tables'!AS95*'Data Tables'!AS$106/100,0)</f>
        <v>0</v>
      </c>
      <c r="AT110" s="37">
        <f>IF(OR('Background Data'!$A75='Background Data'!$A$20,'Background Data'!$A75='Background Data'!$A$21),-'Data Tables'!AT95*'Data Tables'!AT$106/100,0)</f>
        <v>0</v>
      </c>
      <c r="AU110" s="37">
        <f>IF(OR('Background Data'!$A75='Background Data'!$A$20,'Background Data'!$A75='Background Data'!$A$21),-'Data Tables'!AU95*'Data Tables'!AU$106/100,0)</f>
        <v>0</v>
      </c>
      <c r="AV110" s="37">
        <f>IF(OR('Background Data'!$A75='Background Data'!$A$20,'Background Data'!$A75='Background Data'!$A$21),-'Data Tables'!AV95*'Data Tables'!AV$106/100,0)</f>
        <v>0</v>
      </c>
      <c r="AW110" s="37">
        <f>IF(OR('Background Data'!$A75='Background Data'!$A$20,'Background Data'!$A75='Background Data'!$A$21),-'Data Tables'!AW95*'Data Tables'!AW$106/100,0)</f>
        <v>0</v>
      </c>
      <c r="AX110" s="37">
        <f>IF(OR('Background Data'!$A75='Background Data'!$A$20,'Background Data'!$A75='Background Data'!$A$21),-'Data Tables'!AX95*'Data Tables'!AX$106/100,0)</f>
        <v>0</v>
      </c>
      <c r="AY110" s="37">
        <f>IF(OR('Background Data'!$A75='Background Data'!$A$20,'Background Data'!$A75='Background Data'!$A$21),-'Data Tables'!AY95*'Data Tables'!AY$106/100,0)</f>
        <v>0</v>
      </c>
      <c r="AZ110" s="37">
        <f>IF(OR('Background Data'!$A75='Background Data'!$A$20,'Background Data'!$A75='Background Data'!$A$21),-'Data Tables'!AZ95*'Data Tables'!AZ$106/100,0)</f>
        <v>0</v>
      </c>
      <c r="BA110" s="37">
        <f>IF(OR('Background Data'!$A75='Background Data'!$A$20,'Background Data'!$A75='Background Data'!$A$21),-'Data Tables'!BA95*'Data Tables'!BA$106/100,0)</f>
        <v>0</v>
      </c>
      <c r="BB110" s="37">
        <f>IF(OR('Background Data'!$A75='Background Data'!$A$20,'Background Data'!$A75='Background Data'!$A$21),-'Data Tables'!BB95*'Data Tables'!BB$106/100,0)</f>
        <v>0</v>
      </c>
      <c r="BC110" s="37">
        <f>IF(OR('Background Data'!$A75='Background Data'!$A$20,'Background Data'!$A75='Background Data'!$A$21),-'Data Tables'!BC95*'Data Tables'!BC$106/100,0)</f>
        <v>0</v>
      </c>
      <c r="BD110" s="37">
        <f>IF(OR('Background Data'!$A75='Background Data'!$A$20,'Background Data'!$A75='Background Data'!$A$21),-'Data Tables'!BD95*'Data Tables'!BD$106/100,0)</f>
        <v>0</v>
      </c>
      <c r="BE110" s="37">
        <f>IF(OR('Background Data'!$A75='Background Data'!$A$20,'Background Data'!$A75='Background Data'!$A$21),-'Data Tables'!BE95*'Data Tables'!BE$106/100,0)</f>
        <v>0</v>
      </c>
      <c r="BF110" s="37">
        <f>IF(OR('Background Data'!$A75='Background Data'!$A$20,'Background Data'!$A75='Background Data'!$A$21),-'Data Tables'!BF95*'Data Tables'!BF$106/100,0)</f>
        <v>0</v>
      </c>
      <c r="BG110" s="37">
        <f>IF(OR('Background Data'!$A75='Background Data'!$A$20,'Background Data'!$A75='Background Data'!$A$21),-'Data Tables'!BG95*'Data Tables'!BG$106/100,0)</f>
        <v>0</v>
      </c>
      <c r="BH110" s="37">
        <f>IF(OR('Background Data'!$A75='Background Data'!$A$20,'Background Data'!$A75='Background Data'!$A$21),-'Data Tables'!BH95*'Data Tables'!BH$106/100,0)</f>
        <v>0</v>
      </c>
      <c r="BI110" s="37">
        <f>IF(OR('Background Data'!$A75='Background Data'!$A$20,'Background Data'!$A75='Background Data'!$A$21),-'Data Tables'!BI95*'Data Tables'!BI$106/100,0)</f>
        <v>0</v>
      </c>
      <c r="BJ110" s="37">
        <f>IF(OR('Background Data'!$A75='Background Data'!$A$20,'Background Data'!$A75='Background Data'!$A$21),-'Data Tables'!BJ95*'Data Tables'!BJ$106/100,0)</f>
        <v>0</v>
      </c>
      <c r="BK110" s="37">
        <f>IF(OR('Background Data'!$A75='Background Data'!$A$20,'Background Data'!$A75='Background Data'!$A$21),-'Data Tables'!BK95*'Data Tables'!BK$106/100,0)</f>
        <v>0</v>
      </c>
      <c r="BL110" s="37">
        <f>IF(OR('Background Data'!$A75='Background Data'!$A$20,'Background Data'!$A75='Background Data'!$A$21),-'Data Tables'!BL95*'Data Tables'!BL$106/100,0)</f>
        <v>0</v>
      </c>
      <c r="BM110" s="37">
        <f>IF(OR('Background Data'!$A75='Background Data'!$A$20,'Background Data'!$A75='Background Data'!$A$21),-'Data Tables'!BM95*'Data Tables'!BM$106/100,0)</f>
        <v>0</v>
      </c>
      <c r="BN110" s="37">
        <f>IF(OR('Background Data'!$A75='Background Data'!$A$20,'Background Data'!$A75='Background Data'!$A$21),-'Data Tables'!BN95*'Data Tables'!BN$106/100,0)</f>
        <v>0</v>
      </c>
      <c r="BO110" s="37">
        <f>IF(OR('Background Data'!$A75='Background Data'!$A$20,'Background Data'!$A75='Background Data'!$A$21),-'Data Tables'!BO95*'Data Tables'!BO$106/100,0)</f>
        <v>0</v>
      </c>
      <c r="BP110" s="37">
        <f>IF(OR('Background Data'!$A75='Background Data'!$A$20,'Background Data'!$A75='Background Data'!$A$21),-'Data Tables'!BP95*'Data Tables'!BP$106/100,0)</f>
        <v>0</v>
      </c>
      <c r="BQ110" s="37">
        <f>IF(OR('Background Data'!$A75='Background Data'!$A$20,'Background Data'!$A75='Background Data'!$A$21),-'Data Tables'!BQ95*'Data Tables'!BQ$106/100,0)</f>
        <v>0</v>
      </c>
      <c r="BR110" s="37">
        <f>IF(OR('Background Data'!$A75='Background Data'!$A$20,'Background Data'!$A75='Background Data'!$A$21),-'Data Tables'!BR95*'Data Tables'!BR$106/100,0)</f>
        <v>0</v>
      </c>
      <c r="BS110" s="37">
        <f>IF(OR('Background Data'!$A75='Background Data'!$A$20,'Background Data'!$A75='Background Data'!$A$21),-'Data Tables'!BS95*'Data Tables'!BS$106/100,0)</f>
        <v>0</v>
      </c>
      <c r="BT110" s="37">
        <f>IF(OR('Background Data'!$A75='Background Data'!$A$20,'Background Data'!$A75='Background Data'!$A$21),-'Data Tables'!BT95*'Data Tables'!BT$106/100,0)</f>
        <v>0</v>
      </c>
      <c r="BU110" s="37">
        <f>IF(OR('Background Data'!$A75='Background Data'!$A$20,'Background Data'!$A75='Background Data'!$A$21),-'Data Tables'!BU95*'Data Tables'!BU$106/100,0)</f>
        <v>0</v>
      </c>
      <c r="BV110" s="37">
        <f>IF(OR('Background Data'!$A75='Background Data'!$A$20,'Background Data'!$A75='Background Data'!$A$21),-'Data Tables'!BV95*'Data Tables'!BV$106/100,0)</f>
        <v>0</v>
      </c>
      <c r="BW110" s="37">
        <f>IF(OR('Background Data'!$A75='Background Data'!$A$20,'Background Data'!$A75='Background Data'!$A$21),-'Data Tables'!BW95*'Data Tables'!BW$106/100,0)</f>
        <v>0</v>
      </c>
      <c r="BX110" s="37">
        <f>IF(OR('Background Data'!$A75='Background Data'!$A$20,'Background Data'!$A75='Background Data'!$A$21),-'Data Tables'!BX95*'Data Tables'!BX$106/100,0)</f>
        <v>0</v>
      </c>
      <c r="BY110" s="37">
        <f>IF(OR('Background Data'!$A75='Background Data'!$A$20,'Background Data'!$A75='Background Data'!$A$21),-'Data Tables'!BY95*'Data Tables'!BY$106/100,0)</f>
        <v>0</v>
      </c>
      <c r="BZ110" s="37">
        <f>IF(OR('Background Data'!$A75='Background Data'!$A$20,'Background Data'!$A75='Background Data'!$A$21),-'Data Tables'!BZ95*'Data Tables'!BZ$106/100,0)</f>
        <v>0</v>
      </c>
      <c r="CA110" s="37">
        <f>IF(OR('Background Data'!$A75='Background Data'!$A$20,'Background Data'!$A75='Background Data'!$A$21),-'Data Tables'!CA95*'Data Tables'!CA$106/100,0)</f>
        <v>0</v>
      </c>
      <c r="CB110" s="37">
        <f>IF(OR('Background Data'!$A75='Background Data'!$A$20,'Background Data'!$A75='Background Data'!$A$21),-'Data Tables'!CB95*'Data Tables'!CB$106/100,0)</f>
        <v>0</v>
      </c>
      <c r="CC110" s="37">
        <f>IF(OR('Background Data'!$A75='Background Data'!$A$20,'Background Data'!$A75='Background Data'!$A$21),-'Data Tables'!CC95*'Data Tables'!CC$106/100,0)</f>
        <v>0</v>
      </c>
      <c r="CD110" s="37">
        <f>IF(OR('Background Data'!$A75='Background Data'!$A$20,'Background Data'!$A75='Background Data'!$A$21),-'Data Tables'!CD95*'Data Tables'!CD$106/100,0)</f>
        <v>0</v>
      </c>
      <c r="CE110" s="37">
        <f>IF(OR('Background Data'!$A75='Background Data'!$A$20,'Background Data'!$A75='Background Data'!$A$21),-'Data Tables'!CE95*'Data Tables'!CE$106/100,0)</f>
        <v>0</v>
      </c>
      <c r="CF110" s="37">
        <f>IF(OR('Background Data'!$A75='Background Data'!$A$20,'Background Data'!$A75='Background Data'!$A$21),-'Data Tables'!CF95*'Data Tables'!CF$106/100,0)</f>
        <v>0</v>
      </c>
      <c r="CG110" s="37">
        <f>IF(OR('Background Data'!$A75='Background Data'!$A$20,'Background Data'!$A75='Background Data'!$A$21),-'Data Tables'!CG95*'Data Tables'!CG$106/100,0)</f>
        <v>0</v>
      </c>
      <c r="CH110" s="37">
        <f>IF(OR('Background Data'!$A75='Background Data'!$A$20,'Background Data'!$A75='Background Data'!$A$21),-'Data Tables'!CH95*'Data Tables'!CH$106/100,0)</f>
        <v>0</v>
      </c>
      <c r="CI110" s="37">
        <f>IF(OR('Background Data'!$A75='Background Data'!$A$20,'Background Data'!$A75='Background Data'!$A$21),-'Data Tables'!CI95*'Data Tables'!CI$106/100,0)</f>
        <v>0</v>
      </c>
      <c r="CJ110" s="37">
        <f>IF(OR('Background Data'!$A75='Background Data'!$A$20,'Background Data'!$A75='Background Data'!$A$21),-'Data Tables'!CJ95*'Data Tables'!CJ$106/100,0)</f>
        <v>0</v>
      </c>
      <c r="CK110" s="37">
        <f>IF(OR('Background Data'!$A75='Background Data'!$A$20,'Background Data'!$A75='Background Data'!$A$21),-'Data Tables'!CK95*'Data Tables'!CK$106/100,0)</f>
        <v>0</v>
      </c>
      <c r="CL110" s="37">
        <f>IF(OR('Background Data'!$A75='Background Data'!$A$20,'Background Data'!$A75='Background Data'!$A$21),-'Data Tables'!CL95*'Data Tables'!CL$106/100,0)</f>
        <v>0</v>
      </c>
      <c r="CM110" s="37">
        <f>IF(OR('Background Data'!$A75='Background Data'!$A$20,'Background Data'!$A75='Background Data'!$A$21),-'Data Tables'!CM95*'Data Tables'!CM$106/100,0)</f>
        <v>0</v>
      </c>
      <c r="CN110" s="37">
        <f>IF(OR('Background Data'!$A75='Background Data'!$A$20,'Background Data'!$A75='Background Data'!$A$21),-'Data Tables'!CN95*'Data Tables'!CN$106/100,0)</f>
        <v>0</v>
      </c>
      <c r="CO110" s="37">
        <f>IF(OR('Background Data'!$A75='Background Data'!$A$20,'Background Data'!$A75='Background Data'!$A$21),-'Data Tables'!CO95*'Data Tables'!CO$106/100,0)</f>
        <v>0</v>
      </c>
      <c r="CP110" s="37">
        <f>IF(OR('Background Data'!$A75='Background Data'!$A$20,'Background Data'!$A75='Background Data'!$A$21),-'Data Tables'!CP95*'Data Tables'!CP$106/100,0)</f>
        <v>0</v>
      </c>
      <c r="CQ110" s="37">
        <f>IF(OR('Background Data'!$A75='Background Data'!$A$20,'Background Data'!$A75='Background Data'!$A$21),-'Data Tables'!CQ95*'Data Tables'!CQ$106/100,0)</f>
        <v>0</v>
      </c>
      <c r="CR110" s="37">
        <f>IF(OR('Background Data'!$A75='Background Data'!$A$20,'Background Data'!$A75='Background Data'!$A$21),-'Data Tables'!CR95*'Data Tables'!CR$106/100,0)</f>
        <v>0</v>
      </c>
      <c r="CS110" s="37">
        <f>IF(OR('Background Data'!$A75='Background Data'!$A$20,'Background Data'!$A75='Background Data'!$A$21),-'Data Tables'!CS95*'Data Tables'!CS$106/100,0)</f>
        <v>0</v>
      </c>
      <c r="CT110" s="37">
        <f>IF(OR('Background Data'!$A75='Background Data'!$A$20,'Background Data'!$A75='Background Data'!$A$21),-'Data Tables'!CT95*'Data Tables'!CT$106/100,0)</f>
        <v>0</v>
      </c>
      <c r="CU110" s="37">
        <f>IF(OR('Background Data'!$A75='Background Data'!$A$20,'Background Data'!$A75='Background Data'!$A$21),-'Data Tables'!CU95*'Data Tables'!CU$106/100,0)</f>
        <v>0</v>
      </c>
      <c r="CV110" s="37">
        <f>IF(OR('Background Data'!$A75='Background Data'!$A$20,'Background Data'!$A75='Background Data'!$A$21),-'Data Tables'!CV95*'Data Tables'!CV$106/100,0)</f>
        <v>0</v>
      </c>
      <c r="CW110" s="37">
        <f>IF(OR('Background Data'!$A75='Background Data'!$A$20,'Background Data'!$A75='Background Data'!$A$21),-'Data Tables'!CW95*'Data Tables'!CW$106/100,0)</f>
        <v>0</v>
      </c>
      <c r="CX110" s="37">
        <f>IF(OR('Background Data'!$A75='Background Data'!$A$20,'Background Data'!$A75='Background Data'!$A$21),-'Data Tables'!CX95*'Data Tables'!CX$106/100,0)</f>
        <v>0</v>
      </c>
      <c r="CY110" s="37">
        <f>IF(OR('Background Data'!$A75='Background Data'!$A$20,'Background Data'!$A75='Background Data'!$A$21),-'Data Tables'!CY95*'Data Tables'!CY$106/100,0)</f>
        <v>0</v>
      </c>
      <c r="CZ110" s="37">
        <f>IF(OR('Background Data'!$A75='Background Data'!$A$20,'Background Data'!$A75='Background Data'!$A$21),-'Data Tables'!CZ95*'Data Tables'!CZ$106/100,0)</f>
        <v>0</v>
      </c>
      <c r="DA110" s="37">
        <f>IF(OR('Background Data'!$A75='Background Data'!$A$20,'Background Data'!$A75='Background Data'!$A$21),-'Data Tables'!DA95*'Data Tables'!DA$106/100,0)</f>
        <v>0</v>
      </c>
      <c r="DB110" s="37">
        <f>IF(OR('Background Data'!$A75='Background Data'!$A$20,'Background Data'!$A75='Background Data'!$A$21),-'Data Tables'!DB95*'Data Tables'!DB$106/100,0)</f>
        <v>0</v>
      </c>
      <c r="DC110" s="37">
        <f>IF(OR('Background Data'!$A75='Background Data'!$A$20,'Background Data'!$A75='Background Data'!$A$21),-'Data Tables'!DC95*'Data Tables'!DC$106/100,0)</f>
        <v>0</v>
      </c>
      <c r="DD110" s="37">
        <f>IF(OR('Background Data'!$A75='Background Data'!$A$20,'Background Data'!$A75='Background Data'!$A$21),-'Data Tables'!DD95*'Data Tables'!DD$106/100,0)</f>
        <v>0</v>
      </c>
      <c r="DE110" s="37">
        <f>IF(OR('Background Data'!$A75='Background Data'!$A$20,'Background Data'!$A75='Background Data'!$A$21),-'Data Tables'!DE95*'Data Tables'!DE$106/100,0)</f>
        <v>0</v>
      </c>
      <c r="DF110" s="37">
        <f>IF(OR('Background Data'!$A75='Background Data'!$A$20,'Background Data'!$A75='Background Data'!$A$21),-'Data Tables'!DF95*'Data Tables'!DF$106/100,0)</f>
        <v>0</v>
      </c>
      <c r="DG110" s="37">
        <f>IF(OR('Background Data'!$A75='Background Data'!$A$20,'Background Data'!$A75='Background Data'!$A$21),-'Data Tables'!DG95*'Data Tables'!DG$106/100,0)</f>
        <v>0</v>
      </c>
      <c r="DH110" s="37">
        <f>IF(OR('Background Data'!$A75='Background Data'!$A$20,'Background Data'!$A75='Background Data'!$A$21),-'Data Tables'!DH95*'Data Tables'!DH$106/100,0)</f>
        <v>0</v>
      </c>
      <c r="DI110" s="37">
        <f>IF(OR('Background Data'!$A75='Background Data'!$A$20,'Background Data'!$A75='Background Data'!$A$21),-'Data Tables'!DI95*'Data Tables'!DI$106/100,0)</f>
        <v>0</v>
      </c>
      <c r="DJ110" s="37">
        <f>IF(OR('Background Data'!$A75='Background Data'!$A$20,'Background Data'!$A75='Background Data'!$A$21),-'Data Tables'!DJ95*'Data Tables'!DJ$106/100,0)</f>
        <v>0</v>
      </c>
      <c r="DK110" s="37">
        <f>IF(OR('Background Data'!$A75='Background Data'!$A$20,'Background Data'!$A75='Background Data'!$A$21),-'Data Tables'!DK95*'Data Tables'!DK$106/100,0)</f>
        <v>0</v>
      </c>
      <c r="DL110" s="37">
        <f>IF(OR('Background Data'!$A75='Background Data'!$A$20,'Background Data'!$A75='Background Data'!$A$21),-'Data Tables'!DL95*'Data Tables'!DL$106/100,0)</f>
        <v>0</v>
      </c>
      <c r="DM110" s="37">
        <f>IF(OR('Background Data'!$A75='Background Data'!$A$20,'Background Data'!$A75='Background Data'!$A$21),-'Data Tables'!DM95*'Data Tables'!DM$106/100,0)</f>
        <v>0</v>
      </c>
      <c r="DN110" s="37">
        <f>IF(OR('Background Data'!$A75='Background Data'!$A$20,'Background Data'!$A75='Background Data'!$A$21),-'Data Tables'!DN95*'Data Tables'!DN$106/100,0)</f>
        <v>0</v>
      </c>
      <c r="DO110" s="37">
        <f>IF(OR('Background Data'!$A75='Background Data'!$A$20,'Background Data'!$A75='Background Data'!$A$21),-'Data Tables'!DO95*'Data Tables'!DO$106/100,0)</f>
        <v>0</v>
      </c>
      <c r="DP110" s="37">
        <f>IF(OR('Background Data'!$A75='Background Data'!$A$20,'Background Data'!$A75='Background Data'!$A$21),-'Data Tables'!DP95*'Data Tables'!DP$106/100,0)</f>
        <v>0</v>
      </c>
      <c r="DQ110" s="37">
        <f>IF(OR('Background Data'!$A75='Background Data'!$A$20,'Background Data'!$A75='Background Data'!$A$21),-'Data Tables'!DQ95*'Data Tables'!DQ$106/100,0)</f>
        <v>0</v>
      </c>
      <c r="DR110" s="37">
        <f>IF(OR('Background Data'!$A75='Background Data'!$A$20,'Background Data'!$A75='Background Data'!$A$21),-'Data Tables'!DR95*'Data Tables'!DR$106/100,0)</f>
        <v>0</v>
      </c>
    </row>
    <row r="111" ht="14.25" customHeight="1" outlineLevel="1">
      <c r="B111" s="268" t="str">
        <f>'Utility Modules'!B10</f>
        <v>Holding</v>
      </c>
      <c r="C111" s="37">
        <f>IF(OR('Background Data'!$A76='Background Data'!$A$20,'Background Data'!$A76='Background Data'!$A$21),-'Data Tables'!C96*'Data Tables'!C$106/100,0)</f>
        <v>0</v>
      </c>
      <c r="D111" s="37">
        <f>IF(OR('Background Data'!$A76='Background Data'!$A$20,'Background Data'!$A76='Background Data'!$A$21),-'Data Tables'!D96*'Data Tables'!D$106/100,0)</f>
        <v>0</v>
      </c>
      <c r="E111" s="37">
        <f>IF(OR('Background Data'!$A76='Background Data'!$A$20,'Background Data'!$A76='Background Data'!$A$21),-'Data Tables'!E96*'Data Tables'!E$106/100,0)</f>
        <v>0</v>
      </c>
      <c r="F111" s="37">
        <f>IF(OR('Background Data'!$A76='Background Data'!$A$20,'Background Data'!$A76='Background Data'!$A$21),-'Data Tables'!F96*'Data Tables'!F$106/100,0)</f>
        <v>0</v>
      </c>
      <c r="G111" s="37">
        <f>IF(OR('Background Data'!$A76='Background Data'!$A$20,'Background Data'!$A76='Background Data'!$A$21),-'Data Tables'!G96*'Data Tables'!G$106/100,0)</f>
        <v>0</v>
      </c>
      <c r="H111" s="37">
        <f>IF(OR('Background Data'!$A76='Background Data'!$A$20,'Background Data'!$A76='Background Data'!$A$21),-'Data Tables'!H96*'Data Tables'!H$106/100,0)</f>
        <v>0</v>
      </c>
      <c r="I111" s="37">
        <f>IF(OR('Background Data'!$A76='Background Data'!$A$20,'Background Data'!$A76='Background Data'!$A$21),-'Data Tables'!I96*'Data Tables'!I$106/100,0)</f>
        <v>0</v>
      </c>
      <c r="J111" s="37">
        <f>IF(OR('Background Data'!$A76='Background Data'!$A$20,'Background Data'!$A76='Background Data'!$A$21),-'Data Tables'!J96*'Data Tables'!J$106/100,0)</f>
        <v>0</v>
      </c>
      <c r="K111" s="37">
        <f>IF(OR('Background Data'!$A76='Background Data'!$A$20,'Background Data'!$A76='Background Data'!$A$21),-'Data Tables'!K96*'Data Tables'!K$106/100,0)</f>
        <v>0</v>
      </c>
      <c r="L111" s="37">
        <f>IF(OR('Background Data'!$A76='Background Data'!$A$20,'Background Data'!$A76='Background Data'!$A$21),-'Data Tables'!L96*'Data Tables'!L$106/100,0)</f>
        <v>0</v>
      </c>
      <c r="M111" s="37">
        <f>IF(OR('Background Data'!$A76='Background Data'!$A$20,'Background Data'!$A76='Background Data'!$A$21),-'Data Tables'!M96*'Data Tables'!M$106/100,0)</f>
        <v>0</v>
      </c>
      <c r="N111" s="37">
        <f>IF(OR('Background Data'!$A76='Background Data'!$A$20,'Background Data'!$A76='Background Data'!$A$21),-'Data Tables'!N96*'Data Tables'!N$106/100,0)</f>
        <v>0</v>
      </c>
      <c r="O111" s="37">
        <f>IF(OR('Background Data'!$A76='Background Data'!$A$20,'Background Data'!$A76='Background Data'!$A$21),-'Data Tables'!O96*'Data Tables'!O$106/100,0)</f>
        <v>0</v>
      </c>
      <c r="P111" s="37">
        <f>IF(OR('Background Data'!$A76='Background Data'!$A$20,'Background Data'!$A76='Background Data'!$A$21),-'Data Tables'!P96*'Data Tables'!P$106/100,0)</f>
        <v>0</v>
      </c>
      <c r="Q111" s="37">
        <f>IF(OR('Background Data'!$A76='Background Data'!$A$20,'Background Data'!$A76='Background Data'!$A$21),-'Data Tables'!Q96*'Data Tables'!Q$106/100,0)</f>
        <v>0</v>
      </c>
      <c r="R111" s="37">
        <f>IF(OR('Background Data'!$A76='Background Data'!$A$20,'Background Data'!$A76='Background Data'!$A$21),-'Data Tables'!R96*'Data Tables'!R$106/100,0)</f>
        <v>0</v>
      </c>
      <c r="S111" s="37">
        <f>IF(OR('Background Data'!$A76='Background Data'!$A$20,'Background Data'!$A76='Background Data'!$A$21),-'Data Tables'!S96*'Data Tables'!S$106/100,0)</f>
        <v>0</v>
      </c>
      <c r="T111" s="37">
        <f>IF(OR('Background Data'!$A76='Background Data'!$A$20,'Background Data'!$A76='Background Data'!$A$21),-'Data Tables'!T96*'Data Tables'!T$106/100,0)</f>
        <v>0</v>
      </c>
      <c r="U111" s="37">
        <f>IF(OR('Background Data'!$A76='Background Data'!$A$20,'Background Data'!$A76='Background Data'!$A$21),-'Data Tables'!U96*'Data Tables'!U$106/100,0)</f>
        <v>0</v>
      </c>
      <c r="V111" s="37">
        <f>IF(OR('Background Data'!$A76='Background Data'!$A$20,'Background Data'!$A76='Background Data'!$A$21),-'Data Tables'!V96*'Data Tables'!V$106/100,0)</f>
        <v>0</v>
      </c>
      <c r="W111" s="37">
        <f>IF(OR('Background Data'!$A76='Background Data'!$A$20,'Background Data'!$A76='Background Data'!$A$21),-'Data Tables'!W96*'Data Tables'!W$106/100,0)</f>
        <v>0</v>
      </c>
      <c r="X111" s="37">
        <f>IF(OR('Background Data'!$A76='Background Data'!$A$20,'Background Data'!$A76='Background Data'!$A$21),-'Data Tables'!X96*'Data Tables'!X$106/100,0)</f>
        <v>0</v>
      </c>
      <c r="Y111" s="37">
        <f>IF(OR('Background Data'!$A76='Background Data'!$A$20,'Background Data'!$A76='Background Data'!$A$21),-'Data Tables'!Y96*'Data Tables'!Y$106/100,0)</f>
        <v>0</v>
      </c>
      <c r="Z111" s="37">
        <f>IF(OR('Background Data'!$A76='Background Data'!$A$20,'Background Data'!$A76='Background Data'!$A$21),-'Data Tables'!Z96*'Data Tables'!Z$106/100,0)</f>
        <v>0</v>
      </c>
      <c r="AA111" s="37">
        <f>IF(OR('Background Data'!$A76='Background Data'!$A$20,'Background Data'!$A76='Background Data'!$A$21),-'Data Tables'!AA96*'Data Tables'!AA$106/100,0)</f>
        <v>0</v>
      </c>
      <c r="AB111" s="37">
        <f>IF(OR('Background Data'!$A76='Background Data'!$A$20,'Background Data'!$A76='Background Data'!$A$21),-'Data Tables'!AB96*'Data Tables'!AB$106/100,0)</f>
        <v>0</v>
      </c>
      <c r="AC111" s="37">
        <f>IF(OR('Background Data'!$A76='Background Data'!$A$20,'Background Data'!$A76='Background Data'!$A$21),-'Data Tables'!AC96*'Data Tables'!AC$106/100,0)</f>
        <v>0</v>
      </c>
      <c r="AD111" s="37">
        <f>IF(OR('Background Data'!$A76='Background Data'!$A$20,'Background Data'!$A76='Background Data'!$A$21),-'Data Tables'!AD96*'Data Tables'!AD$106/100,0)</f>
        <v>0</v>
      </c>
      <c r="AE111" s="37">
        <f>IF(OR('Background Data'!$A76='Background Data'!$A$20,'Background Data'!$A76='Background Data'!$A$21),-'Data Tables'!AE96*'Data Tables'!AE$106/100,0)</f>
        <v>0</v>
      </c>
      <c r="AF111" s="37">
        <f>IF(OR('Background Data'!$A76='Background Data'!$A$20,'Background Data'!$A76='Background Data'!$A$21),-'Data Tables'!AF96*'Data Tables'!AF$106/100,0)</f>
        <v>0</v>
      </c>
      <c r="AG111" s="37">
        <f>IF(OR('Background Data'!$A76='Background Data'!$A$20,'Background Data'!$A76='Background Data'!$A$21),-'Data Tables'!AG96*'Data Tables'!AG$106/100,0)</f>
        <v>0</v>
      </c>
      <c r="AH111" s="37">
        <f>IF(OR('Background Data'!$A76='Background Data'!$A$20,'Background Data'!$A76='Background Data'!$A$21),-'Data Tables'!AH96*'Data Tables'!AH$106/100,0)</f>
        <v>0</v>
      </c>
      <c r="AI111" s="37">
        <f>IF(OR('Background Data'!$A76='Background Data'!$A$20,'Background Data'!$A76='Background Data'!$A$21),-'Data Tables'!AI96*'Data Tables'!AI$106/100,0)</f>
        <v>0</v>
      </c>
      <c r="AJ111" s="37">
        <f>IF(OR('Background Data'!$A76='Background Data'!$A$20,'Background Data'!$A76='Background Data'!$A$21),-'Data Tables'!AJ96*'Data Tables'!AJ$106/100,0)</f>
        <v>0</v>
      </c>
      <c r="AK111" s="37">
        <f>IF(OR('Background Data'!$A76='Background Data'!$A$20,'Background Data'!$A76='Background Data'!$A$21),-'Data Tables'!AK96*'Data Tables'!AK$106/100,0)</f>
        <v>0</v>
      </c>
      <c r="AL111" s="37">
        <f>IF(OR('Background Data'!$A76='Background Data'!$A$20,'Background Data'!$A76='Background Data'!$A$21),-'Data Tables'!AL96*'Data Tables'!AL$106/100,0)</f>
        <v>0</v>
      </c>
      <c r="AM111" s="37">
        <f>IF(OR('Background Data'!$A76='Background Data'!$A$20,'Background Data'!$A76='Background Data'!$A$21),-'Data Tables'!AM96*'Data Tables'!AM$106/100,0)</f>
        <v>0</v>
      </c>
      <c r="AN111" s="37">
        <f>IF(OR('Background Data'!$A76='Background Data'!$A$20,'Background Data'!$A76='Background Data'!$A$21),-'Data Tables'!AN96*'Data Tables'!AN$106/100,0)</f>
        <v>0</v>
      </c>
      <c r="AO111" s="37">
        <f>IF(OR('Background Data'!$A76='Background Data'!$A$20,'Background Data'!$A76='Background Data'!$A$21),-'Data Tables'!AO96*'Data Tables'!AO$106/100,0)</f>
        <v>0</v>
      </c>
      <c r="AP111" s="37">
        <f>IF(OR('Background Data'!$A76='Background Data'!$A$20,'Background Data'!$A76='Background Data'!$A$21),-'Data Tables'!AP96*'Data Tables'!AP$106/100,0)</f>
        <v>0</v>
      </c>
      <c r="AQ111" s="37">
        <f>IF(OR('Background Data'!$A76='Background Data'!$A$20,'Background Data'!$A76='Background Data'!$A$21),-'Data Tables'!AQ96*'Data Tables'!AQ$106/100,0)</f>
        <v>0</v>
      </c>
      <c r="AR111" s="37">
        <f>IF(OR('Background Data'!$A76='Background Data'!$A$20,'Background Data'!$A76='Background Data'!$A$21),-'Data Tables'!AR96*'Data Tables'!AR$106/100,0)</f>
        <v>0</v>
      </c>
      <c r="AS111" s="37">
        <f>IF(OR('Background Data'!$A76='Background Data'!$A$20,'Background Data'!$A76='Background Data'!$A$21),-'Data Tables'!AS96*'Data Tables'!AS$106/100,0)</f>
        <v>0</v>
      </c>
      <c r="AT111" s="37">
        <f>IF(OR('Background Data'!$A76='Background Data'!$A$20,'Background Data'!$A76='Background Data'!$A$21),-'Data Tables'!AT96*'Data Tables'!AT$106/100,0)</f>
        <v>0</v>
      </c>
      <c r="AU111" s="37">
        <f>IF(OR('Background Data'!$A76='Background Data'!$A$20,'Background Data'!$A76='Background Data'!$A$21),-'Data Tables'!AU96*'Data Tables'!AU$106/100,0)</f>
        <v>0</v>
      </c>
      <c r="AV111" s="37">
        <f>IF(OR('Background Data'!$A76='Background Data'!$A$20,'Background Data'!$A76='Background Data'!$A$21),-'Data Tables'!AV96*'Data Tables'!AV$106/100,0)</f>
        <v>0</v>
      </c>
      <c r="AW111" s="37">
        <f>IF(OR('Background Data'!$A76='Background Data'!$A$20,'Background Data'!$A76='Background Data'!$A$21),-'Data Tables'!AW96*'Data Tables'!AW$106/100,0)</f>
        <v>0</v>
      </c>
      <c r="AX111" s="37">
        <f>IF(OR('Background Data'!$A76='Background Data'!$A$20,'Background Data'!$A76='Background Data'!$A$21),-'Data Tables'!AX96*'Data Tables'!AX$106/100,0)</f>
        <v>0</v>
      </c>
      <c r="AY111" s="37">
        <f>IF(OR('Background Data'!$A76='Background Data'!$A$20,'Background Data'!$A76='Background Data'!$A$21),-'Data Tables'!AY96*'Data Tables'!AY$106/100,0)</f>
        <v>0</v>
      </c>
      <c r="AZ111" s="37">
        <f>IF(OR('Background Data'!$A76='Background Data'!$A$20,'Background Data'!$A76='Background Data'!$A$21),-'Data Tables'!AZ96*'Data Tables'!AZ$106/100,0)</f>
        <v>0</v>
      </c>
      <c r="BA111" s="37">
        <f>IF(OR('Background Data'!$A76='Background Data'!$A$20,'Background Data'!$A76='Background Data'!$A$21),-'Data Tables'!BA96*'Data Tables'!BA$106/100,0)</f>
        <v>0</v>
      </c>
      <c r="BB111" s="37">
        <f>IF(OR('Background Data'!$A76='Background Data'!$A$20,'Background Data'!$A76='Background Data'!$A$21),-'Data Tables'!BB96*'Data Tables'!BB$106/100,0)</f>
        <v>0</v>
      </c>
      <c r="BC111" s="37">
        <f>IF(OR('Background Data'!$A76='Background Data'!$A$20,'Background Data'!$A76='Background Data'!$A$21),-'Data Tables'!BC96*'Data Tables'!BC$106/100,0)</f>
        <v>0</v>
      </c>
      <c r="BD111" s="37">
        <f>IF(OR('Background Data'!$A76='Background Data'!$A$20,'Background Data'!$A76='Background Data'!$A$21),-'Data Tables'!BD96*'Data Tables'!BD$106/100,0)</f>
        <v>0</v>
      </c>
      <c r="BE111" s="37">
        <f>IF(OR('Background Data'!$A76='Background Data'!$A$20,'Background Data'!$A76='Background Data'!$A$21),-'Data Tables'!BE96*'Data Tables'!BE$106/100,0)</f>
        <v>0</v>
      </c>
      <c r="BF111" s="37">
        <f>IF(OR('Background Data'!$A76='Background Data'!$A$20,'Background Data'!$A76='Background Data'!$A$21),-'Data Tables'!BF96*'Data Tables'!BF$106/100,0)</f>
        <v>0</v>
      </c>
      <c r="BG111" s="37">
        <f>IF(OR('Background Data'!$A76='Background Data'!$A$20,'Background Data'!$A76='Background Data'!$A$21),-'Data Tables'!BG96*'Data Tables'!BG$106/100,0)</f>
        <v>0</v>
      </c>
      <c r="BH111" s="37">
        <f>IF(OR('Background Data'!$A76='Background Data'!$A$20,'Background Data'!$A76='Background Data'!$A$21),-'Data Tables'!BH96*'Data Tables'!BH$106/100,0)</f>
        <v>0</v>
      </c>
      <c r="BI111" s="37">
        <f>IF(OR('Background Data'!$A76='Background Data'!$A$20,'Background Data'!$A76='Background Data'!$A$21),-'Data Tables'!BI96*'Data Tables'!BI$106/100,0)</f>
        <v>0</v>
      </c>
      <c r="BJ111" s="37">
        <f>IF(OR('Background Data'!$A76='Background Data'!$A$20,'Background Data'!$A76='Background Data'!$A$21),-'Data Tables'!BJ96*'Data Tables'!BJ$106/100,0)</f>
        <v>0</v>
      </c>
      <c r="BK111" s="37">
        <f>IF(OR('Background Data'!$A76='Background Data'!$A$20,'Background Data'!$A76='Background Data'!$A$21),-'Data Tables'!BK96*'Data Tables'!BK$106/100,0)</f>
        <v>0</v>
      </c>
      <c r="BL111" s="37">
        <f>IF(OR('Background Data'!$A76='Background Data'!$A$20,'Background Data'!$A76='Background Data'!$A$21),-'Data Tables'!BL96*'Data Tables'!BL$106/100,0)</f>
        <v>0</v>
      </c>
      <c r="BM111" s="37">
        <f>IF(OR('Background Data'!$A76='Background Data'!$A$20,'Background Data'!$A76='Background Data'!$A$21),-'Data Tables'!BM96*'Data Tables'!BM$106/100,0)</f>
        <v>0</v>
      </c>
      <c r="BN111" s="37">
        <f>IF(OR('Background Data'!$A76='Background Data'!$A$20,'Background Data'!$A76='Background Data'!$A$21),-'Data Tables'!BN96*'Data Tables'!BN$106/100,0)</f>
        <v>0</v>
      </c>
      <c r="BO111" s="37">
        <f>IF(OR('Background Data'!$A76='Background Data'!$A$20,'Background Data'!$A76='Background Data'!$A$21),-'Data Tables'!BO96*'Data Tables'!BO$106/100,0)</f>
        <v>0</v>
      </c>
      <c r="BP111" s="37">
        <f>IF(OR('Background Data'!$A76='Background Data'!$A$20,'Background Data'!$A76='Background Data'!$A$21),-'Data Tables'!BP96*'Data Tables'!BP$106/100,0)</f>
        <v>0</v>
      </c>
      <c r="BQ111" s="37">
        <f>IF(OR('Background Data'!$A76='Background Data'!$A$20,'Background Data'!$A76='Background Data'!$A$21),-'Data Tables'!BQ96*'Data Tables'!BQ$106/100,0)</f>
        <v>0</v>
      </c>
      <c r="BR111" s="37">
        <f>IF(OR('Background Data'!$A76='Background Data'!$A$20,'Background Data'!$A76='Background Data'!$A$21),-'Data Tables'!BR96*'Data Tables'!BR$106/100,0)</f>
        <v>0</v>
      </c>
      <c r="BS111" s="37">
        <f>IF(OR('Background Data'!$A76='Background Data'!$A$20,'Background Data'!$A76='Background Data'!$A$21),-'Data Tables'!BS96*'Data Tables'!BS$106/100,0)</f>
        <v>0</v>
      </c>
      <c r="BT111" s="37">
        <f>IF(OR('Background Data'!$A76='Background Data'!$A$20,'Background Data'!$A76='Background Data'!$A$21),-'Data Tables'!BT96*'Data Tables'!BT$106/100,0)</f>
        <v>0</v>
      </c>
      <c r="BU111" s="37">
        <f>IF(OR('Background Data'!$A76='Background Data'!$A$20,'Background Data'!$A76='Background Data'!$A$21),-'Data Tables'!BU96*'Data Tables'!BU$106/100,0)</f>
        <v>0</v>
      </c>
      <c r="BV111" s="37">
        <f>IF(OR('Background Data'!$A76='Background Data'!$A$20,'Background Data'!$A76='Background Data'!$A$21),-'Data Tables'!BV96*'Data Tables'!BV$106/100,0)</f>
        <v>0</v>
      </c>
      <c r="BW111" s="37">
        <f>IF(OR('Background Data'!$A76='Background Data'!$A$20,'Background Data'!$A76='Background Data'!$A$21),-'Data Tables'!BW96*'Data Tables'!BW$106/100,0)</f>
        <v>0</v>
      </c>
      <c r="BX111" s="37">
        <f>IF(OR('Background Data'!$A76='Background Data'!$A$20,'Background Data'!$A76='Background Data'!$A$21),-'Data Tables'!BX96*'Data Tables'!BX$106/100,0)</f>
        <v>0</v>
      </c>
      <c r="BY111" s="37">
        <f>IF(OR('Background Data'!$A76='Background Data'!$A$20,'Background Data'!$A76='Background Data'!$A$21),-'Data Tables'!BY96*'Data Tables'!BY$106/100,0)</f>
        <v>0</v>
      </c>
      <c r="BZ111" s="37">
        <f>IF(OR('Background Data'!$A76='Background Data'!$A$20,'Background Data'!$A76='Background Data'!$A$21),-'Data Tables'!BZ96*'Data Tables'!BZ$106/100,0)</f>
        <v>0</v>
      </c>
      <c r="CA111" s="37">
        <f>IF(OR('Background Data'!$A76='Background Data'!$A$20,'Background Data'!$A76='Background Data'!$A$21),-'Data Tables'!CA96*'Data Tables'!CA$106/100,0)</f>
        <v>0</v>
      </c>
      <c r="CB111" s="37">
        <f>IF(OR('Background Data'!$A76='Background Data'!$A$20,'Background Data'!$A76='Background Data'!$A$21),-'Data Tables'!CB96*'Data Tables'!CB$106/100,0)</f>
        <v>0</v>
      </c>
      <c r="CC111" s="37">
        <f>IF(OR('Background Data'!$A76='Background Data'!$A$20,'Background Data'!$A76='Background Data'!$A$21),-'Data Tables'!CC96*'Data Tables'!CC$106/100,0)</f>
        <v>0</v>
      </c>
      <c r="CD111" s="37">
        <f>IF(OR('Background Data'!$A76='Background Data'!$A$20,'Background Data'!$A76='Background Data'!$A$21),-'Data Tables'!CD96*'Data Tables'!CD$106/100,0)</f>
        <v>0</v>
      </c>
      <c r="CE111" s="37">
        <f>IF(OR('Background Data'!$A76='Background Data'!$A$20,'Background Data'!$A76='Background Data'!$A$21),-'Data Tables'!CE96*'Data Tables'!CE$106/100,0)</f>
        <v>0</v>
      </c>
      <c r="CF111" s="37">
        <f>IF(OR('Background Data'!$A76='Background Data'!$A$20,'Background Data'!$A76='Background Data'!$A$21),-'Data Tables'!CF96*'Data Tables'!CF$106/100,0)</f>
        <v>0</v>
      </c>
      <c r="CG111" s="37">
        <f>IF(OR('Background Data'!$A76='Background Data'!$A$20,'Background Data'!$A76='Background Data'!$A$21),-'Data Tables'!CG96*'Data Tables'!CG$106/100,0)</f>
        <v>0</v>
      </c>
      <c r="CH111" s="37">
        <f>IF(OR('Background Data'!$A76='Background Data'!$A$20,'Background Data'!$A76='Background Data'!$A$21),-'Data Tables'!CH96*'Data Tables'!CH$106/100,0)</f>
        <v>0</v>
      </c>
      <c r="CI111" s="37">
        <f>IF(OR('Background Data'!$A76='Background Data'!$A$20,'Background Data'!$A76='Background Data'!$A$21),-'Data Tables'!CI96*'Data Tables'!CI$106/100,0)</f>
        <v>0</v>
      </c>
      <c r="CJ111" s="37">
        <f>IF(OR('Background Data'!$A76='Background Data'!$A$20,'Background Data'!$A76='Background Data'!$A$21),-'Data Tables'!CJ96*'Data Tables'!CJ$106/100,0)</f>
        <v>0</v>
      </c>
      <c r="CK111" s="37">
        <f>IF(OR('Background Data'!$A76='Background Data'!$A$20,'Background Data'!$A76='Background Data'!$A$21),-'Data Tables'!CK96*'Data Tables'!CK$106/100,0)</f>
        <v>0</v>
      </c>
      <c r="CL111" s="37">
        <f>IF(OR('Background Data'!$A76='Background Data'!$A$20,'Background Data'!$A76='Background Data'!$A$21),-'Data Tables'!CL96*'Data Tables'!CL$106/100,0)</f>
        <v>0</v>
      </c>
      <c r="CM111" s="37">
        <f>IF(OR('Background Data'!$A76='Background Data'!$A$20,'Background Data'!$A76='Background Data'!$A$21),-'Data Tables'!CM96*'Data Tables'!CM$106/100,0)</f>
        <v>0</v>
      </c>
      <c r="CN111" s="37">
        <f>IF(OR('Background Data'!$A76='Background Data'!$A$20,'Background Data'!$A76='Background Data'!$A$21),-'Data Tables'!CN96*'Data Tables'!CN$106/100,0)</f>
        <v>0</v>
      </c>
      <c r="CO111" s="37">
        <f>IF(OR('Background Data'!$A76='Background Data'!$A$20,'Background Data'!$A76='Background Data'!$A$21),-'Data Tables'!CO96*'Data Tables'!CO$106/100,0)</f>
        <v>0</v>
      </c>
      <c r="CP111" s="37">
        <f>IF(OR('Background Data'!$A76='Background Data'!$A$20,'Background Data'!$A76='Background Data'!$A$21),-'Data Tables'!CP96*'Data Tables'!CP$106/100,0)</f>
        <v>0</v>
      </c>
      <c r="CQ111" s="37">
        <f>IF(OR('Background Data'!$A76='Background Data'!$A$20,'Background Data'!$A76='Background Data'!$A$21),-'Data Tables'!CQ96*'Data Tables'!CQ$106/100,0)</f>
        <v>0</v>
      </c>
      <c r="CR111" s="37">
        <f>IF(OR('Background Data'!$A76='Background Data'!$A$20,'Background Data'!$A76='Background Data'!$A$21),-'Data Tables'!CR96*'Data Tables'!CR$106/100,0)</f>
        <v>0</v>
      </c>
      <c r="CS111" s="37">
        <f>IF(OR('Background Data'!$A76='Background Data'!$A$20,'Background Data'!$A76='Background Data'!$A$21),-'Data Tables'!CS96*'Data Tables'!CS$106/100,0)</f>
        <v>0</v>
      </c>
      <c r="CT111" s="37">
        <f>IF(OR('Background Data'!$A76='Background Data'!$A$20,'Background Data'!$A76='Background Data'!$A$21),-'Data Tables'!CT96*'Data Tables'!CT$106/100,0)</f>
        <v>0</v>
      </c>
      <c r="CU111" s="37">
        <f>IF(OR('Background Data'!$A76='Background Data'!$A$20,'Background Data'!$A76='Background Data'!$A$21),-'Data Tables'!CU96*'Data Tables'!CU$106/100,0)</f>
        <v>0</v>
      </c>
      <c r="CV111" s="37">
        <f>IF(OR('Background Data'!$A76='Background Data'!$A$20,'Background Data'!$A76='Background Data'!$A$21),-'Data Tables'!CV96*'Data Tables'!CV$106/100,0)</f>
        <v>0</v>
      </c>
      <c r="CW111" s="37">
        <f>IF(OR('Background Data'!$A76='Background Data'!$A$20,'Background Data'!$A76='Background Data'!$A$21),-'Data Tables'!CW96*'Data Tables'!CW$106/100,0)</f>
        <v>0</v>
      </c>
      <c r="CX111" s="37">
        <f>IF(OR('Background Data'!$A76='Background Data'!$A$20,'Background Data'!$A76='Background Data'!$A$21),-'Data Tables'!CX96*'Data Tables'!CX$106/100,0)</f>
        <v>0</v>
      </c>
      <c r="CY111" s="37">
        <f>IF(OR('Background Data'!$A76='Background Data'!$A$20,'Background Data'!$A76='Background Data'!$A$21),-'Data Tables'!CY96*'Data Tables'!CY$106/100,0)</f>
        <v>0</v>
      </c>
      <c r="CZ111" s="37">
        <f>IF(OR('Background Data'!$A76='Background Data'!$A$20,'Background Data'!$A76='Background Data'!$A$21),-'Data Tables'!CZ96*'Data Tables'!CZ$106/100,0)</f>
        <v>0</v>
      </c>
      <c r="DA111" s="37">
        <f>IF(OR('Background Data'!$A76='Background Data'!$A$20,'Background Data'!$A76='Background Data'!$A$21),-'Data Tables'!DA96*'Data Tables'!DA$106/100,0)</f>
        <v>0</v>
      </c>
      <c r="DB111" s="37">
        <f>IF(OR('Background Data'!$A76='Background Data'!$A$20,'Background Data'!$A76='Background Data'!$A$21),-'Data Tables'!DB96*'Data Tables'!DB$106/100,0)</f>
        <v>0</v>
      </c>
      <c r="DC111" s="37">
        <f>IF(OR('Background Data'!$A76='Background Data'!$A$20,'Background Data'!$A76='Background Data'!$A$21),-'Data Tables'!DC96*'Data Tables'!DC$106/100,0)</f>
        <v>0</v>
      </c>
      <c r="DD111" s="37">
        <f>IF(OR('Background Data'!$A76='Background Data'!$A$20,'Background Data'!$A76='Background Data'!$A$21),-'Data Tables'!DD96*'Data Tables'!DD$106/100,0)</f>
        <v>0</v>
      </c>
      <c r="DE111" s="37">
        <f>IF(OR('Background Data'!$A76='Background Data'!$A$20,'Background Data'!$A76='Background Data'!$A$21),-'Data Tables'!DE96*'Data Tables'!DE$106/100,0)</f>
        <v>0</v>
      </c>
      <c r="DF111" s="37">
        <f>IF(OR('Background Data'!$A76='Background Data'!$A$20,'Background Data'!$A76='Background Data'!$A$21),-'Data Tables'!DF96*'Data Tables'!DF$106/100,0)</f>
        <v>0</v>
      </c>
      <c r="DG111" s="37">
        <f>IF(OR('Background Data'!$A76='Background Data'!$A$20,'Background Data'!$A76='Background Data'!$A$21),-'Data Tables'!DG96*'Data Tables'!DG$106/100,0)</f>
        <v>0</v>
      </c>
      <c r="DH111" s="37">
        <f>IF(OR('Background Data'!$A76='Background Data'!$A$20,'Background Data'!$A76='Background Data'!$A$21),-'Data Tables'!DH96*'Data Tables'!DH$106/100,0)</f>
        <v>0</v>
      </c>
      <c r="DI111" s="37">
        <f>IF(OR('Background Data'!$A76='Background Data'!$A$20,'Background Data'!$A76='Background Data'!$A$21),-'Data Tables'!DI96*'Data Tables'!DI$106/100,0)</f>
        <v>0</v>
      </c>
      <c r="DJ111" s="37">
        <f>IF(OR('Background Data'!$A76='Background Data'!$A$20,'Background Data'!$A76='Background Data'!$A$21),-'Data Tables'!DJ96*'Data Tables'!DJ$106/100,0)</f>
        <v>0</v>
      </c>
      <c r="DK111" s="37">
        <f>IF(OR('Background Data'!$A76='Background Data'!$A$20,'Background Data'!$A76='Background Data'!$A$21),-'Data Tables'!DK96*'Data Tables'!DK$106/100,0)</f>
        <v>0</v>
      </c>
      <c r="DL111" s="37">
        <f>IF(OR('Background Data'!$A76='Background Data'!$A$20,'Background Data'!$A76='Background Data'!$A$21),-'Data Tables'!DL96*'Data Tables'!DL$106/100,0)</f>
        <v>0</v>
      </c>
      <c r="DM111" s="37">
        <f>IF(OR('Background Data'!$A76='Background Data'!$A$20,'Background Data'!$A76='Background Data'!$A$21),-'Data Tables'!DM96*'Data Tables'!DM$106/100,0)</f>
        <v>0</v>
      </c>
      <c r="DN111" s="37">
        <f>IF(OR('Background Data'!$A76='Background Data'!$A$20,'Background Data'!$A76='Background Data'!$A$21),-'Data Tables'!DN96*'Data Tables'!DN$106/100,0)</f>
        <v>0</v>
      </c>
      <c r="DO111" s="37">
        <f>IF(OR('Background Data'!$A76='Background Data'!$A$20,'Background Data'!$A76='Background Data'!$A$21),-'Data Tables'!DO96*'Data Tables'!DO$106/100,0)</f>
        <v>0</v>
      </c>
      <c r="DP111" s="37">
        <f>IF(OR('Background Data'!$A76='Background Data'!$A$20,'Background Data'!$A76='Background Data'!$A$21),-'Data Tables'!DP96*'Data Tables'!DP$106/100,0)</f>
        <v>0</v>
      </c>
      <c r="DQ111" s="37">
        <f>IF(OR('Background Data'!$A76='Background Data'!$A$20,'Background Data'!$A76='Background Data'!$A$21),-'Data Tables'!DQ96*'Data Tables'!DQ$106/100,0)</f>
        <v>0</v>
      </c>
      <c r="DR111" s="37">
        <f>IF(OR('Background Data'!$A76='Background Data'!$A$20,'Background Data'!$A76='Background Data'!$A$21),-'Data Tables'!DR96*'Data Tables'!DR$106/100,0)</f>
        <v>0</v>
      </c>
    </row>
    <row r="112" ht="14.25" customHeight="1" outlineLevel="1">
      <c r="B112" s="268" t="str">
        <f>'Utility Modules'!B11</f>
        <v>Transfer for Benefit</v>
      </c>
      <c r="C112" s="37">
        <f>IF(OR('Background Data'!$A77='Background Data'!$A$20,'Background Data'!$A77='Background Data'!$A$21),-'Data Tables'!C97*'Data Tables'!C$106/100,0)</f>
        <v>0</v>
      </c>
      <c r="D112" s="37">
        <f>IF(OR('Background Data'!$A77='Background Data'!$A$20,'Background Data'!$A77='Background Data'!$A$21),-'Data Tables'!D97*'Data Tables'!D$106/100,0)</f>
        <v>0</v>
      </c>
      <c r="E112" s="37">
        <f>IF(OR('Background Data'!$A77='Background Data'!$A$20,'Background Data'!$A77='Background Data'!$A$21),-'Data Tables'!E97*'Data Tables'!E$106/100,0)</f>
        <v>0</v>
      </c>
      <c r="F112" s="37">
        <f>IF(OR('Background Data'!$A77='Background Data'!$A$20,'Background Data'!$A77='Background Data'!$A$21),-'Data Tables'!F97*'Data Tables'!F$106/100,0)</f>
        <v>0</v>
      </c>
      <c r="G112" s="37">
        <f>IF(OR('Background Data'!$A77='Background Data'!$A$20,'Background Data'!$A77='Background Data'!$A$21),-'Data Tables'!G97*'Data Tables'!G$106/100,0)</f>
        <v>0</v>
      </c>
      <c r="H112" s="37">
        <f>IF(OR('Background Data'!$A77='Background Data'!$A$20,'Background Data'!$A77='Background Data'!$A$21),-'Data Tables'!H97*'Data Tables'!H$106/100,0)</f>
        <v>0</v>
      </c>
      <c r="I112" s="37">
        <f>IF(OR('Background Data'!$A77='Background Data'!$A$20,'Background Data'!$A77='Background Data'!$A$21),-'Data Tables'!I97*'Data Tables'!I$106/100,0)</f>
        <v>0</v>
      </c>
      <c r="J112" s="37">
        <f>IF(OR('Background Data'!$A77='Background Data'!$A$20,'Background Data'!$A77='Background Data'!$A$21),-'Data Tables'!J97*'Data Tables'!J$106/100,0)</f>
        <v>0</v>
      </c>
      <c r="K112" s="37">
        <f>IF(OR('Background Data'!$A77='Background Data'!$A$20,'Background Data'!$A77='Background Data'!$A$21),-'Data Tables'!K97*'Data Tables'!K$106/100,0)</f>
        <v>0</v>
      </c>
      <c r="L112" s="37">
        <f>IF(OR('Background Data'!$A77='Background Data'!$A$20,'Background Data'!$A77='Background Data'!$A$21),-'Data Tables'!L97*'Data Tables'!L$106/100,0)</f>
        <v>0</v>
      </c>
      <c r="M112" s="37">
        <f>IF(OR('Background Data'!$A77='Background Data'!$A$20,'Background Data'!$A77='Background Data'!$A$21),-'Data Tables'!M97*'Data Tables'!M$106/100,0)</f>
        <v>0</v>
      </c>
      <c r="N112" s="37">
        <f>IF(OR('Background Data'!$A77='Background Data'!$A$20,'Background Data'!$A77='Background Data'!$A$21),-'Data Tables'!N97*'Data Tables'!N$106/100,0)</f>
        <v>0</v>
      </c>
      <c r="O112" s="37">
        <f>IF(OR('Background Data'!$A77='Background Data'!$A$20,'Background Data'!$A77='Background Data'!$A$21),-'Data Tables'!O97*'Data Tables'!O$106/100,0)</f>
        <v>0</v>
      </c>
      <c r="P112" s="37">
        <f>IF(OR('Background Data'!$A77='Background Data'!$A$20,'Background Data'!$A77='Background Data'!$A$21),-'Data Tables'!P97*'Data Tables'!P$106/100,0)</f>
        <v>0</v>
      </c>
      <c r="Q112" s="37">
        <f>IF(OR('Background Data'!$A77='Background Data'!$A$20,'Background Data'!$A77='Background Data'!$A$21),-'Data Tables'!Q97*'Data Tables'!Q$106/100,0)</f>
        <v>0</v>
      </c>
      <c r="R112" s="37">
        <f>IF(OR('Background Data'!$A77='Background Data'!$A$20,'Background Data'!$A77='Background Data'!$A$21),-'Data Tables'!R97*'Data Tables'!R$106/100,0)</f>
        <v>0</v>
      </c>
      <c r="S112" s="37">
        <f>IF(OR('Background Data'!$A77='Background Data'!$A$20,'Background Data'!$A77='Background Data'!$A$21),-'Data Tables'!S97*'Data Tables'!S$106/100,0)</f>
        <v>0</v>
      </c>
      <c r="T112" s="37">
        <f>IF(OR('Background Data'!$A77='Background Data'!$A$20,'Background Data'!$A77='Background Data'!$A$21),-'Data Tables'!T97*'Data Tables'!T$106/100,0)</f>
        <v>0</v>
      </c>
      <c r="U112" s="37">
        <f>IF(OR('Background Data'!$A77='Background Data'!$A$20,'Background Data'!$A77='Background Data'!$A$21),-'Data Tables'!U97*'Data Tables'!U$106/100,0)</f>
        <v>0</v>
      </c>
      <c r="V112" s="37">
        <f>IF(OR('Background Data'!$A77='Background Data'!$A$20,'Background Data'!$A77='Background Data'!$A$21),-'Data Tables'!V97*'Data Tables'!V$106/100,0)</f>
        <v>0</v>
      </c>
      <c r="W112" s="37">
        <f>IF(OR('Background Data'!$A77='Background Data'!$A$20,'Background Data'!$A77='Background Data'!$A$21),-'Data Tables'!W97*'Data Tables'!W$106/100,0)</f>
        <v>0</v>
      </c>
      <c r="X112" s="37">
        <f>IF(OR('Background Data'!$A77='Background Data'!$A$20,'Background Data'!$A77='Background Data'!$A$21),-'Data Tables'!X97*'Data Tables'!X$106/100,0)</f>
        <v>0</v>
      </c>
      <c r="Y112" s="37">
        <f>IF(OR('Background Data'!$A77='Background Data'!$A$20,'Background Data'!$A77='Background Data'!$A$21),-'Data Tables'!Y97*'Data Tables'!Y$106/100,0)</f>
        <v>0</v>
      </c>
      <c r="Z112" s="37">
        <f>IF(OR('Background Data'!$A77='Background Data'!$A$20,'Background Data'!$A77='Background Data'!$A$21),-'Data Tables'!Z97*'Data Tables'!Z$106/100,0)</f>
        <v>0</v>
      </c>
      <c r="AA112" s="37">
        <f>IF(OR('Background Data'!$A77='Background Data'!$A$20,'Background Data'!$A77='Background Data'!$A$21),-'Data Tables'!AA97*'Data Tables'!AA$106/100,0)</f>
        <v>0</v>
      </c>
      <c r="AB112" s="37">
        <f>IF(OR('Background Data'!$A77='Background Data'!$A$20,'Background Data'!$A77='Background Data'!$A$21),-'Data Tables'!AB97*'Data Tables'!AB$106/100,0)</f>
        <v>0</v>
      </c>
      <c r="AC112" s="37">
        <f>IF(OR('Background Data'!$A77='Background Data'!$A$20,'Background Data'!$A77='Background Data'!$A$21),-'Data Tables'!AC97*'Data Tables'!AC$106/100,0)</f>
        <v>0</v>
      </c>
      <c r="AD112" s="37">
        <f>IF(OR('Background Data'!$A77='Background Data'!$A$20,'Background Data'!$A77='Background Data'!$A$21),-'Data Tables'!AD97*'Data Tables'!AD$106/100,0)</f>
        <v>0</v>
      </c>
      <c r="AE112" s="37">
        <f>IF(OR('Background Data'!$A77='Background Data'!$A$20,'Background Data'!$A77='Background Data'!$A$21),-'Data Tables'!AE97*'Data Tables'!AE$106/100,0)</f>
        <v>0</v>
      </c>
      <c r="AF112" s="37">
        <f>IF(OR('Background Data'!$A77='Background Data'!$A$20,'Background Data'!$A77='Background Data'!$A$21),-'Data Tables'!AF97*'Data Tables'!AF$106/100,0)</f>
        <v>0</v>
      </c>
      <c r="AG112" s="37">
        <f>IF(OR('Background Data'!$A77='Background Data'!$A$20,'Background Data'!$A77='Background Data'!$A$21),-'Data Tables'!AG97*'Data Tables'!AG$106/100,0)</f>
        <v>0</v>
      </c>
      <c r="AH112" s="37">
        <f>IF(OR('Background Data'!$A77='Background Data'!$A$20,'Background Data'!$A77='Background Data'!$A$21),-'Data Tables'!AH97*'Data Tables'!AH$106/100,0)</f>
        <v>0</v>
      </c>
      <c r="AI112" s="37">
        <f>IF(OR('Background Data'!$A77='Background Data'!$A$20,'Background Data'!$A77='Background Data'!$A$21),-'Data Tables'!AI97*'Data Tables'!AI$106/100,0)</f>
        <v>0</v>
      </c>
      <c r="AJ112" s="37">
        <f>IF(OR('Background Data'!$A77='Background Data'!$A$20,'Background Data'!$A77='Background Data'!$A$21),-'Data Tables'!AJ97*'Data Tables'!AJ$106/100,0)</f>
        <v>0</v>
      </c>
      <c r="AK112" s="37">
        <f>IF(OR('Background Data'!$A77='Background Data'!$A$20,'Background Data'!$A77='Background Data'!$A$21),-'Data Tables'!AK97*'Data Tables'!AK$106/100,0)</f>
        <v>0</v>
      </c>
      <c r="AL112" s="37">
        <f>IF(OR('Background Data'!$A77='Background Data'!$A$20,'Background Data'!$A77='Background Data'!$A$21),-'Data Tables'!AL97*'Data Tables'!AL$106/100,0)</f>
        <v>0</v>
      </c>
      <c r="AM112" s="37">
        <f>IF(OR('Background Data'!$A77='Background Data'!$A$20,'Background Data'!$A77='Background Data'!$A$21),-'Data Tables'!AM97*'Data Tables'!AM$106/100,0)</f>
        <v>0</v>
      </c>
      <c r="AN112" s="37">
        <f>IF(OR('Background Data'!$A77='Background Data'!$A$20,'Background Data'!$A77='Background Data'!$A$21),-'Data Tables'!AN97*'Data Tables'!AN$106/100,0)</f>
        <v>0</v>
      </c>
      <c r="AO112" s="37">
        <f>IF(OR('Background Data'!$A77='Background Data'!$A$20,'Background Data'!$A77='Background Data'!$A$21),-'Data Tables'!AO97*'Data Tables'!AO$106/100,0)</f>
        <v>0</v>
      </c>
      <c r="AP112" s="37">
        <f>IF(OR('Background Data'!$A77='Background Data'!$A$20,'Background Data'!$A77='Background Data'!$A$21),-'Data Tables'!AP97*'Data Tables'!AP$106/100,0)</f>
        <v>0</v>
      </c>
      <c r="AQ112" s="37">
        <f>IF(OR('Background Data'!$A77='Background Data'!$A$20,'Background Data'!$A77='Background Data'!$A$21),-'Data Tables'!AQ97*'Data Tables'!AQ$106/100,0)</f>
        <v>0</v>
      </c>
      <c r="AR112" s="37">
        <f>IF(OR('Background Data'!$A77='Background Data'!$A$20,'Background Data'!$A77='Background Data'!$A$21),-'Data Tables'!AR97*'Data Tables'!AR$106/100,0)</f>
        <v>0</v>
      </c>
      <c r="AS112" s="37">
        <f>IF(OR('Background Data'!$A77='Background Data'!$A$20,'Background Data'!$A77='Background Data'!$A$21),-'Data Tables'!AS97*'Data Tables'!AS$106/100,0)</f>
        <v>0</v>
      </c>
      <c r="AT112" s="37">
        <f>IF(OR('Background Data'!$A77='Background Data'!$A$20,'Background Data'!$A77='Background Data'!$A$21),-'Data Tables'!AT97*'Data Tables'!AT$106/100,0)</f>
        <v>0</v>
      </c>
      <c r="AU112" s="37">
        <f>IF(OR('Background Data'!$A77='Background Data'!$A$20,'Background Data'!$A77='Background Data'!$A$21),-'Data Tables'!AU97*'Data Tables'!AU$106/100,0)</f>
        <v>0</v>
      </c>
      <c r="AV112" s="37">
        <f>IF(OR('Background Data'!$A77='Background Data'!$A$20,'Background Data'!$A77='Background Data'!$A$21),-'Data Tables'!AV97*'Data Tables'!AV$106/100,0)</f>
        <v>0</v>
      </c>
      <c r="AW112" s="37">
        <f>IF(OR('Background Data'!$A77='Background Data'!$A$20,'Background Data'!$A77='Background Data'!$A$21),-'Data Tables'!AW97*'Data Tables'!AW$106/100,0)</f>
        <v>0</v>
      </c>
      <c r="AX112" s="37">
        <f>IF(OR('Background Data'!$A77='Background Data'!$A$20,'Background Data'!$A77='Background Data'!$A$21),-'Data Tables'!AX97*'Data Tables'!AX$106/100,0)</f>
        <v>0</v>
      </c>
      <c r="AY112" s="37">
        <f>IF(OR('Background Data'!$A77='Background Data'!$A$20,'Background Data'!$A77='Background Data'!$A$21),-'Data Tables'!AY97*'Data Tables'!AY$106/100,0)</f>
        <v>0</v>
      </c>
      <c r="AZ112" s="37">
        <f>IF(OR('Background Data'!$A77='Background Data'!$A$20,'Background Data'!$A77='Background Data'!$A$21),-'Data Tables'!AZ97*'Data Tables'!AZ$106/100,0)</f>
        <v>0</v>
      </c>
      <c r="BA112" s="37">
        <f>IF(OR('Background Data'!$A77='Background Data'!$A$20,'Background Data'!$A77='Background Data'!$A$21),-'Data Tables'!BA97*'Data Tables'!BA$106/100,0)</f>
        <v>0</v>
      </c>
      <c r="BB112" s="37">
        <f>IF(OR('Background Data'!$A77='Background Data'!$A$20,'Background Data'!$A77='Background Data'!$A$21),-'Data Tables'!BB97*'Data Tables'!BB$106/100,0)</f>
        <v>0</v>
      </c>
      <c r="BC112" s="37">
        <f>IF(OR('Background Data'!$A77='Background Data'!$A$20,'Background Data'!$A77='Background Data'!$A$21),-'Data Tables'!BC97*'Data Tables'!BC$106/100,0)</f>
        <v>0</v>
      </c>
      <c r="BD112" s="37">
        <f>IF(OR('Background Data'!$A77='Background Data'!$A$20,'Background Data'!$A77='Background Data'!$A$21),-'Data Tables'!BD97*'Data Tables'!BD$106/100,0)</f>
        <v>0</v>
      </c>
      <c r="BE112" s="37">
        <f>IF(OR('Background Data'!$A77='Background Data'!$A$20,'Background Data'!$A77='Background Data'!$A$21),-'Data Tables'!BE97*'Data Tables'!BE$106/100,0)</f>
        <v>0</v>
      </c>
      <c r="BF112" s="37">
        <f>IF(OR('Background Data'!$A77='Background Data'!$A$20,'Background Data'!$A77='Background Data'!$A$21),-'Data Tables'!BF97*'Data Tables'!BF$106/100,0)</f>
        <v>0</v>
      </c>
      <c r="BG112" s="37">
        <f>IF(OR('Background Data'!$A77='Background Data'!$A$20,'Background Data'!$A77='Background Data'!$A$21),-'Data Tables'!BG97*'Data Tables'!BG$106/100,0)</f>
        <v>0</v>
      </c>
      <c r="BH112" s="37">
        <f>IF(OR('Background Data'!$A77='Background Data'!$A$20,'Background Data'!$A77='Background Data'!$A$21),-'Data Tables'!BH97*'Data Tables'!BH$106/100,0)</f>
        <v>0</v>
      </c>
      <c r="BI112" s="37">
        <f>IF(OR('Background Data'!$A77='Background Data'!$A$20,'Background Data'!$A77='Background Data'!$A$21),-'Data Tables'!BI97*'Data Tables'!BI$106/100,0)</f>
        <v>0</v>
      </c>
      <c r="BJ112" s="37">
        <f>IF(OR('Background Data'!$A77='Background Data'!$A$20,'Background Data'!$A77='Background Data'!$A$21),-'Data Tables'!BJ97*'Data Tables'!BJ$106/100,0)</f>
        <v>0</v>
      </c>
      <c r="BK112" s="37">
        <f>IF(OR('Background Data'!$A77='Background Data'!$A$20,'Background Data'!$A77='Background Data'!$A$21),-'Data Tables'!BK97*'Data Tables'!BK$106/100,0)</f>
        <v>0</v>
      </c>
      <c r="BL112" s="37">
        <f>IF(OR('Background Data'!$A77='Background Data'!$A$20,'Background Data'!$A77='Background Data'!$A$21),-'Data Tables'!BL97*'Data Tables'!BL$106/100,0)</f>
        <v>0</v>
      </c>
      <c r="BM112" s="37">
        <f>IF(OR('Background Data'!$A77='Background Data'!$A$20,'Background Data'!$A77='Background Data'!$A$21),-'Data Tables'!BM97*'Data Tables'!BM$106/100,0)</f>
        <v>0</v>
      </c>
      <c r="BN112" s="37">
        <f>IF(OR('Background Data'!$A77='Background Data'!$A$20,'Background Data'!$A77='Background Data'!$A$21),-'Data Tables'!BN97*'Data Tables'!BN$106/100,0)</f>
        <v>0</v>
      </c>
      <c r="BO112" s="37">
        <f>IF(OR('Background Data'!$A77='Background Data'!$A$20,'Background Data'!$A77='Background Data'!$A$21),-'Data Tables'!BO97*'Data Tables'!BO$106/100,0)</f>
        <v>0</v>
      </c>
      <c r="BP112" s="37">
        <f>IF(OR('Background Data'!$A77='Background Data'!$A$20,'Background Data'!$A77='Background Data'!$A$21),-'Data Tables'!BP97*'Data Tables'!BP$106/100,0)</f>
        <v>0</v>
      </c>
      <c r="BQ112" s="37">
        <f>IF(OR('Background Data'!$A77='Background Data'!$A$20,'Background Data'!$A77='Background Data'!$A$21),-'Data Tables'!BQ97*'Data Tables'!BQ$106/100,0)</f>
        <v>0</v>
      </c>
      <c r="BR112" s="37">
        <f>IF(OR('Background Data'!$A77='Background Data'!$A$20,'Background Data'!$A77='Background Data'!$A$21),-'Data Tables'!BR97*'Data Tables'!BR$106/100,0)</f>
        <v>0</v>
      </c>
      <c r="BS112" s="37">
        <f>IF(OR('Background Data'!$A77='Background Data'!$A$20,'Background Data'!$A77='Background Data'!$A$21),-'Data Tables'!BS97*'Data Tables'!BS$106/100,0)</f>
        <v>0</v>
      </c>
      <c r="BT112" s="37">
        <f>IF(OR('Background Data'!$A77='Background Data'!$A$20,'Background Data'!$A77='Background Data'!$A$21),-'Data Tables'!BT97*'Data Tables'!BT$106/100,0)</f>
        <v>0</v>
      </c>
      <c r="BU112" s="37">
        <f>IF(OR('Background Data'!$A77='Background Data'!$A$20,'Background Data'!$A77='Background Data'!$A$21),-'Data Tables'!BU97*'Data Tables'!BU$106/100,0)</f>
        <v>0</v>
      </c>
      <c r="BV112" s="37">
        <f>IF(OR('Background Data'!$A77='Background Data'!$A$20,'Background Data'!$A77='Background Data'!$A$21),-'Data Tables'!BV97*'Data Tables'!BV$106/100,0)</f>
        <v>0</v>
      </c>
      <c r="BW112" s="37">
        <f>IF(OR('Background Data'!$A77='Background Data'!$A$20,'Background Data'!$A77='Background Data'!$A$21),-'Data Tables'!BW97*'Data Tables'!BW$106/100,0)</f>
        <v>0</v>
      </c>
      <c r="BX112" s="37">
        <f>IF(OR('Background Data'!$A77='Background Data'!$A$20,'Background Data'!$A77='Background Data'!$A$21),-'Data Tables'!BX97*'Data Tables'!BX$106/100,0)</f>
        <v>0</v>
      </c>
      <c r="BY112" s="37">
        <f>IF(OR('Background Data'!$A77='Background Data'!$A$20,'Background Data'!$A77='Background Data'!$A$21),-'Data Tables'!BY97*'Data Tables'!BY$106/100,0)</f>
        <v>0</v>
      </c>
      <c r="BZ112" s="37">
        <f>IF(OR('Background Data'!$A77='Background Data'!$A$20,'Background Data'!$A77='Background Data'!$A$21),-'Data Tables'!BZ97*'Data Tables'!BZ$106/100,0)</f>
        <v>0</v>
      </c>
      <c r="CA112" s="37">
        <f>IF(OR('Background Data'!$A77='Background Data'!$A$20,'Background Data'!$A77='Background Data'!$A$21),-'Data Tables'!CA97*'Data Tables'!CA$106/100,0)</f>
        <v>0</v>
      </c>
      <c r="CB112" s="37">
        <f>IF(OR('Background Data'!$A77='Background Data'!$A$20,'Background Data'!$A77='Background Data'!$A$21),-'Data Tables'!CB97*'Data Tables'!CB$106/100,0)</f>
        <v>0</v>
      </c>
      <c r="CC112" s="37">
        <f>IF(OR('Background Data'!$A77='Background Data'!$A$20,'Background Data'!$A77='Background Data'!$A$21),-'Data Tables'!CC97*'Data Tables'!CC$106/100,0)</f>
        <v>0</v>
      </c>
      <c r="CD112" s="37">
        <f>IF(OR('Background Data'!$A77='Background Data'!$A$20,'Background Data'!$A77='Background Data'!$A$21),-'Data Tables'!CD97*'Data Tables'!CD$106/100,0)</f>
        <v>0</v>
      </c>
      <c r="CE112" s="37">
        <f>IF(OR('Background Data'!$A77='Background Data'!$A$20,'Background Data'!$A77='Background Data'!$A$21),-'Data Tables'!CE97*'Data Tables'!CE$106/100,0)</f>
        <v>0</v>
      </c>
      <c r="CF112" s="37">
        <f>IF(OR('Background Data'!$A77='Background Data'!$A$20,'Background Data'!$A77='Background Data'!$A$21),-'Data Tables'!CF97*'Data Tables'!CF$106/100,0)</f>
        <v>0</v>
      </c>
      <c r="CG112" s="37">
        <f>IF(OR('Background Data'!$A77='Background Data'!$A$20,'Background Data'!$A77='Background Data'!$A$21),-'Data Tables'!CG97*'Data Tables'!CG$106/100,0)</f>
        <v>0</v>
      </c>
      <c r="CH112" s="37">
        <f>IF(OR('Background Data'!$A77='Background Data'!$A$20,'Background Data'!$A77='Background Data'!$A$21),-'Data Tables'!CH97*'Data Tables'!CH$106/100,0)</f>
        <v>0</v>
      </c>
      <c r="CI112" s="37">
        <f>IF(OR('Background Data'!$A77='Background Data'!$A$20,'Background Data'!$A77='Background Data'!$A$21),-'Data Tables'!CI97*'Data Tables'!CI$106/100,0)</f>
        <v>0</v>
      </c>
      <c r="CJ112" s="37">
        <f>IF(OR('Background Data'!$A77='Background Data'!$A$20,'Background Data'!$A77='Background Data'!$A$21),-'Data Tables'!CJ97*'Data Tables'!CJ$106/100,0)</f>
        <v>0</v>
      </c>
      <c r="CK112" s="37">
        <f>IF(OR('Background Data'!$A77='Background Data'!$A$20,'Background Data'!$A77='Background Data'!$A$21),-'Data Tables'!CK97*'Data Tables'!CK$106/100,0)</f>
        <v>0</v>
      </c>
      <c r="CL112" s="37">
        <f>IF(OR('Background Data'!$A77='Background Data'!$A$20,'Background Data'!$A77='Background Data'!$A$21),-'Data Tables'!CL97*'Data Tables'!CL$106/100,0)</f>
        <v>0</v>
      </c>
      <c r="CM112" s="37">
        <f>IF(OR('Background Data'!$A77='Background Data'!$A$20,'Background Data'!$A77='Background Data'!$A$21),-'Data Tables'!CM97*'Data Tables'!CM$106/100,0)</f>
        <v>0</v>
      </c>
      <c r="CN112" s="37">
        <f>IF(OR('Background Data'!$A77='Background Data'!$A$20,'Background Data'!$A77='Background Data'!$A$21),-'Data Tables'!CN97*'Data Tables'!CN$106/100,0)</f>
        <v>0</v>
      </c>
      <c r="CO112" s="37">
        <f>IF(OR('Background Data'!$A77='Background Data'!$A$20,'Background Data'!$A77='Background Data'!$A$21),-'Data Tables'!CO97*'Data Tables'!CO$106/100,0)</f>
        <v>0</v>
      </c>
      <c r="CP112" s="37">
        <f>IF(OR('Background Data'!$A77='Background Data'!$A$20,'Background Data'!$A77='Background Data'!$A$21),-'Data Tables'!CP97*'Data Tables'!CP$106/100,0)</f>
        <v>0</v>
      </c>
      <c r="CQ112" s="37">
        <f>IF(OR('Background Data'!$A77='Background Data'!$A$20,'Background Data'!$A77='Background Data'!$A$21),-'Data Tables'!CQ97*'Data Tables'!CQ$106/100,0)</f>
        <v>0</v>
      </c>
      <c r="CR112" s="37">
        <f>IF(OR('Background Data'!$A77='Background Data'!$A$20,'Background Data'!$A77='Background Data'!$A$21),-'Data Tables'!CR97*'Data Tables'!CR$106/100,0)</f>
        <v>0</v>
      </c>
      <c r="CS112" s="37">
        <f>IF(OR('Background Data'!$A77='Background Data'!$A$20,'Background Data'!$A77='Background Data'!$A$21),-'Data Tables'!CS97*'Data Tables'!CS$106/100,0)</f>
        <v>0</v>
      </c>
      <c r="CT112" s="37">
        <f>IF(OR('Background Data'!$A77='Background Data'!$A$20,'Background Data'!$A77='Background Data'!$A$21),-'Data Tables'!CT97*'Data Tables'!CT$106/100,0)</f>
        <v>0</v>
      </c>
      <c r="CU112" s="37">
        <f>IF(OR('Background Data'!$A77='Background Data'!$A$20,'Background Data'!$A77='Background Data'!$A$21),-'Data Tables'!CU97*'Data Tables'!CU$106/100,0)</f>
        <v>0</v>
      </c>
      <c r="CV112" s="37">
        <f>IF(OR('Background Data'!$A77='Background Data'!$A$20,'Background Data'!$A77='Background Data'!$A$21),-'Data Tables'!CV97*'Data Tables'!CV$106/100,0)</f>
        <v>0</v>
      </c>
      <c r="CW112" s="37">
        <f>IF(OR('Background Data'!$A77='Background Data'!$A$20,'Background Data'!$A77='Background Data'!$A$21),-'Data Tables'!CW97*'Data Tables'!CW$106/100,0)</f>
        <v>0</v>
      </c>
      <c r="CX112" s="37">
        <f>IF(OR('Background Data'!$A77='Background Data'!$A$20,'Background Data'!$A77='Background Data'!$A$21),-'Data Tables'!CX97*'Data Tables'!CX$106/100,0)</f>
        <v>0</v>
      </c>
      <c r="CY112" s="37">
        <f>IF(OR('Background Data'!$A77='Background Data'!$A$20,'Background Data'!$A77='Background Data'!$A$21),-'Data Tables'!CY97*'Data Tables'!CY$106/100,0)</f>
        <v>0</v>
      </c>
      <c r="CZ112" s="37">
        <f>IF(OR('Background Data'!$A77='Background Data'!$A$20,'Background Data'!$A77='Background Data'!$A$21),-'Data Tables'!CZ97*'Data Tables'!CZ$106/100,0)</f>
        <v>0</v>
      </c>
      <c r="DA112" s="37">
        <f>IF(OR('Background Data'!$A77='Background Data'!$A$20,'Background Data'!$A77='Background Data'!$A$21),-'Data Tables'!DA97*'Data Tables'!DA$106/100,0)</f>
        <v>0</v>
      </c>
      <c r="DB112" s="37">
        <f>IF(OR('Background Data'!$A77='Background Data'!$A$20,'Background Data'!$A77='Background Data'!$A$21),-'Data Tables'!DB97*'Data Tables'!DB$106/100,0)</f>
        <v>0</v>
      </c>
      <c r="DC112" s="37">
        <f>IF(OR('Background Data'!$A77='Background Data'!$A$20,'Background Data'!$A77='Background Data'!$A$21),-'Data Tables'!DC97*'Data Tables'!DC$106/100,0)</f>
        <v>0</v>
      </c>
      <c r="DD112" s="37">
        <f>IF(OR('Background Data'!$A77='Background Data'!$A$20,'Background Data'!$A77='Background Data'!$A$21),-'Data Tables'!DD97*'Data Tables'!DD$106/100,0)</f>
        <v>0</v>
      </c>
      <c r="DE112" s="37">
        <f>IF(OR('Background Data'!$A77='Background Data'!$A$20,'Background Data'!$A77='Background Data'!$A$21),-'Data Tables'!DE97*'Data Tables'!DE$106/100,0)</f>
        <v>0</v>
      </c>
      <c r="DF112" s="37">
        <f>IF(OR('Background Data'!$A77='Background Data'!$A$20,'Background Data'!$A77='Background Data'!$A$21),-'Data Tables'!DF97*'Data Tables'!DF$106/100,0)</f>
        <v>0</v>
      </c>
      <c r="DG112" s="37">
        <f>IF(OR('Background Data'!$A77='Background Data'!$A$20,'Background Data'!$A77='Background Data'!$A$21),-'Data Tables'!DG97*'Data Tables'!DG$106/100,0)</f>
        <v>0</v>
      </c>
      <c r="DH112" s="37">
        <f>IF(OR('Background Data'!$A77='Background Data'!$A$20,'Background Data'!$A77='Background Data'!$A$21),-'Data Tables'!DH97*'Data Tables'!DH$106/100,0)</f>
        <v>0</v>
      </c>
      <c r="DI112" s="37">
        <f>IF(OR('Background Data'!$A77='Background Data'!$A$20,'Background Data'!$A77='Background Data'!$A$21),-'Data Tables'!DI97*'Data Tables'!DI$106/100,0)</f>
        <v>0</v>
      </c>
      <c r="DJ112" s="37">
        <f>IF(OR('Background Data'!$A77='Background Data'!$A$20,'Background Data'!$A77='Background Data'!$A$21),-'Data Tables'!DJ97*'Data Tables'!DJ$106/100,0)</f>
        <v>0</v>
      </c>
      <c r="DK112" s="37">
        <f>IF(OR('Background Data'!$A77='Background Data'!$A$20,'Background Data'!$A77='Background Data'!$A$21),-'Data Tables'!DK97*'Data Tables'!DK$106/100,0)</f>
        <v>0</v>
      </c>
      <c r="DL112" s="37">
        <f>IF(OR('Background Data'!$A77='Background Data'!$A$20,'Background Data'!$A77='Background Data'!$A$21),-'Data Tables'!DL97*'Data Tables'!DL$106/100,0)</f>
        <v>0</v>
      </c>
      <c r="DM112" s="37">
        <f>IF(OR('Background Data'!$A77='Background Data'!$A$20,'Background Data'!$A77='Background Data'!$A$21),-'Data Tables'!DM97*'Data Tables'!DM$106/100,0)</f>
        <v>0</v>
      </c>
      <c r="DN112" s="37">
        <f>IF(OR('Background Data'!$A77='Background Data'!$A$20,'Background Data'!$A77='Background Data'!$A$21),-'Data Tables'!DN97*'Data Tables'!DN$106/100,0)</f>
        <v>0</v>
      </c>
      <c r="DO112" s="37">
        <f>IF(OR('Background Data'!$A77='Background Data'!$A$20,'Background Data'!$A77='Background Data'!$A$21),-'Data Tables'!DO97*'Data Tables'!DO$106/100,0)</f>
        <v>0</v>
      </c>
      <c r="DP112" s="37">
        <f>IF(OR('Background Data'!$A77='Background Data'!$A$20,'Background Data'!$A77='Background Data'!$A$21),-'Data Tables'!DP97*'Data Tables'!DP$106/100,0)</f>
        <v>0</v>
      </c>
      <c r="DQ112" s="37">
        <f>IF(OR('Background Data'!$A77='Background Data'!$A$20,'Background Data'!$A77='Background Data'!$A$21),-'Data Tables'!DQ97*'Data Tables'!DQ$106/100,0)</f>
        <v>0</v>
      </c>
      <c r="DR112" s="37">
        <f>IF(OR('Background Data'!$A77='Background Data'!$A$20,'Background Data'!$A77='Background Data'!$A$21),-'Data Tables'!DR97*'Data Tables'!DR$106/100,0)</f>
        <v>0</v>
      </c>
    </row>
    <row r="113" ht="14.25" customHeight="1">
      <c r="B113" s="270" t="s">
        <v>249</v>
      </c>
      <c r="C113" s="276"/>
      <c r="D113" s="276"/>
      <c r="E113" s="276"/>
      <c r="F113" s="276"/>
      <c r="G113" s="276"/>
      <c r="H113" s="276"/>
      <c r="I113" s="276"/>
      <c r="J113" s="276"/>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c r="AZ113" s="276"/>
      <c r="BA113" s="276"/>
      <c r="BB113" s="276"/>
      <c r="BC113" s="276"/>
      <c r="BD113" s="276"/>
      <c r="BE113" s="276"/>
      <c r="BF113" s="276"/>
      <c r="BG113" s="276"/>
      <c r="BH113" s="276"/>
      <c r="BI113" s="276"/>
      <c r="BJ113" s="276"/>
      <c r="BK113" s="276"/>
      <c r="BL113" s="276"/>
      <c r="BM113" s="276"/>
      <c r="BN113" s="276"/>
      <c r="BO113" s="276"/>
      <c r="BP113" s="276"/>
      <c r="BQ113" s="276"/>
      <c r="BR113" s="276"/>
      <c r="BS113" s="276"/>
      <c r="BT113" s="276"/>
      <c r="BU113" s="276"/>
      <c r="BV113" s="276"/>
      <c r="BW113" s="276"/>
      <c r="BX113" s="276"/>
      <c r="BY113" s="276"/>
      <c r="BZ113" s="276"/>
      <c r="CA113" s="276"/>
      <c r="CB113" s="276"/>
      <c r="CC113" s="276"/>
      <c r="CD113" s="276"/>
      <c r="CE113" s="276"/>
      <c r="CF113" s="276"/>
      <c r="CG113" s="276"/>
      <c r="CH113" s="276"/>
      <c r="CI113" s="276"/>
      <c r="CJ113" s="276"/>
      <c r="CK113" s="276"/>
      <c r="CL113" s="276"/>
      <c r="CM113" s="276"/>
      <c r="CN113" s="276"/>
      <c r="CO113" s="276"/>
      <c r="CP113" s="276"/>
      <c r="CQ113" s="276"/>
      <c r="CR113" s="276"/>
      <c r="CS113" s="276"/>
      <c r="CT113" s="276"/>
      <c r="CU113" s="276"/>
      <c r="CV113" s="276"/>
      <c r="CW113" s="276"/>
      <c r="CX113" s="276"/>
      <c r="CY113" s="276"/>
      <c r="CZ113" s="276"/>
      <c r="DA113" s="276"/>
      <c r="DB113" s="276"/>
      <c r="DC113" s="276"/>
      <c r="DD113" s="276"/>
      <c r="DE113" s="276"/>
      <c r="DF113" s="276"/>
      <c r="DG113" s="276"/>
      <c r="DH113" s="276"/>
      <c r="DI113" s="276"/>
      <c r="DJ113" s="276"/>
      <c r="DK113" s="276"/>
      <c r="DL113" s="276"/>
      <c r="DM113" s="276"/>
      <c r="DN113" s="276"/>
      <c r="DO113" s="276"/>
      <c r="DP113" s="276"/>
      <c r="DQ113" s="276"/>
      <c r="DR113" s="276"/>
    </row>
    <row r="114" ht="14.25" customHeight="1" outlineLevel="1">
      <c r="B114" s="273" t="s">
        <v>250</v>
      </c>
      <c r="C114" s="275"/>
      <c r="D114" s="275"/>
      <c r="E114" s="275"/>
      <c r="F114" s="275"/>
      <c r="G114" s="275"/>
      <c r="H114" s="275"/>
      <c r="I114" s="275"/>
      <c r="J114" s="275"/>
      <c r="K114" s="275"/>
      <c r="L114" s="275"/>
      <c r="M114" s="275"/>
      <c r="N114" s="275"/>
      <c r="O114" s="275"/>
      <c r="P114" s="275"/>
      <c r="Q114" s="275"/>
      <c r="R114" s="275"/>
      <c r="S114" s="275"/>
      <c r="T114" s="275"/>
      <c r="U114" s="275"/>
      <c r="V114" s="275"/>
      <c r="W114" s="275"/>
      <c r="X114" s="275"/>
      <c r="Y114" s="275"/>
      <c r="Z114" s="275"/>
      <c r="AA114" s="275"/>
      <c r="AB114" s="275"/>
      <c r="AC114" s="275"/>
      <c r="AD114" s="275"/>
      <c r="AE114" s="275"/>
      <c r="AF114" s="275"/>
      <c r="AG114" s="275"/>
      <c r="AH114" s="275"/>
      <c r="AI114" s="275"/>
      <c r="AJ114" s="275"/>
      <c r="AK114" s="275"/>
      <c r="AL114" s="275"/>
      <c r="AM114" s="275"/>
      <c r="AN114" s="275"/>
      <c r="AO114" s="275"/>
      <c r="AP114" s="275"/>
      <c r="AQ114" s="275"/>
      <c r="AR114" s="275"/>
      <c r="AS114" s="275"/>
      <c r="AT114" s="275"/>
      <c r="AU114" s="275"/>
      <c r="AV114" s="275"/>
      <c r="AW114" s="275"/>
      <c r="AX114" s="275"/>
      <c r="AY114" s="275"/>
      <c r="AZ114" s="275"/>
      <c r="BA114" s="275"/>
      <c r="BB114" s="275"/>
      <c r="BC114" s="275"/>
      <c r="BD114" s="275"/>
      <c r="BE114" s="275"/>
      <c r="BF114" s="275"/>
      <c r="BG114" s="275"/>
      <c r="BH114" s="275"/>
      <c r="BI114" s="275"/>
      <c r="BJ114" s="275"/>
      <c r="BK114" s="275"/>
      <c r="BL114" s="275"/>
      <c r="BM114" s="275"/>
      <c r="BN114" s="275"/>
      <c r="BO114" s="275"/>
      <c r="BP114" s="275"/>
      <c r="BQ114" s="275"/>
      <c r="BR114" s="275"/>
      <c r="BS114" s="275"/>
      <c r="BT114" s="275"/>
      <c r="BU114" s="275"/>
      <c r="BV114" s="275"/>
      <c r="BW114" s="275"/>
      <c r="BX114" s="275"/>
      <c r="BY114" s="275"/>
      <c r="BZ114" s="275"/>
      <c r="CA114" s="275"/>
      <c r="CB114" s="275"/>
      <c r="CC114" s="275"/>
      <c r="CD114" s="275"/>
      <c r="CE114" s="275"/>
      <c r="CF114" s="275"/>
      <c r="CG114" s="275"/>
      <c r="CH114" s="275"/>
      <c r="CI114" s="275"/>
      <c r="CJ114" s="275"/>
      <c r="CK114" s="275"/>
      <c r="CL114" s="275"/>
      <c r="CM114" s="275"/>
      <c r="CN114" s="275"/>
      <c r="CO114" s="275"/>
      <c r="CP114" s="275"/>
      <c r="CQ114" s="275"/>
      <c r="CR114" s="275"/>
      <c r="CS114" s="275"/>
      <c r="CT114" s="275"/>
      <c r="CU114" s="275"/>
      <c r="CV114" s="275"/>
      <c r="CW114" s="275"/>
      <c r="CX114" s="275"/>
      <c r="CY114" s="275"/>
      <c r="CZ114" s="275"/>
      <c r="DA114" s="275"/>
      <c r="DB114" s="275"/>
      <c r="DC114" s="275"/>
      <c r="DD114" s="275"/>
      <c r="DE114" s="275"/>
      <c r="DF114" s="275"/>
      <c r="DG114" s="275"/>
      <c r="DH114" s="275"/>
      <c r="DI114" s="275"/>
      <c r="DJ114" s="275"/>
      <c r="DK114" s="275"/>
      <c r="DL114" s="275"/>
      <c r="DM114" s="275"/>
      <c r="DN114" s="275"/>
      <c r="DO114" s="275"/>
      <c r="DP114" s="275"/>
      <c r="DQ114" s="275"/>
      <c r="DR114" s="275"/>
    </row>
    <row r="115" ht="14.25" customHeight="1" outlineLevel="1">
      <c r="B115" s="268" t="s">
        <v>249</v>
      </c>
      <c r="C115" s="37">
        <f>if(AND(Inputs!$C$73&lt;=C5,Inputs!$C$74&gt;C5),if(Inputs!$C$69='Background Data'!$A$95,Inputs!$C$71,Inputs!$C$81*Inputs!$C$70/100),0)</f>
        <v>0</v>
      </c>
      <c r="D115" s="37">
        <f>if(AND(Inputs!$C$73&lt;=D5,Inputs!$C$74&gt;D5),if(Inputs!$C$69='Background Data'!$A$95,Inputs!$C$71,Inputs!$C$81*Inputs!$C$70/100),0)</f>
        <v>0</v>
      </c>
      <c r="E115" s="37">
        <f>if(AND(Inputs!$C$73&lt;=E5,Inputs!$C$74&gt;E5),if(Inputs!$C$69='Background Data'!$A$95,Inputs!$C$71,Inputs!$C$81*Inputs!$C$70/100),0)</f>
        <v>0</v>
      </c>
      <c r="F115" s="37">
        <f>if(AND(Inputs!$C$73&lt;=F5,Inputs!$C$74&gt;F5),if(Inputs!$C$69='Background Data'!$A$95,Inputs!$C$71,Inputs!$C$81*Inputs!$C$70/100),0)</f>
        <v>0</v>
      </c>
      <c r="G115" s="37">
        <f>if(AND(Inputs!$C$73&lt;=G5,Inputs!$C$74&gt;G5),if(Inputs!$C$69='Background Data'!$A$95,Inputs!$C$71,Inputs!$C$81*Inputs!$C$70/100),0)</f>
        <v>0</v>
      </c>
      <c r="H115" s="37">
        <f>if(AND(Inputs!$C$73&lt;=H5,Inputs!$C$74&gt;H5),if(Inputs!$C$69='Background Data'!$A$95,Inputs!$C$71,Inputs!$C$81*Inputs!$C$70/100),0)</f>
        <v>0</v>
      </c>
      <c r="I115" s="37">
        <f>if(AND(Inputs!$C$73&lt;=I5,Inputs!$C$74&gt;I5),if(Inputs!$C$69='Background Data'!$A$95,Inputs!$C$71,Inputs!$C$81*Inputs!$C$70/100),0)</f>
        <v>0</v>
      </c>
      <c r="J115" s="37">
        <f>if(AND(Inputs!$C$73&lt;=J5,Inputs!$C$74&gt;J5),if(Inputs!$C$69='Background Data'!$A$95,Inputs!$C$71,Inputs!$C$81*Inputs!$C$70/100),0)</f>
        <v>0</v>
      </c>
      <c r="K115" s="37">
        <f>if(AND(Inputs!$C$73&lt;=K5,Inputs!$C$74&gt;K5),if(Inputs!$C$69='Background Data'!$A$95,Inputs!$C$71,Inputs!$C$81*Inputs!$C$70/100),0)</f>
        <v>0</v>
      </c>
      <c r="L115" s="37">
        <f>if(AND(Inputs!$C$73&lt;=L5,Inputs!$C$74&gt;L5),if(Inputs!$C$69='Background Data'!$A$95,Inputs!$C$71,Inputs!$C$81*Inputs!$C$70/100),0)</f>
        <v>0</v>
      </c>
      <c r="M115" s="37">
        <f>if(AND(Inputs!$C$73&lt;=M5,Inputs!$C$74&gt;M5),if(Inputs!$C$69='Background Data'!$A$95,Inputs!$C$71,Inputs!$C$81*Inputs!$C$70/100),0)</f>
        <v>0</v>
      </c>
      <c r="N115" s="37">
        <f>if(AND(Inputs!$C$73&lt;=N5,Inputs!$C$74&gt;N5),if(Inputs!$C$69='Background Data'!$A$95,Inputs!$C$71,Inputs!$C$81*Inputs!$C$70/100),0)</f>
        <v>0</v>
      </c>
      <c r="O115" s="37">
        <f>if(AND(Inputs!$C$73&lt;=O5,Inputs!$C$74&gt;O5),if(Inputs!$C$69='Background Data'!$A$95,Inputs!$C$71,Inputs!$C$81*Inputs!$C$70/100),0)</f>
        <v>0</v>
      </c>
      <c r="P115" s="37">
        <f>if(AND(Inputs!$C$73&lt;=P5,Inputs!$C$74&gt;P5),if(Inputs!$C$69='Background Data'!$A$95,Inputs!$C$71,Inputs!$C$81*Inputs!$C$70/100),0)</f>
        <v>0</v>
      </c>
      <c r="Q115" s="37">
        <f>if(AND(Inputs!$C$73&lt;=Q5,Inputs!$C$74&gt;Q5),if(Inputs!$C$69='Background Data'!$A$95,Inputs!$C$71,Inputs!$C$81*Inputs!$C$70/100),0)</f>
        <v>0</v>
      </c>
      <c r="R115" s="37">
        <f>if(AND(Inputs!$C$73&lt;=R5,Inputs!$C$74&gt;R5),if(Inputs!$C$69='Background Data'!$A$95,Inputs!$C$71,Inputs!$C$81*Inputs!$C$70/100),0)</f>
        <v>0</v>
      </c>
      <c r="S115" s="37">
        <f>if(AND(Inputs!$C$73&lt;=S5,Inputs!$C$74&gt;S5),if(Inputs!$C$69='Background Data'!$A$95,Inputs!$C$71,Inputs!$C$81*Inputs!$C$70/100),0)</f>
        <v>0</v>
      </c>
      <c r="T115" s="37">
        <f>if(AND(Inputs!$C$73&lt;=T5,Inputs!$C$74&gt;T5),if(Inputs!$C$69='Background Data'!$A$95,Inputs!$C$71,Inputs!$C$81*Inputs!$C$70/100),0)</f>
        <v>0</v>
      </c>
      <c r="U115" s="37">
        <f>if(AND(Inputs!$C$73&lt;=U5,Inputs!$C$74&gt;U5),if(Inputs!$C$69='Background Data'!$A$95,Inputs!$C$71,Inputs!$C$81*Inputs!$C$70/100),0)</f>
        <v>0</v>
      </c>
      <c r="V115" s="37">
        <f>if(AND(Inputs!$C$73&lt;=V5,Inputs!$C$74&gt;V5),if(Inputs!$C$69='Background Data'!$A$95,Inputs!$C$71,Inputs!$C$81*Inputs!$C$70/100),0)</f>
        <v>0</v>
      </c>
      <c r="W115" s="37">
        <f>if(AND(Inputs!$C$73&lt;=W5,Inputs!$C$74&gt;W5),if(Inputs!$C$69='Background Data'!$A$95,Inputs!$C$71,Inputs!$C$81*Inputs!$C$70/100),0)</f>
        <v>0</v>
      </c>
      <c r="X115" s="37">
        <f>if(AND(Inputs!$C$73&lt;=X5,Inputs!$C$74&gt;X5),if(Inputs!$C$69='Background Data'!$A$95,Inputs!$C$71,Inputs!$C$81*Inputs!$C$70/100),0)</f>
        <v>0</v>
      </c>
      <c r="Y115" s="37">
        <f>if(AND(Inputs!$C$73&lt;=Y5,Inputs!$C$74&gt;Y5),if(Inputs!$C$69='Background Data'!$A$95,Inputs!$C$71,Inputs!$C$81*Inputs!$C$70/100),0)</f>
        <v>0</v>
      </c>
      <c r="Z115" s="37">
        <f>if(AND(Inputs!$C$73&lt;=Z5,Inputs!$C$74&gt;Z5),if(Inputs!$C$69='Background Data'!$A$95,Inputs!$C$71,Inputs!$C$81*Inputs!$C$70/100),0)</f>
        <v>0</v>
      </c>
      <c r="AA115" s="37">
        <f>if(AND(Inputs!$C$73&lt;=AA5,Inputs!$C$74&gt;AA5),if(Inputs!$C$69='Background Data'!$A$95,Inputs!$C$71,Inputs!$C$81*Inputs!$C$70/100),0)</f>
        <v>0</v>
      </c>
      <c r="AB115" s="37">
        <f>if(AND(Inputs!$C$73&lt;=AB5,Inputs!$C$74&gt;AB5),if(Inputs!$C$69='Background Data'!$A$95,Inputs!$C$71,Inputs!$C$81*Inputs!$C$70/100),0)</f>
        <v>0</v>
      </c>
      <c r="AC115" s="37">
        <f>if(AND(Inputs!$C$73&lt;=AC5,Inputs!$C$74&gt;AC5),if(Inputs!$C$69='Background Data'!$A$95,Inputs!$C$71,Inputs!$C$81*Inputs!$C$70/100),0)</f>
        <v>0</v>
      </c>
      <c r="AD115" s="37">
        <f>if(AND(Inputs!$C$73&lt;=AD5,Inputs!$C$74&gt;AD5),if(Inputs!$C$69='Background Data'!$A$95,Inputs!$C$71,Inputs!$C$81*Inputs!$C$70/100),0)</f>
        <v>0</v>
      </c>
      <c r="AE115" s="37">
        <f>if(AND(Inputs!$C$73&lt;=AE5,Inputs!$C$74&gt;AE5),if(Inputs!$C$69='Background Data'!$A$95,Inputs!$C$71,Inputs!$C$81*Inputs!$C$70/100),0)</f>
        <v>0</v>
      </c>
      <c r="AF115" s="37">
        <f>if(AND(Inputs!$C$73&lt;=AF5,Inputs!$C$74&gt;AF5),if(Inputs!$C$69='Background Data'!$A$95,Inputs!$C$71,Inputs!$C$81*Inputs!$C$70/100),0)</f>
        <v>0</v>
      </c>
      <c r="AG115" s="37">
        <f>if(AND(Inputs!$C$73&lt;=AG5,Inputs!$C$74&gt;AG5),if(Inputs!$C$69='Background Data'!$A$95,Inputs!$C$71,Inputs!$C$81*Inputs!$C$70/100),0)</f>
        <v>0</v>
      </c>
      <c r="AH115" s="37">
        <f>if(AND(Inputs!$C$73&lt;=AH5,Inputs!$C$74&gt;AH5),if(Inputs!$C$69='Background Data'!$A$95,Inputs!$C$71,Inputs!$C$81*Inputs!$C$70/100),0)</f>
        <v>0</v>
      </c>
      <c r="AI115" s="37">
        <f>if(AND(Inputs!$C$73&lt;=AI5,Inputs!$C$74&gt;AI5),if(Inputs!$C$69='Background Data'!$A$95,Inputs!$C$71,Inputs!$C$81*Inputs!$C$70/100),0)</f>
        <v>0</v>
      </c>
      <c r="AJ115" s="37">
        <f>if(AND(Inputs!$C$73&lt;=AJ5,Inputs!$C$74&gt;AJ5),if(Inputs!$C$69='Background Data'!$A$95,Inputs!$C$71,Inputs!$C$81*Inputs!$C$70/100),0)</f>
        <v>0</v>
      </c>
      <c r="AK115" s="37">
        <f>if(AND(Inputs!$C$73&lt;=AK5,Inputs!$C$74&gt;AK5),if(Inputs!$C$69='Background Data'!$A$95,Inputs!$C$71,Inputs!$C$81*Inputs!$C$70/100),0)</f>
        <v>0</v>
      </c>
      <c r="AL115" s="37">
        <f>if(AND(Inputs!$C$73&lt;=AL5,Inputs!$C$74&gt;AL5),if(Inputs!$C$69='Background Data'!$A$95,Inputs!$C$71,Inputs!$C$81*Inputs!$C$70/100),0)</f>
        <v>0</v>
      </c>
      <c r="AM115" s="37">
        <f>if(AND(Inputs!$C$73&lt;=AM5,Inputs!$C$74&gt;AM5),if(Inputs!$C$69='Background Data'!$A$95,Inputs!$C$71,Inputs!$C$81*Inputs!$C$70/100),0)</f>
        <v>0</v>
      </c>
      <c r="AN115" s="37">
        <f>if(AND(Inputs!$C$73&lt;=AN5,Inputs!$C$74&gt;AN5),if(Inputs!$C$69='Background Data'!$A$95,Inputs!$C$71,Inputs!$C$81*Inputs!$C$70/100),0)</f>
        <v>0</v>
      </c>
      <c r="AO115" s="37">
        <f>if(AND(Inputs!$C$73&lt;=AO5,Inputs!$C$74&gt;AO5),if(Inputs!$C$69='Background Data'!$A$95,Inputs!$C$71,Inputs!$C$81*Inputs!$C$70/100),0)</f>
        <v>0</v>
      </c>
      <c r="AP115" s="37">
        <f>if(AND(Inputs!$C$73&lt;=AP5,Inputs!$C$74&gt;AP5),if(Inputs!$C$69='Background Data'!$A$95,Inputs!$C$71,Inputs!$C$81*Inputs!$C$70/100),0)</f>
        <v>0</v>
      </c>
      <c r="AQ115" s="37">
        <f>if(AND(Inputs!$C$73&lt;=AQ5,Inputs!$C$74&gt;AQ5),if(Inputs!$C$69='Background Data'!$A$95,Inputs!$C$71,Inputs!$C$81*Inputs!$C$70/100),0)</f>
        <v>0</v>
      </c>
      <c r="AR115" s="37">
        <f>if(AND(Inputs!$C$73&lt;=AR5,Inputs!$C$74&gt;AR5),if(Inputs!$C$69='Background Data'!$A$95,Inputs!$C$71,Inputs!$C$81*Inputs!$C$70/100),0)</f>
        <v>0</v>
      </c>
      <c r="AS115" s="37">
        <f>if(AND(Inputs!$C$73&lt;=AS5,Inputs!$C$74&gt;AS5),if(Inputs!$C$69='Background Data'!$A$95,Inputs!$C$71,Inputs!$C$81*Inputs!$C$70/100),0)</f>
        <v>0</v>
      </c>
      <c r="AT115" s="37">
        <f>if(AND(Inputs!$C$73&lt;=AT5,Inputs!$C$74&gt;AT5),if(Inputs!$C$69='Background Data'!$A$95,Inputs!$C$71,Inputs!$C$81*Inputs!$C$70/100),0)</f>
        <v>0</v>
      </c>
      <c r="AU115" s="37">
        <f>if(AND(Inputs!$C$73&lt;=AU5,Inputs!$C$74&gt;AU5),if(Inputs!$C$69='Background Data'!$A$95,Inputs!$C$71,Inputs!$C$81*Inputs!$C$70/100),0)</f>
        <v>0</v>
      </c>
      <c r="AV115" s="37">
        <f>if(AND(Inputs!$C$73&lt;=AV5,Inputs!$C$74&gt;AV5),if(Inputs!$C$69='Background Data'!$A$95,Inputs!$C$71,Inputs!$C$81*Inputs!$C$70/100),0)</f>
        <v>0</v>
      </c>
      <c r="AW115" s="37">
        <f>if(AND(Inputs!$C$73&lt;=AW5,Inputs!$C$74&gt;AW5),if(Inputs!$C$69='Background Data'!$A$95,Inputs!$C$71,Inputs!$C$81*Inputs!$C$70/100),0)</f>
        <v>0</v>
      </c>
      <c r="AX115" s="37">
        <f>if(AND(Inputs!$C$73&lt;=AX5,Inputs!$C$74&gt;AX5),if(Inputs!$C$69='Background Data'!$A$95,Inputs!$C$71,Inputs!$C$81*Inputs!$C$70/100),0)</f>
        <v>0</v>
      </c>
      <c r="AY115" s="37">
        <f>if(AND(Inputs!$C$73&lt;=AY5,Inputs!$C$74&gt;AY5),if(Inputs!$C$69='Background Data'!$A$95,Inputs!$C$71,Inputs!$C$81*Inputs!$C$70/100),0)</f>
        <v>0</v>
      </c>
      <c r="AZ115" s="37">
        <f>if(AND(Inputs!$C$73&lt;=AZ5,Inputs!$C$74&gt;AZ5),if(Inputs!$C$69='Background Data'!$A$95,Inputs!$C$71,Inputs!$C$81*Inputs!$C$70/100),0)</f>
        <v>0</v>
      </c>
      <c r="BA115" s="37">
        <f>if(AND(Inputs!$C$73&lt;=BA5,Inputs!$C$74&gt;BA5),if(Inputs!$C$69='Background Data'!$A$95,Inputs!$C$71,Inputs!$C$81*Inputs!$C$70/100),0)</f>
        <v>0</v>
      </c>
      <c r="BB115" s="37">
        <f>if(AND(Inputs!$C$73&lt;=BB5,Inputs!$C$74&gt;BB5),if(Inputs!$C$69='Background Data'!$A$95,Inputs!$C$71,Inputs!$C$81*Inputs!$C$70/100),0)</f>
        <v>0</v>
      </c>
      <c r="BC115" s="37">
        <f>if(AND(Inputs!$C$73&lt;=BC5,Inputs!$C$74&gt;BC5),if(Inputs!$C$69='Background Data'!$A$95,Inputs!$C$71,Inputs!$C$81*Inputs!$C$70/100),0)</f>
        <v>0</v>
      </c>
      <c r="BD115" s="37">
        <f>if(AND(Inputs!$C$73&lt;=BD5,Inputs!$C$74&gt;BD5),if(Inputs!$C$69='Background Data'!$A$95,Inputs!$C$71,Inputs!$C$81*Inputs!$C$70/100),0)</f>
        <v>0</v>
      </c>
      <c r="BE115" s="37">
        <f>if(AND(Inputs!$C$73&lt;=BE5,Inputs!$C$74&gt;BE5),if(Inputs!$C$69='Background Data'!$A$95,Inputs!$C$71,Inputs!$C$81*Inputs!$C$70/100),0)</f>
        <v>0</v>
      </c>
      <c r="BF115" s="37">
        <f>if(AND(Inputs!$C$73&lt;=BF5,Inputs!$C$74&gt;BF5),if(Inputs!$C$69='Background Data'!$A$95,Inputs!$C$71,Inputs!$C$81*Inputs!$C$70/100),0)</f>
        <v>0</v>
      </c>
      <c r="BG115" s="37">
        <f>if(AND(Inputs!$C$73&lt;=BG5,Inputs!$C$74&gt;BG5),if(Inputs!$C$69='Background Data'!$A$95,Inputs!$C$71,Inputs!$C$81*Inputs!$C$70/100),0)</f>
        <v>0</v>
      </c>
      <c r="BH115" s="37">
        <f>if(AND(Inputs!$C$73&lt;=BH5,Inputs!$C$74&gt;BH5),if(Inputs!$C$69='Background Data'!$A$95,Inputs!$C$71,Inputs!$C$81*Inputs!$C$70/100),0)</f>
        <v>0</v>
      </c>
      <c r="BI115" s="37">
        <f>if(AND(Inputs!$C$73&lt;=BI5,Inputs!$C$74&gt;BI5),if(Inputs!$C$69='Background Data'!$A$95,Inputs!$C$71,Inputs!$C$81*Inputs!$C$70/100),0)</f>
        <v>0</v>
      </c>
      <c r="BJ115" s="37">
        <f>if(AND(Inputs!$C$73&lt;=BJ5,Inputs!$C$74&gt;BJ5),if(Inputs!$C$69='Background Data'!$A$95,Inputs!$C$71,Inputs!$C$81*Inputs!$C$70/100),0)</f>
        <v>0</v>
      </c>
      <c r="BK115" s="37">
        <f>if(AND(Inputs!$C$73&lt;=BK5,Inputs!$C$74&gt;BK5),if(Inputs!$C$69='Background Data'!$A$95,Inputs!$C$71,Inputs!$C$81*Inputs!$C$70/100),0)</f>
        <v>0</v>
      </c>
      <c r="BL115" s="37">
        <f>if(AND(Inputs!$C$73&lt;=BL5,Inputs!$C$74&gt;BL5),if(Inputs!$C$69='Background Data'!$A$95,Inputs!$C$71,Inputs!$C$81*Inputs!$C$70/100),0)</f>
        <v>0</v>
      </c>
      <c r="BM115" s="37">
        <f>if(AND(Inputs!$C$73&lt;=BM5,Inputs!$C$74&gt;BM5),if(Inputs!$C$69='Background Data'!$A$95,Inputs!$C$71,Inputs!$C$81*Inputs!$C$70/100),0)</f>
        <v>0</v>
      </c>
      <c r="BN115" s="37">
        <f>if(AND(Inputs!$C$73&lt;=BN5,Inputs!$C$74&gt;BN5),if(Inputs!$C$69='Background Data'!$A$95,Inputs!$C$71,Inputs!$C$81*Inputs!$C$70/100),0)</f>
        <v>0</v>
      </c>
      <c r="BO115" s="37">
        <f>if(AND(Inputs!$C$73&lt;=BO5,Inputs!$C$74&gt;BO5),if(Inputs!$C$69='Background Data'!$A$95,Inputs!$C$71,Inputs!$C$81*Inputs!$C$70/100),0)</f>
        <v>0</v>
      </c>
      <c r="BP115" s="37">
        <f>if(AND(Inputs!$C$73&lt;=BP5,Inputs!$C$74&gt;BP5),if(Inputs!$C$69='Background Data'!$A$95,Inputs!$C$71,Inputs!$C$81*Inputs!$C$70/100),0)</f>
        <v>0</v>
      </c>
      <c r="BQ115" s="37">
        <f>if(AND(Inputs!$C$73&lt;=BQ5,Inputs!$C$74&gt;BQ5),if(Inputs!$C$69='Background Data'!$A$95,Inputs!$C$71,Inputs!$C$81*Inputs!$C$70/100),0)</f>
        <v>0</v>
      </c>
      <c r="BR115" s="37">
        <f>if(AND(Inputs!$C$73&lt;=BR5,Inputs!$C$74&gt;BR5),if(Inputs!$C$69='Background Data'!$A$95,Inputs!$C$71,Inputs!$C$81*Inputs!$C$70/100),0)</f>
        <v>0</v>
      </c>
      <c r="BS115" s="37">
        <f>if(AND(Inputs!$C$73&lt;=BS5,Inputs!$C$74&gt;BS5),if(Inputs!$C$69='Background Data'!$A$95,Inputs!$C$71,Inputs!$C$81*Inputs!$C$70/100),0)</f>
        <v>0</v>
      </c>
      <c r="BT115" s="37">
        <f>if(AND(Inputs!$C$73&lt;=BT5,Inputs!$C$74&gt;BT5),if(Inputs!$C$69='Background Data'!$A$95,Inputs!$C$71,Inputs!$C$81*Inputs!$C$70/100),0)</f>
        <v>0</v>
      </c>
      <c r="BU115" s="37">
        <f>if(AND(Inputs!$C$73&lt;=BU5,Inputs!$C$74&gt;BU5),if(Inputs!$C$69='Background Data'!$A$95,Inputs!$C$71,Inputs!$C$81*Inputs!$C$70/100),0)</f>
        <v>0</v>
      </c>
      <c r="BV115" s="37">
        <f>if(AND(Inputs!$C$73&lt;=BV5,Inputs!$C$74&gt;BV5),if(Inputs!$C$69='Background Data'!$A$95,Inputs!$C$71,Inputs!$C$81*Inputs!$C$70/100),0)</f>
        <v>0</v>
      </c>
      <c r="BW115" s="37">
        <f>if(AND(Inputs!$C$73&lt;=BW5,Inputs!$C$74&gt;BW5),if(Inputs!$C$69='Background Data'!$A$95,Inputs!$C$71,Inputs!$C$81*Inputs!$C$70/100),0)</f>
        <v>0</v>
      </c>
      <c r="BX115" s="37">
        <f>if(AND(Inputs!$C$73&lt;=BX5,Inputs!$C$74&gt;BX5),if(Inputs!$C$69='Background Data'!$A$95,Inputs!$C$71,Inputs!$C$81*Inputs!$C$70/100),0)</f>
        <v>0</v>
      </c>
      <c r="BY115" s="37">
        <f>if(AND(Inputs!$C$73&lt;=BY5,Inputs!$C$74&gt;BY5),if(Inputs!$C$69='Background Data'!$A$95,Inputs!$C$71,Inputs!$C$81*Inputs!$C$70/100),0)</f>
        <v>0</v>
      </c>
      <c r="BZ115" s="37">
        <f>if(AND(Inputs!$C$73&lt;=BZ5,Inputs!$C$74&gt;BZ5),if(Inputs!$C$69='Background Data'!$A$95,Inputs!$C$71,Inputs!$C$81*Inputs!$C$70/100),0)</f>
        <v>0</v>
      </c>
      <c r="CA115" s="37">
        <f>if(AND(Inputs!$C$73&lt;=CA5,Inputs!$C$74&gt;CA5),if(Inputs!$C$69='Background Data'!$A$95,Inputs!$C$71,Inputs!$C$81*Inputs!$C$70/100),0)</f>
        <v>0</v>
      </c>
      <c r="CB115" s="37">
        <f>if(AND(Inputs!$C$73&lt;=CB5,Inputs!$C$74&gt;CB5),if(Inputs!$C$69='Background Data'!$A$95,Inputs!$C$71,Inputs!$C$81*Inputs!$C$70/100),0)</f>
        <v>0</v>
      </c>
      <c r="CC115" s="37">
        <f>if(AND(Inputs!$C$73&lt;=CC5,Inputs!$C$74&gt;CC5),if(Inputs!$C$69='Background Data'!$A$95,Inputs!$C$71,Inputs!$C$81*Inputs!$C$70/100),0)</f>
        <v>0</v>
      </c>
      <c r="CD115" s="37">
        <f>if(AND(Inputs!$C$73&lt;=CD5,Inputs!$C$74&gt;CD5),if(Inputs!$C$69='Background Data'!$A$95,Inputs!$C$71,Inputs!$C$81*Inputs!$C$70/100),0)</f>
        <v>0</v>
      </c>
      <c r="CE115" s="37">
        <f>if(AND(Inputs!$C$73&lt;=CE5,Inputs!$C$74&gt;CE5),if(Inputs!$C$69='Background Data'!$A$95,Inputs!$C$71,Inputs!$C$81*Inputs!$C$70/100),0)</f>
        <v>0</v>
      </c>
      <c r="CF115" s="37">
        <f>if(AND(Inputs!$C$73&lt;=CF5,Inputs!$C$74&gt;CF5),if(Inputs!$C$69='Background Data'!$A$95,Inputs!$C$71,Inputs!$C$81*Inputs!$C$70/100),0)</f>
        <v>0</v>
      </c>
      <c r="CG115" s="37">
        <f>if(AND(Inputs!$C$73&lt;=CG5,Inputs!$C$74&gt;CG5),if(Inputs!$C$69='Background Data'!$A$95,Inputs!$C$71,Inputs!$C$81*Inputs!$C$70/100),0)</f>
        <v>0</v>
      </c>
      <c r="CH115" s="37">
        <f>if(AND(Inputs!$C$73&lt;=CH5,Inputs!$C$74&gt;CH5),if(Inputs!$C$69='Background Data'!$A$95,Inputs!$C$71,Inputs!$C$81*Inputs!$C$70/100),0)</f>
        <v>0</v>
      </c>
      <c r="CI115" s="37">
        <f>if(AND(Inputs!$C$73&lt;=CI5,Inputs!$C$74&gt;CI5),if(Inputs!$C$69='Background Data'!$A$95,Inputs!$C$71,Inputs!$C$81*Inputs!$C$70/100),0)</f>
        <v>0</v>
      </c>
      <c r="CJ115" s="37">
        <f>if(AND(Inputs!$C$73&lt;=CJ5,Inputs!$C$74&gt;CJ5),if(Inputs!$C$69='Background Data'!$A$95,Inputs!$C$71,Inputs!$C$81*Inputs!$C$70/100),0)</f>
        <v>0</v>
      </c>
      <c r="CK115" s="37">
        <f>if(AND(Inputs!$C$73&lt;=CK5,Inputs!$C$74&gt;CK5),if(Inputs!$C$69='Background Data'!$A$95,Inputs!$C$71,Inputs!$C$81*Inputs!$C$70/100),0)</f>
        <v>0</v>
      </c>
      <c r="CL115" s="37">
        <f>if(AND(Inputs!$C$73&lt;=CL5,Inputs!$C$74&gt;CL5),if(Inputs!$C$69='Background Data'!$A$95,Inputs!$C$71,Inputs!$C$81*Inputs!$C$70/100),0)</f>
        <v>0</v>
      </c>
      <c r="CM115" s="37">
        <f>if(AND(Inputs!$C$73&lt;=CM5,Inputs!$C$74&gt;CM5),if(Inputs!$C$69='Background Data'!$A$95,Inputs!$C$71,Inputs!$C$81*Inputs!$C$70/100),0)</f>
        <v>0</v>
      </c>
      <c r="CN115" s="37">
        <f>if(AND(Inputs!$C$73&lt;=CN5,Inputs!$C$74&gt;CN5),if(Inputs!$C$69='Background Data'!$A$95,Inputs!$C$71,Inputs!$C$81*Inputs!$C$70/100),0)</f>
        <v>0</v>
      </c>
      <c r="CO115" s="37">
        <f>if(AND(Inputs!$C$73&lt;=CO5,Inputs!$C$74&gt;CO5),if(Inputs!$C$69='Background Data'!$A$95,Inputs!$C$71,Inputs!$C$81*Inputs!$C$70/100),0)</f>
        <v>0</v>
      </c>
      <c r="CP115" s="37">
        <f>if(AND(Inputs!$C$73&lt;=CP5,Inputs!$C$74&gt;CP5),if(Inputs!$C$69='Background Data'!$A$95,Inputs!$C$71,Inputs!$C$81*Inputs!$C$70/100),0)</f>
        <v>0</v>
      </c>
      <c r="CQ115" s="37">
        <f>if(AND(Inputs!$C$73&lt;=CQ5,Inputs!$C$74&gt;CQ5),if(Inputs!$C$69='Background Data'!$A$95,Inputs!$C$71,Inputs!$C$81*Inputs!$C$70/100),0)</f>
        <v>0</v>
      </c>
      <c r="CR115" s="37">
        <f>if(AND(Inputs!$C$73&lt;=CR5,Inputs!$C$74&gt;CR5),if(Inputs!$C$69='Background Data'!$A$95,Inputs!$C$71,Inputs!$C$81*Inputs!$C$70/100),0)</f>
        <v>0</v>
      </c>
      <c r="CS115" s="37">
        <f>if(AND(Inputs!$C$73&lt;=CS5,Inputs!$C$74&gt;CS5),if(Inputs!$C$69='Background Data'!$A$95,Inputs!$C$71,Inputs!$C$81*Inputs!$C$70/100),0)</f>
        <v>0</v>
      </c>
      <c r="CT115" s="37">
        <f>if(AND(Inputs!$C$73&lt;=CT5,Inputs!$C$74&gt;CT5),if(Inputs!$C$69='Background Data'!$A$95,Inputs!$C$71,Inputs!$C$81*Inputs!$C$70/100),0)</f>
        <v>0</v>
      </c>
      <c r="CU115" s="37">
        <f>if(AND(Inputs!$C$73&lt;=CU5,Inputs!$C$74&gt;CU5),if(Inputs!$C$69='Background Data'!$A$95,Inputs!$C$71,Inputs!$C$81*Inputs!$C$70/100),0)</f>
        <v>0</v>
      </c>
      <c r="CV115" s="37">
        <f>if(AND(Inputs!$C$73&lt;=CV5,Inputs!$C$74&gt;CV5),if(Inputs!$C$69='Background Data'!$A$95,Inputs!$C$71,Inputs!$C$81*Inputs!$C$70/100),0)</f>
        <v>0</v>
      </c>
      <c r="CW115" s="37">
        <f>if(AND(Inputs!$C$73&lt;=CW5,Inputs!$C$74&gt;CW5),if(Inputs!$C$69='Background Data'!$A$95,Inputs!$C$71,Inputs!$C$81*Inputs!$C$70/100),0)</f>
        <v>0</v>
      </c>
      <c r="CX115" s="37">
        <f>if(AND(Inputs!$C$73&lt;=CX5,Inputs!$C$74&gt;CX5),if(Inputs!$C$69='Background Data'!$A$95,Inputs!$C$71,Inputs!$C$81*Inputs!$C$70/100),0)</f>
        <v>0</v>
      </c>
      <c r="CY115" s="37">
        <f>if(AND(Inputs!$C$73&lt;=CY5,Inputs!$C$74&gt;CY5),if(Inputs!$C$69='Background Data'!$A$95,Inputs!$C$71,Inputs!$C$81*Inputs!$C$70/100),0)</f>
        <v>0</v>
      </c>
      <c r="CZ115" s="37">
        <f>if(AND(Inputs!$C$73&lt;=CZ5,Inputs!$C$74&gt;CZ5),if(Inputs!$C$69='Background Data'!$A$95,Inputs!$C$71,Inputs!$C$81*Inputs!$C$70/100),0)</f>
        <v>0</v>
      </c>
      <c r="DA115" s="37">
        <f>if(AND(Inputs!$C$73&lt;=DA5,Inputs!$C$74&gt;DA5),if(Inputs!$C$69='Background Data'!$A$95,Inputs!$C$71,Inputs!$C$81*Inputs!$C$70/100),0)</f>
        <v>0</v>
      </c>
      <c r="DB115" s="37">
        <f>if(AND(Inputs!$C$73&lt;=DB5,Inputs!$C$74&gt;DB5),if(Inputs!$C$69='Background Data'!$A$95,Inputs!$C$71,Inputs!$C$81*Inputs!$C$70/100),0)</f>
        <v>0</v>
      </c>
      <c r="DC115" s="37">
        <f>if(AND(Inputs!$C$73&lt;=DC5,Inputs!$C$74&gt;DC5),if(Inputs!$C$69='Background Data'!$A$95,Inputs!$C$71,Inputs!$C$81*Inputs!$C$70/100),0)</f>
        <v>0</v>
      </c>
      <c r="DD115" s="37">
        <f>if(AND(Inputs!$C$73&lt;=DD5,Inputs!$C$74&gt;DD5),if(Inputs!$C$69='Background Data'!$A$95,Inputs!$C$71,Inputs!$C$81*Inputs!$C$70/100),0)</f>
        <v>0</v>
      </c>
      <c r="DE115" s="37">
        <f>if(AND(Inputs!$C$73&lt;=DE5,Inputs!$C$74&gt;DE5),if(Inputs!$C$69='Background Data'!$A$95,Inputs!$C$71,Inputs!$C$81*Inputs!$C$70/100),0)</f>
        <v>0</v>
      </c>
      <c r="DF115" s="37">
        <f>if(AND(Inputs!$C$73&lt;=DF5,Inputs!$C$74&gt;DF5),if(Inputs!$C$69='Background Data'!$A$95,Inputs!$C$71,Inputs!$C$81*Inputs!$C$70/100),0)</f>
        <v>0</v>
      </c>
      <c r="DG115" s="37">
        <f>if(AND(Inputs!$C$73&lt;=DG5,Inputs!$C$74&gt;DG5),if(Inputs!$C$69='Background Data'!$A$95,Inputs!$C$71,Inputs!$C$81*Inputs!$C$70/100),0)</f>
        <v>0</v>
      </c>
      <c r="DH115" s="37">
        <f>if(AND(Inputs!$C$73&lt;=DH5,Inputs!$C$74&gt;DH5),if(Inputs!$C$69='Background Data'!$A$95,Inputs!$C$71,Inputs!$C$81*Inputs!$C$70/100),0)</f>
        <v>0</v>
      </c>
      <c r="DI115" s="37">
        <f>if(AND(Inputs!$C$73&lt;=DI5,Inputs!$C$74&gt;DI5),if(Inputs!$C$69='Background Data'!$A$95,Inputs!$C$71,Inputs!$C$81*Inputs!$C$70/100),0)</f>
        <v>0</v>
      </c>
      <c r="DJ115" s="37">
        <f>if(AND(Inputs!$C$73&lt;=DJ5,Inputs!$C$74&gt;DJ5),if(Inputs!$C$69='Background Data'!$A$95,Inputs!$C$71,Inputs!$C$81*Inputs!$C$70/100),0)</f>
        <v>0</v>
      </c>
      <c r="DK115" s="37">
        <f>if(AND(Inputs!$C$73&lt;=DK5,Inputs!$C$74&gt;DK5),if(Inputs!$C$69='Background Data'!$A$95,Inputs!$C$71,Inputs!$C$81*Inputs!$C$70/100),0)</f>
        <v>0</v>
      </c>
      <c r="DL115" s="37">
        <f>if(AND(Inputs!$C$73&lt;=DL5,Inputs!$C$74&gt;DL5),if(Inputs!$C$69='Background Data'!$A$95,Inputs!$C$71,Inputs!$C$81*Inputs!$C$70/100),0)</f>
        <v>0</v>
      </c>
      <c r="DM115" s="37">
        <f>if(AND(Inputs!$C$73&lt;=DM5,Inputs!$C$74&gt;DM5),if(Inputs!$C$69='Background Data'!$A$95,Inputs!$C$71,Inputs!$C$81*Inputs!$C$70/100),0)</f>
        <v>0</v>
      </c>
      <c r="DN115" s="37">
        <f>if(AND(Inputs!$C$73&lt;=DN5,Inputs!$C$74&gt;DN5),if(Inputs!$C$69='Background Data'!$A$95,Inputs!$C$71,Inputs!$C$81*Inputs!$C$70/100),0)</f>
        <v>0</v>
      </c>
      <c r="DO115" s="37">
        <f>if(AND(Inputs!$C$73&lt;=DO5,Inputs!$C$74&gt;DO5),if(Inputs!$C$69='Background Data'!$A$95,Inputs!$C$71,Inputs!$C$81*Inputs!$C$70/100),0)</f>
        <v>0</v>
      </c>
      <c r="DP115" s="37">
        <f>if(AND(Inputs!$C$73&lt;=DP5,Inputs!$C$74&gt;DP5),if(Inputs!$C$69='Background Data'!$A$95,Inputs!$C$71,Inputs!$C$81*Inputs!$C$70/100),0)</f>
        <v>0</v>
      </c>
      <c r="DQ115" s="37">
        <f>if(AND(Inputs!$C$73&lt;=DQ5,Inputs!$C$74&gt;DQ5),if(Inputs!$C$69='Background Data'!$A$95,Inputs!$C$71,Inputs!$C$81*Inputs!$C$70/100),0)</f>
        <v>0</v>
      </c>
      <c r="DR115" s="37">
        <f>if(AND(Inputs!$C$73&lt;=DR5,Inputs!$C$74&gt;DR5),if(Inputs!$C$69='Background Data'!$A$95,Inputs!$C$71,Inputs!$C$81*Inputs!$C$70/100),0)</f>
        <v>0</v>
      </c>
    </row>
    <row r="116" ht="14.25" customHeight="1" outlineLevel="1">
      <c r="B116" s="273" t="s">
        <v>245</v>
      </c>
      <c r="C116" s="275"/>
      <c r="D116" s="275"/>
      <c r="E116" s="275"/>
      <c r="F116" s="275"/>
      <c r="G116" s="275"/>
      <c r="H116" s="275"/>
      <c r="I116" s="275"/>
      <c r="J116" s="275"/>
      <c r="K116" s="275"/>
      <c r="L116" s="275"/>
      <c r="M116" s="275"/>
      <c r="N116" s="275"/>
      <c r="O116" s="275"/>
      <c r="P116" s="275"/>
      <c r="Q116" s="275"/>
      <c r="R116" s="275"/>
      <c r="S116" s="275"/>
      <c r="T116" s="275"/>
      <c r="U116" s="275"/>
      <c r="V116" s="275"/>
      <c r="W116" s="275"/>
      <c r="X116" s="275"/>
      <c r="Y116" s="275"/>
      <c r="Z116" s="275"/>
      <c r="AA116" s="275"/>
      <c r="AB116" s="275"/>
      <c r="AC116" s="275"/>
      <c r="AD116" s="275"/>
      <c r="AE116" s="275"/>
      <c r="AF116" s="275"/>
      <c r="AG116" s="275"/>
      <c r="AH116" s="275"/>
      <c r="AI116" s="275"/>
      <c r="AJ116" s="275"/>
      <c r="AK116" s="275"/>
      <c r="AL116" s="275"/>
      <c r="AM116" s="275"/>
      <c r="AN116" s="275"/>
      <c r="AO116" s="275"/>
      <c r="AP116" s="275"/>
      <c r="AQ116" s="275"/>
      <c r="AR116" s="275"/>
      <c r="AS116" s="275"/>
      <c r="AT116" s="275"/>
      <c r="AU116" s="275"/>
      <c r="AV116" s="275"/>
      <c r="AW116" s="275"/>
      <c r="AX116" s="275"/>
      <c r="AY116" s="275"/>
      <c r="AZ116" s="275"/>
      <c r="BA116" s="275"/>
      <c r="BB116" s="275"/>
      <c r="BC116" s="275"/>
      <c r="BD116" s="275"/>
      <c r="BE116" s="275"/>
      <c r="BF116" s="275"/>
      <c r="BG116" s="275"/>
      <c r="BH116" s="275"/>
      <c r="BI116" s="275"/>
      <c r="BJ116" s="275"/>
      <c r="BK116" s="275"/>
      <c r="BL116" s="275"/>
      <c r="BM116" s="275"/>
      <c r="BN116" s="275"/>
      <c r="BO116" s="275"/>
      <c r="BP116" s="275"/>
      <c r="BQ116" s="275"/>
      <c r="BR116" s="275"/>
      <c r="BS116" s="275"/>
      <c r="BT116" s="275"/>
      <c r="BU116" s="275"/>
      <c r="BV116" s="275"/>
      <c r="BW116" s="275"/>
      <c r="BX116" s="275"/>
      <c r="BY116" s="275"/>
      <c r="BZ116" s="275"/>
      <c r="CA116" s="275"/>
      <c r="CB116" s="275"/>
      <c r="CC116" s="275"/>
      <c r="CD116" s="275"/>
      <c r="CE116" s="275"/>
      <c r="CF116" s="275"/>
      <c r="CG116" s="275"/>
      <c r="CH116" s="275"/>
      <c r="CI116" s="275"/>
      <c r="CJ116" s="275"/>
      <c r="CK116" s="275"/>
      <c r="CL116" s="275"/>
      <c r="CM116" s="275"/>
      <c r="CN116" s="275"/>
      <c r="CO116" s="275"/>
      <c r="CP116" s="275"/>
      <c r="CQ116" s="275"/>
      <c r="CR116" s="275"/>
      <c r="CS116" s="275"/>
      <c r="CT116" s="275"/>
      <c r="CU116" s="275"/>
      <c r="CV116" s="275"/>
      <c r="CW116" s="275"/>
      <c r="CX116" s="275"/>
      <c r="CY116" s="275"/>
      <c r="CZ116" s="275"/>
      <c r="DA116" s="275"/>
      <c r="DB116" s="275"/>
      <c r="DC116" s="275"/>
      <c r="DD116" s="275"/>
      <c r="DE116" s="275"/>
      <c r="DF116" s="275"/>
      <c r="DG116" s="275"/>
      <c r="DH116" s="275"/>
      <c r="DI116" s="275"/>
      <c r="DJ116" s="275"/>
      <c r="DK116" s="275"/>
      <c r="DL116" s="275"/>
      <c r="DM116" s="275"/>
      <c r="DN116" s="275"/>
      <c r="DO116" s="275"/>
      <c r="DP116" s="275"/>
      <c r="DQ116" s="275"/>
      <c r="DR116" s="275"/>
    </row>
    <row r="117" ht="14.25" customHeight="1" outlineLevel="1">
      <c r="B117" s="268" t="s">
        <v>246</v>
      </c>
      <c r="C117" s="37">
        <f>C115/Inputs!$C$16</f>
        <v>0</v>
      </c>
      <c r="D117" s="37">
        <f>D115/Inputs!$C$16</f>
        <v>0</v>
      </c>
      <c r="E117" s="37">
        <f>E115/Inputs!$C$16</f>
        <v>0</v>
      </c>
      <c r="F117" s="37">
        <f>F115/Inputs!$C$16</f>
        <v>0</v>
      </c>
      <c r="G117" s="37">
        <f>G115/Inputs!$C$16</f>
        <v>0</v>
      </c>
      <c r="H117" s="37">
        <f>H115/Inputs!$C$16</f>
        <v>0</v>
      </c>
      <c r="I117" s="37">
        <f>I115/Inputs!$C$16</f>
        <v>0</v>
      </c>
      <c r="J117" s="37">
        <f>J115/Inputs!$C$16</f>
        <v>0</v>
      </c>
      <c r="K117" s="37">
        <f>K115/Inputs!$C$16</f>
        <v>0</v>
      </c>
      <c r="L117" s="37">
        <f>L115/Inputs!$C$16</f>
        <v>0</v>
      </c>
      <c r="M117" s="37">
        <f>M115/Inputs!$C$16</f>
        <v>0</v>
      </c>
      <c r="N117" s="37">
        <f>N115/Inputs!$C$16</f>
        <v>0</v>
      </c>
      <c r="O117" s="37">
        <f>O115/Inputs!$C$16</f>
        <v>0</v>
      </c>
      <c r="P117" s="37">
        <f>P115/Inputs!$C$16</f>
        <v>0</v>
      </c>
      <c r="Q117" s="37">
        <f>Q115/Inputs!$C$16</f>
        <v>0</v>
      </c>
      <c r="R117" s="37">
        <f>R115/Inputs!$C$16</f>
        <v>0</v>
      </c>
      <c r="S117" s="37">
        <f>S115/Inputs!$C$16</f>
        <v>0</v>
      </c>
      <c r="T117" s="37">
        <f>T115/Inputs!$C$16</f>
        <v>0</v>
      </c>
      <c r="U117" s="37">
        <f>U115/Inputs!$C$16</f>
        <v>0</v>
      </c>
      <c r="V117" s="37">
        <f>V115/Inputs!$C$16</f>
        <v>0</v>
      </c>
      <c r="W117" s="37">
        <f>W115/Inputs!$C$16</f>
        <v>0</v>
      </c>
      <c r="X117" s="37">
        <f>X115/Inputs!$C$16</f>
        <v>0</v>
      </c>
      <c r="Y117" s="37">
        <f>Y115/Inputs!$C$16</f>
        <v>0</v>
      </c>
      <c r="Z117" s="37">
        <f>Z115/Inputs!$C$16</f>
        <v>0</v>
      </c>
      <c r="AA117" s="37">
        <f>AA115/Inputs!$C$16</f>
        <v>0</v>
      </c>
      <c r="AB117" s="37">
        <f>AB115/Inputs!$C$16</f>
        <v>0</v>
      </c>
      <c r="AC117" s="37">
        <f>AC115/Inputs!$C$16</f>
        <v>0</v>
      </c>
      <c r="AD117" s="37">
        <f>AD115/Inputs!$C$16</f>
        <v>0</v>
      </c>
      <c r="AE117" s="37">
        <f>AE115/Inputs!$C$16</f>
        <v>0</v>
      </c>
      <c r="AF117" s="37">
        <f>AF115/Inputs!$C$16</f>
        <v>0</v>
      </c>
      <c r="AG117" s="37">
        <f>AG115/Inputs!$C$16</f>
        <v>0</v>
      </c>
      <c r="AH117" s="37">
        <f>AH115/Inputs!$C$16</f>
        <v>0</v>
      </c>
      <c r="AI117" s="37">
        <f>AI115/Inputs!$C$16</f>
        <v>0</v>
      </c>
      <c r="AJ117" s="37">
        <f>AJ115/Inputs!$C$16</f>
        <v>0</v>
      </c>
      <c r="AK117" s="37">
        <f>AK115/Inputs!$C$16</f>
        <v>0</v>
      </c>
      <c r="AL117" s="37">
        <f>AL115/Inputs!$C$16</f>
        <v>0</v>
      </c>
      <c r="AM117" s="37">
        <f>AM115/Inputs!$C$16</f>
        <v>0</v>
      </c>
      <c r="AN117" s="37">
        <f>AN115/Inputs!$C$16</f>
        <v>0</v>
      </c>
      <c r="AO117" s="37">
        <f>AO115/Inputs!$C$16</f>
        <v>0</v>
      </c>
      <c r="AP117" s="37">
        <f>AP115/Inputs!$C$16</f>
        <v>0</v>
      </c>
      <c r="AQ117" s="37">
        <f>AQ115/Inputs!$C$16</f>
        <v>0</v>
      </c>
      <c r="AR117" s="37">
        <f>AR115/Inputs!$C$16</f>
        <v>0</v>
      </c>
      <c r="AS117" s="37">
        <f>AS115/Inputs!$C$16</f>
        <v>0</v>
      </c>
      <c r="AT117" s="37">
        <f>AT115/Inputs!$C$16</f>
        <v>0</v>
      </c>
      <c r="AU117" s="37">
        <f>AU115/Inputs!$C$16</f>
        <v>0</v>
      </c>
      <c r="AV117" s="37">
        <f>AV115/Inputs!$C$16</f>
        <v>0</v>
      </c>
      <c r="AW117" s="37">
        <f>AW115/Inputs!$C$16</f>
        <v>0</v>
      </c>
      <c r="AX117" s="37">
        <f>AX115/Inputs!$C$16</f>
        <v>0</v>
      </c>
      <c r="AY117" s="37">
        <f>AY115/Inputs!$C$16</f>
        <v>0</v>
      </c>
      <c r="AZ117" s="37">
        <f>AZ115/Inputs!$C$16</f>
        <v>0</v>
      </c>
      <c r="BA117" s="37">
        <f>BA115/Inputs!$C$16</f>
        <v>0</v>
      </c>
      <c r="BB117" s="37">
        <f>BB115/Inputs!$C$16</f>
        <v>0</v>
      </c>
      <c r="BC117" s="37">
        <f>BC115/Inputs!$C$16</f>
        <v>0</v>
      </c>
      <c r="BD117" s="37">
        <f>BD115/Inputs!$C$16</f>
        <v>0</v>
      </c>
      <c r="BE117" s="37">
        <f>BE115/Inputs!$C$16</f>
        <v>0</v>
      </c>
      <c r="BF117" s="37">
        <f>BF115/Inputs!$C$16</f>
        <v>0</v>
      </c>
      <c r="BG117" s="37">
        <f>BG115/Inputs!$C$16</f>
        <v>0</v>
      </c>
      <c r="BH117" s="37">
        <f>BH115/Inputs!$C$16</f>
        <v>0</v>
      </c>
      <c r="BI117" s="37">
        <f>BI115/Inputs!$C$16</f>
        <v>0</v>
      </c>
      <c r="BJ117" s="37">
        <f>BJ115/Inputs!$C$16</f>
        <v>0</v>
      </c>
      <c r="BK117" s="37">
        <f>BK115/Inputs!$C$16</f>
        <v>0</v>
      </c>
      <c r="BL117" s="37">
        <f>BL115/Inputs!$C$16</f>
        <v>0</v>
      </c>
      <c r="BM117" s="37">
        <f>BM115/Inputs!$C$16</f>
        <v>0</v>
      </c>
      <c r="BN117" s="37">
        <f>BN115/Inputs!$C$16</f>
        <v>0</v>
      </c>
      <c r="BO117" s="37">
        <f>BO115/Inputs!$C$16</f>
        <v>0</v>
      </c>
      <c r="BP117" s="37">
        <f>BP115/Inputs!$C$16</f>
        <v>0</v>
      </c>
      <c r="BQ117" s="37">
        <f>BQ115/Inputs!$C$16</f>
        <v>0</v>
      </c>
      <c r="BR117" s="37">
        <f>BR115/Inputs!$C$16</f>
        <v>0</v>
      </c>
      <c r="BS117" s="37">
        <f>BS115/Inputs!$C$16</f>
        <v>0</v>
      </c>
      <c r="BT117" s="37">
        <f>BT115/Inputs!$C$16</f>
        <v>0</v>
      </c>
      <c r="BU117" s="37">
        <f>BU115/Inputs!$C$16</f>
        <v>0</v>
      </c>
      <c r="BV117" s="37">
        <f>BV115/Inputs!$C$16</f>
        <v>0</v>
      </c>
      <c r="BW117" s="37">
        <f>BW115/Inputs!$C$16</f>
        <v>0</v>
      </c>
      <c r="BX117" s="37">
        <f>BX115/Inputs!$C$16</f>
        <v>0</v>
      </c>
      <c r="BY117" s="37">
        <f>BY115/Inputs!$C$16</f>
        <v>0</v>
      </c>
      <c r="BZ117" s="37">
        <f>BZ115/Inputs!$C$16</f>
        <v>0</v>
      </c>
      <c r="CA117" s="37">
        <f>CA115/Inputs!$C$16</f>
        <v>0</v>
      </c>
      <c r="CB117" s="37">
        <f>CB115/Inputs!$C$16</f>
        <v>0</v>
      </c>
      <c r="CC117" s="37">
        <f>CC115/Inputs!$C$16</f>
        <v>0</v>
      </c>
      <c r="CD117" s="37">
        <f>CD115/Inputs!$C$16</f>
        <v>0</v>
      </c>
      <c r="CE117" s="37">
        <f>CE115/Inputs!$C$16</f>
        <v>0</v>
      </c>
      <c r="CF117" s="37">
        <f>CF115/Inputs!$C$16</f>
        <v>0</v>
      </c>
      <c r="CG117" s="37">
        <f>CG115/Inputs!$C$16</f>
        <v>0</v>
      </c>
      <c r="CH117" s="37">
        <f>CH115/Inputs!$C$16</f>
        <v>0</v>
      </c>
      <c r="CI117" s="37">
        <f>CI115/Inputs!$C$16</f>
        <v>0</v>
      </c>
      <c r="CJ117" s="37">
        <f>CJ115/Inputs!$C$16</f>
        <v>0</v>
      </c>
      <c r="CK117" s="37">
        <f>CK115/Inputs!$C$16</f>
        <v>0</v>
      </c>
      <c r="CL117" s="37">
        <f>CL115/Inputs!$C$16</f>
        <v>0</v>
      </c>
      <c r="CM117" s="37">
        <f>CM115/Inputs!$C$16</f>
        <v>0</v>
      </c>
      <c r="CN117" s="37">
        <f>CN115/Inputs!$C$16</f>
        <v>0</v>
      </c>
      <c r="CO117" s="37">
        <f>CO115/Inputs!$C$16</f>
        <v>0</v>
      </c>
      <c r="CP117" s="37">
        <f>CP115/Inputs!$C$16</f>
        <v>0</v>
      </c>
      <c r="CQ117" s="37">
        <f>CQ115/Inputs!$C$16</f>
        <v>0</v>
      </c>
      <c r="CR117" s="37">
        <f>CR115/Inputs!$C$16</f>
        <v>0</v>
      </c>
      <c r="CS117" s="37">
        <f>CS115/Inputs!$C$16</f>
        <v>0</v>
      </c>
      <c r="CT117" s="37">
        <f>CT115/Inputs!$C$16</f>
        <v>0</v>
      </c>
      <c r="CU117" s="37">
        <f>CU115/Inputs!$C$16</f>
        <v>0</v>
      </c>
      <c r="CV117" s="37">
        <f>CV115/Inputs!$C$16</f>
        <v>0</v>
      </c>
      <c r="CW117" s="37">
        <f>CW115/Inputs!$C$16</f>
        <v>0</v>
      </c>
      <c r="CX117" s="37">
        <f>CX115/Inputs!$C$16</f>
        <v>0</v>
      </c>
      <c r="CY117" s="37">
        <f>CY115/Inputs!$C$16</f>
        <v>0</v>
      </c>
      <c r="CZ117" s="37">
        <f>CZ115/Inputs!$C$16</f>
        <v>0</v>
      </c>
      <c r="DA117" s="37">
        <f>DA115/Inputs!$C$16</f>
        <v>0</v>
      </c>
      <c r="DB117" s="37">
        <f>DB115/Inputs!$C$16</f>
        <v>0</v>
      </c>
      <c r="DC117" s="37">
        <f>DC115/Inputs!$C$16</f>
        <v>0</v>
      </c>
      <c r="DD117" s="37">
        <f>DD115/Inputs!$C$16</f>
        <v>0</v>
      </c>
      <c r="DE117" s="37">
        <f>DE115/Inputs!$C$16</f>
        <v>0</v>
      </c>
      <c r="DF117" s="37">
        <f>DF115/Inputs!$C$16</f>
        <v>0</v>
      </c>
      <c r="DG117" s="37">
        <f>DG115/Inputs!$C$16</f>
        <v>0</v>
      </c>
      <c r="DH117" s="37">
        <f>DH115/Inputs!$C$16</f>
        <v>0</v>
      </c>
      <c r="DI117" s="37">
        <f>DI115/Inputs!$C$16</f>
        <v>0</v>
      </c>
      <c r="DJ117" s="37">
        <f>DJ115/Inputs!$C$16</f>
        <v>0</v>
      </c>
      <c r="DK117" s="37">
        <f>DK115/Inputs!$C$16</f>
        <v>0</v>
      </c>
      <c r="DL117" s="37">
        <f>DL115/Inputs!$C$16</f>
        <v>0</v>
      </c>
      <c r="DM117" s="37">
        <f>DM115/Inputs!$C$16</f>
        <v>0</v>
      </c>
      <c r="DN117" s="37">
        <f>DN115/Inputs!$C$16</f>
        <v>0</v>
      </c>
      <c r="DO117" s="37">
        <f>DO115/Inputs!$C$16</f>
        <v>0</v>
      </c>
      <c r="DP117" s="37">
        <f>DP115/Inputs!$C$16</f>
        <v>0</v>
      </c>
      <c r="DQ117" s="37">
        <f>DQ115/Inputs!$C$16</f>
        <v>0</v>
      </c>
      <c r="DR117" s="37">
        <f>DR115/Inputs!$C$16</f>
        <v>0</v>
      </c>
    </row>
    <row r="118" ht="14.25" customHeight="1">
      <c r="B118" s="278" t="s">
        <v>251</v>
      </c>
      <c r="C118" s="276"/>
      <c r="D118" s="276"/>
      <c r="E118" s="276"/>
      <c r="F118" s="276"/>
      <c r="G118" s="276"/>
      <c r="H118" s="276"/>
      <c r="I118" s="276"/>
      <c r="J118" s="276"/>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c r="AZ118" s="276"/>
      <c r="BA118" s="276"/>
      <c r="BB118" s="276"/>
      <c r="BC118" s="276"/>
      <c r="BD118" s="276"/>
      <c r="BE118" s="276"/>
      <c r="BF118" s="276"/>
      <c r="BG118" s="276"/>
      <c r="BH118" s="276"/>
      <c r="BI118" s="276"/>
      <c r="BJ118" s="276"/>
      <c r="BK118" s="276"/>
      <c r="BL118" s="276"/>
      <c r="BM118" s="276"/>
      <c r="BN118" s="276"/>
      <c r="BO118" s="276"/>
      <c r="BP118" s="276"/>
      <c r="BQ118" s="276"/>
      <c r="BR118" s="276"/>
      <c r="BS118" s="276"/>
      <c r="BT118" s="276"/>
      <c r="BU118" s="276"/>
      <c r="BV118" s="276"/>
      <c r="BW118" s="276"/>
      <c r="BX118" s="276"/>
      <c r="BY118" s="276"/>
      <c r="BZ118" s="276"/>
      <c r="CA118" s="276"/>
      <c r="CB118" s="276"/>
      <c r="CC118" s="276"/>
      <c r="CD118" s="276"/>
      <c r="CE118" s="276"/>
      <c r="CF118" s="276"/>
      <c r="CG118" s="276"/>
      <c r="CH118" s="276"/>
      <c r="CI118" s="276"/>
      <c r="CJ118" s="276"/>
      <c r="CK118" s="276"/>
      <c r="CL118" s="276"/>
      <c r="CM118" s="276"/>
      <c r="CN118" s="276"/>
      <c r="CO118" s="276"/>
      <c r="CP118" s="276"/>
      <c r="CQ118" s="276"/>
      <c r="CR118" s="276"/>
      <c r="CS118" s="276"/>
      <c r="CT118" s="276"/>
      <c r="CU118" s="276"/>
      <c r="CV118" s="276"/>
      <c r="CW118" s="276"/>
      <c r="CX118" s="276"/>
      <c r="CY118" s="276"/>
      <c r="CZ118" s="276"/>
      <c r="DA118" s="276"/>
      <c r="DB118" s="276"/>
      <c r="DC118" s="276"/>
      <c r="DD118" s="276"/>
      <c r="DE118" s="276"/>
      <c r="DF118" s="276"/>
      <c r="DG118" s="276"/>
      <c r="DH118" s="276"/>
      <c r="DI118" s="276"/>
      <c r="DJ118" s="276"/>
      <c r="DK118" s="276"/>
      <c r="DL118" s="276"/>
      <c r="DM118" s="276"/>
      <c r="DN118" s="276"/>
      <c r="DO118" s="276"/>
      <c r="DP118" s="276"/>
      <c r="DQ118" s="276"/>
      <c r="DR118" s="276"/>
    </row>
    <row r="119" ht="14.25" customHeight="1" outlineLevel="1">
      <c r="B119" s="210" t="str">
        <f>"Token Burning from "&amp;Inputs!C78</f>
        <v>Token Burning from </v>
      </c>
      <c r="C119" s="37">
        <f>if(AND(Inputs!$C$76&lt;=C5,Inputs!$C$77&gt;C5),'Fund Raising'!$C$10*(Inputs!$C$75/100),0)</f>
        <v>0</v>
      </c>
      <c r="D119" s="37">
        <f>if(AND(Inputs!$C$76&lt;=D5,Inputs!$C$77&gt;D5),'Fund Raising'!$C$10*(Inputs!$C$75/100),0)</f>
        <v>0</v>
      </c>
      <c r="E119" s="37">
        <f>if(AND(Inputs!$C$76&lt;=E5,Inputs!$C$77&gt;E5),'Fund Raising'!$C$10*(Inputs!$C$75/100),0)</f>
        <v>0</v>
      </c>
      <c r="F119" s="37">
        <f>if(AND(Inputs!$C$76&lt;=F5,Inputs!$C$77&gt;F5),'Fund Raising'!$C$10*(Inputs!$C$75/100),0)</f>
        <v>0</v>
      </c>
      <c r="G119" s="37">
        <f>if(AND(Inputs!$C$76&lt;=G5,Inputs!$C$77&gt;G5),'Fund Raising'!$C$10*(Inputs!$C$75/100),0)</f>
        <v>0</v>
      </c>
      <c r="H119" s="37">
        <f>if(AND(Inputs!$C$76&lt;=H5,Inputs!$C$77&gt;H5),'Fund Raising'!$C$10*(Inputs!$C$75/100),0)</f>
        <v>0</v>
      </c>
      <c r="I119" s="37">
        <f>if(AND(Inputs!$C$76&lt;=I5,Inputs!$C$77&gt;I5),'Fund Raising'!$C$10*(Inputs!$C$75/100),0)</f>
        <v>0</v>
      </c>
      <c r="J119" s="37">
        <f>if(AND(Inputs!$C$76&lt;=J5,Inputs!$C$77&gt;J5),'Fund Raising'!$C$10*(Inputs!$C$75/100),0)</f>
        <v>0</v>
      </c>
      <c r="K119" s="37">
        <f>if(AND(Inputs!$C$76&lt;=K5,Inputs!$C$77&gt;K5),'Fund Raising'!$C$10*(Inputs!$C$75/100),0)</f>
        <v>0</v>
      </c>
      <c r="L119" s="37">
        <f>if(AND(Inputs!$C$76&lt;=L5,Inputs!$C$77&gt;L5),'Fund Raising'!$C$10*(Inputs!$C$75/100),0)</f>
        <v>0</v>
      </c>
      <c r="M119" s="37">
        <f>if(AND(Inputs!$C$76&lt;=M5,Inputs!$C$77&gt;M5),'Fund Raising'!$C$10*(Inputs!$C$75/100),0)</f>
        <v>0</v>
      </c>
      <c r="N119" s="37">
        <f>if(AND(Inputs!$C$76&lt;=N5,Inputs!$C$77&gt;N5),'Fund Raising'!$C$10*(Inputs!$C$75/100),0)</f>
        <v>0</v>
      </c>
      <c r="O119" s="37">
        <f>if(AND(Inputs!$C$76&lt;=O5,Inputs!$C$77&gt;O5),'Fund Raising'!$C$10*(Inputs!$C$75/100),0)</f>
        <v>0</v>
      </c>
      <c r="P119" s="37">
        <f>if(AND(Inputs!$C$76&lt;=P5,Inputs!$C$77&gt;P5),'Fund Raising'!$C$10*(Inputs!$C$75/100),0)</f>
        <v>0</v>
      </c>
      <c r="Q119" s="37">
        <f>if(AND(Inputs!$C$76&lt;=Q5,Inputs!$C$77&gt;Q5),'Fund Raising'!$C$10*(Inputs!$C$75/100),0)</f>
        <v>0</v>
      </c>
      <c r="R119" s="37">
        <f>if(AND(Inputs!$C$76&lt;=R5,Inputs!$C$77&gt;R5),'Fund Raising'!$C$10*(Inputs!$C$75/100),0)</f>
        <v>0</v>
      </c>
      <c r="S119" s="37">
        <f>if(AND(Inputs!$C$76&lt;=S5,Inputs!$C$77&gt;S5),'Fund Raising'!$C$10*(Inputs!$C$75/100),0)</f>
        <v>0</v>
      </c>
      <c r="T119" s="37">
        <f>if(AND(Inputs!$C$76&lt;=T5,Inputs!$C$77&gt;T5),'Fund Raising'!$C$10*(Inputs!$C$75/100),0)</f>
        <v>0</v>
      </c>
      <c r="U119" s="37">
        <f>if(AND(Inputs!$C$76&lt;=U5,Inputs!$C$77&gt;U5),'Fund Raising'!$C$10*(Inputs!$C$75/100),0)</f>
        <v>0</v>
      </c>
      <c r="V119" s="37">
        <f>if(AND(Inputs!$C$76&lt;=V5,Inputs!$C$77&gt;V5),'Fund Raising'!$C$10*(Inputs!$C$75/100),0)</f>
        <v>0</v>
      </c>
      <c r="W119" s="37">
        <f>if(AND(Inputs!$C$76&lt;=W5,Inputs!$C$77&gt;W5),'Fund Raising'!$C$10*(Inputs!$C$75/100),0)</f>
        <v>0</v>
      </c>
      <c r="X119" s="37">
        <f>if(AND(Inputs!$C$76&lt;=X5,Inputs!$C$77&gt;X5),'Fund Raising'!$C$10*(Inputs!$C$75/100),0)</f>
        <v>0</v>
      </c>
      <c r="Y119" s="37">
        <f>if(AND(Inputs!$C$76&lt;=Y5,Inputs!$C$77&gt;Y5),'Fund Raising'!$C$10*(Inputs!$C$75/100),0)</f>
        <v>0</v>
      </c>
      <c r="Z119" s="37">
        <f>if(AND(Inputs!$C$76&lt;=Z5,Inputs!$C$77&gt;Z5),'Fund Raising'!$C$10*(Inputs!$C$75/100),0)</f>
        <v>0</v>
      </c>
      <c r="AA119" s="37">
        <f>if(AND(Inputs!$C$76&lt;=AA5,Inputs!$C$77&gt;AA5),'Fund Raising'!$C$10*(Inputs!$C$75/100),0)</f>
        <v>0</v>
      </c>
      <c r="AB119" s="37">
        <f>if(AND(Inputs!$C$76&lt;=AB5,Inputs!$C$77&gt;AB5),'Fund Raising'!$C$10*(Inputs!$C$75/100),0)</f>
        <v>0</v>
      </c>
      <c r="AC119" s="37">
        <f>if(AND(Inputs!$C$76&lt;=AC5,Inputs!$C$77&gt;AC5),'Fund Raising'!$C$10*(Inputs!$C$75/100),0)</f>
        <v>0</v>
      </c>
      <c r="AD119" s="37">
        <f>if(AND(Inputs!$C$76&lt;=AD5,Inputs!$C$77&gt;AD5),'Fund Raising'!$C$10*(Inputs!$C$75/100),0)</f>
        <v>0</v>
      </c>
      <c r="AE119" s="37">
        <f>if(AND(Inputs!$C$76&lt;=AE5,Inputs!$C$77&gt;AE5),'Fund Raising'!$C$10*(Inputs!$C$75/100),0)</f>
        <v>0</v>
      </c>
      <c r="AF119" s="37">
        <f>if(AND(Inputs!$C$76&lt;=AF5,Inputs!$C$77&gt;AF5),'Fund Raising'!$C$10*(Inputs!$C$75/100),0)</f>
        <v>0</v>
      </c>
      <c r="AG119" s="37">
        <f>if(AND(Inputs!$C$76&lt;=AG5,Inputs!$C$77&gt;AG5),'Fund Raising'!$C$10*(Inputs!$C$75/100),0)</f>
        <v>0</v>
      </c>
      <c r="AH119" s="37">
        <f>if(AND(Inputs!$C$76&lt;=AH5,Inputs!$C$77&gt;AH5),'Fund Raising'!$C$10*(Inputs!$C$75/100),0)</f>
        <v>0</v>
      </c>
      <c r="AI119" s="37">
        <f>if(AND(Inputs!$C$76&lt;=AI5,Inputs!$C$77&gt;AI5),'Fund Raising'!$C$10*(Inputs!$C$75/100),0)</f>
        <v>0</v>
      </c>
      <c r="AJ119" s="37">
        <f>if(AND(Inputs!$C$76&lt;=AJ5,Inputs!$C$77&gt;AJ5),'Fund Raising'!$C$10*(Inputs!$C$75/100),0)</f>
        <v>0</v>
      </c>
      <c r="AK119" s="37">
        <f>if(AND(Inputs!$C$76&lt;=AK5,Inputs!$C$77&gt;AK5),'Fund Raising'!$C$10*(Inputs!$C$75/100),0)</f>
        <v>0</v>
      </c>
      <c r="AL119" s="37">
        <f>if(AND(Inputs!$C$76&lt;=AL5,Inputs!$C$77&gt;AL5),'Fund Raising'!$C$10*(Inputs!$C$75/100),0)</f>
        <v>0</v>
      </c>
      <c r="AM119" s="37">
        <f>if(AND(Inputs!$C$76&lt;=AM5,Inputs!$C$77&gt;AM5),'Fund Raising'!$C$10*(Inputs!$C$75/100),0)</f>
        <v>0</v>
      </c>
      <c r="AN119" s="37">
        <f>if(AND(Inputs!$C$76&lt;=AN5,Inputs!$C$77&gt;AN5),'Fund Raising'!$C$10*(Inputs!$C$75/100),0)</f>
        <v>0</v>
      </c>
      <c r="AO119" s="37">
        <f>if(AND(Inputs!$C$76&lt;=AO5,Inputs!$C$77&gt;AO5),'Fund Raising'!$C$10*(Inputs!$C$75/100),0)</f>
        <v>0</v>
      </c>
      <c r="AP119" s="37">
        <f>if(AND(Inputs!$C$76&lt;=AP5,Inputs!$C$77&gt;AP5),'Fund Raising'!$C$10*(Inputs!$C$75/100),0)</f>
        <v>0</v>
      </c>
      <c r="AQ119" s="37">
        <f>if(AND(Inputs!$C$76&lt;=AQ5,Inputs!$C$77&gt;AQ5),'Fund Raising'!$C$10*(Inputs!$C$75/100),0)</f>
        <v>0</v>
      </c>
      <c r="AR119" s="37">
        <f>if(AND(Inputs!$C$76&lt;=AR5,Inputs!$C$77&gt;AR5),'Fund Raising'!$C$10*(Inputs!$C$75/100),0)</f>
        <v>0</v>
      </c>
      <c r="AS119" s="37">
        <f>if(AND(Inputs!$C$76&lt;=AS5,Inputs!$C$77&gt;AS5),'Fund Raising'!$C$10*(Inputs!$C$75/100),0)</f>
        <v>0</v>
      </c>
      <c r="AT119" s="37">
        <f>if(AND(Inputs!$C$76&lt;=AT5,Inputs!$C$77&gt;AT5),'Fund Raising'!$C$10*(Inputs!$C$75/100),0)</f>
        <v>0</v>
      </c>
      <c r="AU119" s="37">
        <f>if(AND(Inputs!$C$76&lt;=AU5,Inputs!$C$77&gt;AU5),'Fund Raising'!$C$10*(Inputs!$C$75/100),0)</f>
        <v>0</v>
      </c>
      <c r="AV119" s="37">
        <f>if(AND(Inputs!$C$76&lt;=AV5,Inputs!$C$77&gt;AV5),'Fund Raising'!$C$10*(Inputs!$C$75/100),0)</f>
        <v>0</v>
      </c>
      <c r="AW119" s="37">
        <f>if(AND(Inputs!$C$76&lt;=AW5,Inputs!$C$77&gt;AW5),'Fund Raising'!$C$10*(Inputs!$C$75/100),0)</f>
        <v>0</v>
      </c>
      <c r="AX119" s="37">
        <f>if(AND(Inputs!$C$76&lt;=AX5,Inputs!$C$77&gt;AX5),'Fund Raising'!$C$10*(Inputs!$C$75/100),0)</f>
        <v>0</v>
      </c>
      <c r="AY119" s="37">
        <f>if(AND(Inputs!$C$76&lt;=AY5,Inputs!$C$77&gt;AY5),'Fund Raising'!$C$10*(Inputs!$C$75/100),0)</f>
        <v>0</v>
      </c>
      <c r="AZ119" s="37">
        <f>if(AND(Inputs!$C$76&lt;=AZ5,Inputs!$C$77&gt;AZ5),'Fund Raising'!$C$10*(Inputs!$C$75/100),0)</f>
        <v>0</v>
      </c>
      <c r="BA119" s="37">
        <f>if(AND(Inputs!$C$76&lt;=BA5,Inputs!$C$77&gt;BA5),'Fund Raising'!$C$10*(Inputs!$C$75/100),0)</f>
        <v>0</v>
      </c>
      <c r="BB119" s="37">
        <f>if(AND(Inputs!$C$76&lt;=BB5,Inputs!$C$77&gt;BB5),'Fund Raising'!$C$10*(Inputs!$C$75/100),0)</f>
        <v>0</v>
      </c>
      <c r="BC119" s="37">
        <f>if(AND(Inputs!$C$76&lt;=BC5,Inputs!$C$77&gt;BC5),'Fund Raising'!$C$10*(Inputs!$C$75/100),0)</f>
        <v>0</v>
      </c>
      <c r="BD119" s="37">
        <f>if(AND(Inputs!$C$76&lt;=BD5,Inputs!$C$77&gt;BD5),'Fund Raising'!$C$10*(Inputs!$C$75/100),0)</f>
        <v>0</v>
      </c>
      <c r="BE119" s="37">
        <f>if(AND(Inputs!$C$76&lt;=BE5,Inputs!$C$77&gt;BE5),'Fund Raising'!$C$10*(Inputs!$C$75/100),0)</f>
        <v>0</v>
      </c>
      <c r="BF119" s="37">
        <f>if(AND(Inputs!$C$76&lt;=BF5,Inputs!$C$77&gt;BF5),'Fund Raising'!$C$10*(Inputs!$C$75/100),0)</f>
        <v>0</v>
      </c>
      <c r="BG119" s="37">
        <f>if(AND(Inputs!$C$76&lt;=BG5,Inputs!$C$77&gt;BG5),'Fund Raising'!$C$10*(Inputs!$C$75/100),0)</f>
        <v>0</v>
      </c>
      <c r="BH119" s="37">
        <f>if(AND(Inputs!$C$76&lt;=BH5,Inputs!$C$77&gt;BH5),'Fund Raising'!$C$10*(Inputs!$C$75/100),0)</f>
        <v>0</v>
      </c>
      <c r="BI119" s="37">
        <f>if(AND(Inputs!$C$76&lt;=BI5,Inputs!$C$77&gt;BI5),'Fund Raising'!$C$10*(Inputs!$C$75/100),0)</f>
        <v>0</v>
      </c>
      <c r="BJ119" s="37">
        <f>if(AND(Inputs!$C$76&lt;=BJ5,Inputs!$C$77&gt;BJ5),'Fund Raising'!$C$10*(Inputs!$C$75/100),0)</f>
        <v>0</v>
      </c>
      <c r="BK119" s="37">
        <f>if(AND(Inputs!$C$76&lt;=BK5,Inputs!$C$77&gt;BK5),'Fund Raising'!$C$10*(Inputs!$C$75/100),0)</f>
        <v>0</v>
      </c>
      <c r="BL119" s="37">
        <f>if(AND(Inputs!$C$76&lt;=BL5,Inputs!$C$77&gt;BL5),'Fund Raising'!$C$10*(Inputs!$C$75/100),0)</f>
        <v>0</v>
      </c>
      <c r="BM119" s="37">
        <f>if(AND(Inputs!$C$76&lt;=BM5,Inputs!$C$77&gt;BM5),'Fund Raising'!$C$10*(Inputs!$C$75/100),0)</f>
        <v>0</v>
      </c>
      <c r="BN119" s="37">
        <f>if(AND(Inputs!$C$76&lt;=BN5,Inputs!$C$77&gt;BN5),'Fund Raising'!$C$10*(Inputs!$C$75/100),0)</f>
        <v>0</v>
      </c>
      <c r="BO119" s="37">
        <f>if(AND(Inputs!$C$76&lt;=BO5,Inputs!$C$77&gt;BO5),'Fund Raising'!$C$10*(Inputs!$C$75/100),0)</f>
        <v>0</v>
      </c>
      <c r="BP119" s="37">
        <f>if(AND(Inputs!$C$76&lt;=BP5,Inputs!$C$77&gt;BP5),'Fund Raising'!$C$10*(Inputs!$C$75/100),0)</f>
        <v>0</v>
      </c>
      <c r="BQ119" s="37">
        <f>if(AND(Inputs!$C$76&lt;=BQ5,Inputs!$C$77&gt;BQ5),'Fund Raising'!$C$10*(Inputs!$C$75/100),0)</f>
        <v>0</v>
      </c>
      <c r="BR119" s="37">
        <f>if(AND(Inputs!$C$76&lt;=BR5,Inputs!$C$77&gt;BR5),'Fund Raising'!$C$10*(Inputs!$C$75/100),0)</f>
        <v>0</v>
      </c>
      <c r="BS119" s="37">
        <f>if(AND(Inputs!$C$76&lt;=BS5,Inputs!$C$77&gt;BS5),'Fund Raising'!$C$10*(Inputs!$C$75/100),0)</f>
        <v>0</v>
      </c>
      <c r="BT119" s="37">
        <f>if(AND(Inputs!$C$76&lt;=BT5,Inputs!$C$77&gt;BT5),'Fund Raising'!$C$10*(Inputs!$C$75/100),0)</f>
        <v>0</v>
      </c>
      <c r="BU119" s="37">
        <f>if(AND(Inputs!$C$76&lt;=BU5,Inputs!$C$77&gt;BU5),'Fund Raising'!$C$10*(Inputs!$C$75/100),0)</f>
        <v>0</v>
      </c>
      <c r="BV119" s="37">
        <f>if(AND(Inputs!$C$76&lt;=BV5,Inputs!$C$77&gt;BV5),'Fund Raising'!$C$10*(Inputs!$C$75/100),0)</f>
        <v>0</v>
      </c>
      <c r="BW119" s="37">
        <f>if(AND(Inputs!$C$76&lt;=BW5,Inputs!$C$77&gt;BW5),'Fund Raising'!$C$10*(Inputs!$C$75/100),0)</f>
        <v>0</v>
      </c>
      <c r="BX119" s="37">
        <f>if(AND(Inputs!$C$76&lt;=BX5,Inputs!$C$77&gt;BX5),'Fund Raising'!$C$10*(Inputs!$C$75/100),0)</f>
        <v>0</v>
      </c>
      <c r="BY119" s="37">
        <f>if(AND(Inputs!$C$76&lt;=BY5,Inputs!$C$77&gt;BY5),'Fund Raising'!$C$10*(Inputs!$C$75/100),0)</f>
        <v>0</v>
      </c>
      <c r="BZ119" s="37">
        <f>if(AND(Inputs!$C$76&lt;=BZ5,Inputs!$C$77&gt;BZ5),'Fund Raising'!$C$10*(Inputs!$C$75/100),0)</f>
        <v>0</v>
      </c>
      <c r="CA119" s="37">
        <f>if(AND(Inputs!$C$76&lt;=CA5,Inputs!$C$77&gt;CA5),'Fund Raising'!$C$10*(Inputs!$C$75/100),0)</f>
        <v>0</v>
      </c>
      <c r="CB119" s="37">
        <f>if(AND(Inputs!$C$76&lt;=CB5,Inputs!$C$77&gt;CB5),'Fund Raising'!$C$10*(Inputs!$C$75/100),0)</f>
        <v>0</v>
      </c>
      <c r="CC119" s="37">
        <f>if(AND(Inputs!$C$76&lt;=CC5,Inputs!$C$77&gt;CC5),'Fund Raising'!$C$10*(Inputs!$C$75/100),0)</f>
        <v>0</v>
      </c>
      <c r="CD119" s="37">
        <f>if(AND(Inputs!$C$76&lt;=CD5,Inputs!$C$77&gt;CD5),'Fund Raising'!$C$10*(Inputs!$C$75/100),0)</f>
        <v>0</v>
      </c>
      <c r="CE119" s="37">
        <f>if(AND(Inputs!$C$76&lt;=CE5,Inputs!$C$77&gt;CE5),'Fund Raising'!$C$10*(Inputs!$C$75/100),0)</f>
        <v>0</v>
      </c>
      <c r="CF119" s="37">
        <f>if(AND(Inputs!$C$76&lt;=CF5,Inputs!$C$77&gt;CF5),'Fund Raising'!$C$10*(Inputs!$C$75/100),0)</f>
        <v>0</v>
      </c>
      <c r="CG119" s="37">
        <f>if(AND(Inputs!$C$76&lt;=CG5,Inputs!$C$77&gt;CG5),'Fund Raising'!$C$10*(Inputs!$C$75/100),0)</f>
        <v>0</v>
      </c>
      <c r="CH119" s="37">
        <f>if(AND(Inputs!$C$76&lt;=CH5,Inputs!$C$77&gt;CH5),'Fund Raising'!$C$10*(Inputs!$C$75/100),0)</f>
        <v>0</v>
      </c>
      <c r="CI119" s="37">
        <f>if(AND(Inputs!$C$76&lt;=CI5,Inputs!$C$77&gt;CI5),'Fund Raising'!$C$10*(Inputs!$C$75/100),0)</f>
        <v>0</v>
      </c>
      <c r="CJ119" s="37">
        <f>if(AND(Inputs!$C$76&lt;=CJ5,Inputs!$C$77&gt;CJ5),'Fund Raising'!$C$10*(Inputs!$C$75/100),0)</f>
        <v>0</v>
      </c>
      <c r="CK119" s="37">
        <f>if(AND(Inputs!$C$76&lt;=CK5,Inputs!$C$77&gt;CK5),'Fund Raising'!$C$10*(Inputs!$C$75/100),0)</f>
        <v>0</v>
      </c>
      <c r="CL119" s="37">
        <f>if(AND(Inputs!$C$76&lt;=CL5,Inputs!$C$77&gt;CL5),'Fund Raising'!$C$10*(Inputs!$C$75/100),0)</f>
        <v>0</v>
      </c>
      <c r="CM119" s="37">
        <f>if(AND(Inputs!$C$76&lt;=CM5,Inputs!$C$77&gt;CM5),'Fund Raising'!$C$10*(Inputs!$C$75/100),0)</f>
        <v>0</v>
      </c>
      <c r="CN119" s="37">
        <f>if(AND(Inputs!$C$76&lt;=CN5,Inputs!$C$77&gt;CN5),'Fund Raising'!$C$10*(Inputs!$C$75/100),0)</f>
        <v>0</v>
      </c>
      <c r="CO119" s="37">
        <f>if(AND(Inputs!$C$76&lt;=CO5,Inputs!$C$77&gt;CO5),'Fund Raising'!$C$10*(Inputs!$C$75/100),0)</f>
        <v>0</v>
      </c>
      <c r="CP119" s="37">
        <f>if(AND(Inputs!$C$76&lt;=CP5,Inputs!$C$77&gt;CP5),'Fund Raising'!$C$10*(Inputs!$C$75/100),0)</f>
        <v>0</v>
      </c>
      <c r="CQ119" s="37">
        <f>if(AND(Inputs!$C$76&lt;=CQ5,Inputs!$C$77&gt;CQ5),'Fund Raising'!$C$10*(Inputs!$C$75/100),0)</f>
        <v>0</v>
      </c>
      <c r="CR119" s="37">
        <f>if(AND(Inputs!$C$76&lt;=CR5,Inputs!$C$77&gt;CR5),'Fund Raising'!$C$10*(Inputs!$C$75/100),0)</f>
        <v>0</v>
      </c>
      <c r="CS119" s="37">
        <f>if(AND(Inputs!$C$76&lt;=CS5,Inputs!$C$77&gt;CS5),'Fund Raising'!$C$10*(Inputs!$C$75/100),0)</f>
        <v>0</v>
      </c>
      <c r="CT119" s="37">
        <f>if(AND(Inputs!$C$76&lt;=CT5,Inputs!$C$77&gt;CT5),'Fund Raising'!$C$10*(Inputs!$C$75/100),0)</f>
        <v>0</v>
      </c>
      <c r="CU119" s="37">
        <f>if(AND(Inputs!$C$76&lt;=CU5,Inputs!$C$77&gt;CU5),'Fund Raising'!$C$10*(Inputs!$C$75/100),0)</f>
        <v>0</v>
      </c>
      <c r="CV119" s="37">
        <f>if(AND(Inputs!$C$76&lt;=CV5,Inputs!$C$77&gt;CV5),'Fund Raising'!$C$10*(Inputs!$C$75/100),0)</f>
        <v>0</v>
      </c>
      <c r="CW119" s="37">
        <f>if(AND(Inputs!$C$76&lt;=CW5,Inputs!$C$77&gt;CW5),'Fund Raising'!$C$10*(Inputs!$C$75/100),0)</f>
        <v>0</v>
      </c>
      <c r="CX119" s="37">
        <f>if(AND(Inputs!$C$76&lt;=CX5,Inputs!$C$77&gt;CX5),'Fund Raising'!$C$10*(Inputs!$C$75/100),0)</f>
        <v>0</v>
      </c>
      <c r="CY119" s="37">
        <f>if(AND(Inputs!$C$76&lt;=CY5,Inputs!$C$77&gt;CY5),'Fund Raising'!$C$10*(Inputs!$C$75/100),0)</f>
        <v>0</v>
      </c>
      <c r="CZ119" s="37">
        <f>if(AND(Inputs!$C$76&lt;=CZ5,Inputs!$C$77&gt;CZ5),'Fund Raising'!$C$10*(Inputs!$C$75/100),0)</f>
        <v>0</v>
      </c>
      <c r="DA119" s="37">
        <f>if(AND(Inputs!$C$76&lt;=DA5,Inputs!$C$77&gt;DA5),'Fund Raising'!$C$10*(Inputs!$C$75/100),0)</f>
        <v>0</v>
      </c>
      <c r="DB119" s="37">
        <f>if(AND(Inputs!$C$76&lt;=DB5,Inputs!$C$77&gt;DB5),'Fund Raising'!$C$10*(Inputs!$C$75/100),0)</f>
        <v>0</v>
      </c>
      <c r="DC119" s="37">
        <f>if(AND(Inputs!$C$76&lt;=DC5,Inputs!$C$77&gt;DC5),'Fund Raising'!$C$10*(Inputs!$C$75/100),0)</f>
        <v>0</v>
      </c>
      <c r="DD119" s="37">
        <f>if(AND(Inputs!$C$76&lt;=DD5,Inputs!$C$77&gt;DD5),'Fund Raising'!$C$10*(Inputs!$C$75/100),0)</f>
        <v>0</v>
      </c>
      <c r="DE119" s="37">
        <f>if(AND(Inputs!$C$76&lt;=DE5,Inputs!$C$77&gt;DE5),'Fund Raising'!$C$10*(Inputs!$C$75/100),0)</f>
        <v>0</v>
      </c>
      <c r="DF119" s="37">
        <f>if(AND(Inputs!$C$76&lt;=DF5,Inputs!$C$77&gt;DF5),'Fund Raising'!$C$10*(Inputs!$C$75/100),0)</f>
        <v>0</v>
      </c>
      <c r="DG119" s="37">
        <f>if(AND(Inputs!$C$76&lt;=DG5,Inputs!$C$77&gt;DG5),'Fund Raising'!$C$10*(Inputs!$C$75/100),0)</f>
        <v>0</v>
      </c>
      <c r="DH119" s="37">
        <f>if(AND(Inputs!$C$76&lt;=DH5,Inputs!$C$77&gt;DH5),'Fund Raising'!$C$10*(Inputs!$C$75/100),0)</f>
        <v>0</v>
      </c>
      <c r="DI119" s="37">
        <f>if(AND(Inputs!$C$76&lt;=DI5,Inputs!$C$77&gt;DI5),'Fund Raising'!$C$10*(Inputs!$C$75/100),0)</f>
        <v>0</v>
      </c>
      <c r="DJ119" s="37">
        <f>if(AND(Inputs!$C$76&lt;=DJ5,Inputs!$C$77&gt;DJ5),'Fund Raising'!$C$10*(Inputs!$C$75/100),0)</f>
        <v>0</v>
      </c>
      <c r="DK119" s="37">
        <f>if(AND(Inputs!$C$76&lt;=DK5,Inputs!$C$77&gt;DK5),'Fund Raising'!$C$10*(Inputs!$C$75/100),0)</f>
        <v>0</v>
      </c>
      <c r="DL119" s="37">
        <f>if(AND(Inputs!$C$76&lt;=DL5,Inputs!$C$77&gt;DL5),'Fund Raising'!$C$10*(Inputs!$C$75/100),0)</f>
        <v>0</v>
      </c>
      <c r="DM119" s="37">
        <f>if(AND(Inputs!$C$76&lt;=DM5,Inputs!$C$77&gt;DM5),'Fund Raising'!$C$10*(Inputs!$C$75/100),0)</f>
        <v>0</v>
      </c>
      <c r="DN119" s="37">
        <f>if(AND(Inputs!$C$76&lt;=DN5,Inputs!$C$77&gt;DN5),'Fund Raising'!$C$10*(Inputs!$C$75/100),0)</f>
        <v>0</v>
      </c>
      <c r="DO119" s="37">
        <f>if(AND(Inputs!$C$76&lt;=DO5,Inputs!$C$77&gt;DO5),'Fund Raising'!$C$10*(Inputs!$C$75/100),0)</f>
        <v>0</v>
      </c>
      <c r="DP119" s="37">
        <f>if(AND(Inputs!$C$76&lt;=DP5,Inputs!$C$77&gt;DP5),'Fund Raising'!$C$10*(Inputs!$C$75/100),0)</f>
        <v>0</v>
      </c>
      <c r="DQ119" s="37">
        <f>if(AND(Inputs!$C$76&lt;=DQ5,Inputs!$C$77&gt;DQ5),'Fund Raising'!$C$10*(Inputs!$C$75/100),0)</f>
        <v>0</v>
      </c>
      <c r="DR119" s="37">
        <f>if(AND(Inputs!$C$76&lt;=DR5,Inputs!$C$77&gt;DR5),'Fund Raising'!$C$10*(Inputs!$C$75/100),0)</f>
        <v>0</v>
      </c>
    </row>
    <row r="120" ht="14.25" customHeight="1">
      <c r="B120" s="270" t="s">
        <v>54</v>
      </c>
      <c r="C120" s="276"/>
      <c r="D120" s="276"/>
      <c r="E120" s="276"/>
      <c r="F120" s="276"/>
      <c r="G120" s="276"/>
      <c r="H120" s="276"/>
      <c r="I120" s="276"/>
      <c r="J120" s="276"/>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c r="AZ120" s="276"/>
      <c r="BA120" s="276"/>
      <c r="BB120" s="276"/>
      <c r="BC120" s="276"/>
      <c r="BD120" s="276"/>
      <c r="BE120" s="276"/>
      <c r="BF120" s="276"/>
      <c r="BG120" s="276"/>
      <c r="BH120" s="276"/>
      <c r="BI120" s="276"/>
      <c r="BJ120" s="276"/>
      <c r="BK120" s="276"/>
      <c r="BL120" s="276"/>
      <c r="BM120" s="276"/>
      <c r="BN120" s="276"/>
      <c r="BO120" s="276"/>
      <c r="BP120" s="276"/>
      <c r="BQ120" s="276"/>
      <c r="BR120" s="276"/>
      <c r="BS120" s="276"/>
      <c r="BT120" s="276"/>
      <c r="BU120" s="276"/>
      <c r="BV120" s="276"/>
      <c r="BW120" s="276"/>
      <c r="BX120" s="276"/>
      <c r="BY120" s="276"/>
      <c r="BZ120" s="276"/>
      <c r="CA120" s="276"/>
      <c r="CB120" s="276"/>
      <c r="CC120" s="276"/>
      <c r="CD120" s="276"/>
      <c r="CE120" s="276"/>
      <c r="CF120" s="276"/>
      <c r="CG120" s="276"/>
      <c r="CH120" s="276"/>
      <c r="CI120" s="276"/>
      <c r="CJ120" s="276"/>
      <c r="CK120" s="276"/>
      <c r="CL120" s="276"/>
      <c r="CM120" s="276"/>
      <c r="CN120" s="276"/>
      <c r="CO120" s="276"/>
      <c r="CP120" s="276"/>
      <c r="CQ120" s="276"/>
      <c r="CR120" s="276"/>
      <c r="CS120" s="276"/>
      <c r="CT120" s="276"/>
      <c r="CU120" s="276"/>
      <c r="CV120" s="276"/>
      <c r="CW120" s="276"/>
      <c r="CX120" s="276"/>
      <c r="CY120" s="276"/>
      <c r="CZ120" s="276"/>
      <c r="DA120" s="276"/>
      <c r="DB120" s="276"/>
      <c r="DC120" s="276"/>
      <c r="DD120" s="276"/>
      <c r="DE120" s="276"/>
      <c r="DF120" s="276"/>
      <c r="DG120" s="276"/>
      <c r="DH120" s="276"/>
      <c r="DI120" s="276"/>
      <c r="DJ120" s="276"/>
      <c r="DK120" s="276"/>
      <c r="DL120" s="276"/>
      <c r="DM120" s="276"/>
      <c r="DN120" s="276"/>
      <c r="DO120" s="276"/>
      <c r="DP120" s="276"/>
      <c r="DQ120" s="276"/>
      <c r="DR120" s="276"/>
    </row>
    <row r="121" ht="14.25" customHeight="1">
      <c r="B121" s="273" t="s">
        <v>252</v>
      </c>
      <c r="C121" s="275"/>
      <c r="D121" s="275"/>
      <c r="E121" s="275"/>
      <c r="F121" s="275"/>
      <c r="G121" s="275"/>
      <c r="H121" s="275"/>
      <c r="I121" s="275"/>
      <c r="J121" s="275"/>
      <c r="K121" s="275"/>
      <c r="L121" s="275"/>
      <c r="M121" s="275"/>
      <c r="N121" s="275"/>
      <c r="O121" s="275"/>
      <c r="P121" s="275"/>
      <c r="Q121" s="275"/>
      <c r="R121" s="275"/>
      <c r="S121" s="275"/>
      <c r="T121" s="275"/>
      <c r="U121" s="275"/>
      <c r="V121" s="275"/>
      <c r="W121" s="275"/>
      <c r="X121" s="275"/>
      <c r="Y121" s="275"/>
      <c r="Z121" s="275"/>
      <c r="AA121" s="275"/>
      <c r="AB121" s="275"/>
      <c r="AC121" s="275"/>
      <c r="AD121" s="275"/>
      <c r="AE121" s="275"/>
      <c r="AF121" s="275"/>
      <c r="AG121" s="275"/>
      <c r="AH121" s="275"/>
      <c r="AI121" s="275"/>
      <c r="AJ121" s="275"/>
      <c r="AK121" s="275"/>
      <c r="AL121" s="275"/>
      <c r="AM121" s="275"/>
      <c r="AN121" s="275"/>
      <c r="AO121" s="275"/>
      <c r="AP121" s="275"/>
      <c r="AQ121" s="275"/>
      <c r="AR121" s="275"/>
      <c r="AS121" s="275"/>
      <c r="AT121" s="275"/>
      <c r="AU121" s="275"/>
      <c r="AV121" s="275"/>
      <c r="AW121" s="275"/>
      <c r="AX121" s="275"/>
      <c r="AY121" s="275"/>
      <c r="AZ121" s="275"/>
      <c r="BA121" s="275"/>
      <c r="BB121" s="275"/>
      <c r="BC121" s="275"/>
      <c r="BD121" s="275"/>
      <c r="BE121" s="275"/>
      <c r="BF121" s="275"/>
      <c r="BG121" s="275"/>
      <c r="BH121" s="275"/>
      <c r="BI121" s="275"/>
      <c r="BJ121" s="275"/>
      <c r="BK121" s="275"/>
      <c r="BL121" s="275"/>
      <c r="BM121" s="275"/>
      <c r="BN121" s="275"/>
      <c r="BO121" s="275"/>
      <c r="BP121" s="275"/>
      <c r="BQ121" s="275"/>
      <c r="BR121" s="275"/>
      <c r="BS121" s="275"/>
      <c r="BT121" s="275"/>
      <c r="BU121" s="275"/>
      <c r="BV121" s="275"/>
      <c r="BW121" s="275"/>
      <c r="BX121" s="275"/>
      <c r="BY121" s="275"/>
      <c r="BZ121" s="275"/>
      <c r="CA121" s="275"/>
      <c r="CB121" s="275"/>
      <c r="CC121" s="275"/>
      <c r="CD121" s="275"/>
      <c r="CE121" s="275"/>
      <c r="CF121" s="275"/>
      <c r="CG121" s="275"/>
      <c r="CH121" s="275"/>
      <c r="CI121" s="275"/>
      <c r="CJ121" s="275"/>
      <c r="CK121" s="275"/>
      <c r="CL121" s="275"/>
      <c r="CM121" s="275"/>
      <c r="CN121" s="275"/>
      <c r="CO121" s="275"/>
      <c r="CP121" s="275"/>
      <c r="CQ121" s="275"/>
      <c r="CR121" s="275"/>
      <c r="CS121" s="275"/>
      <c r="CT121" s="275"/>
      <c r="CU121" s="275"/>
      <c r="CV121" s="275"/>
      <c r="CW121" s="275"/>
      <c r="CX121" s="275"/>
      <c r="CY121" s="275"/>
      <c r="CZ121" s="275"/>
      <c r="DA121" s="275"/>
      <c r="DB121" s="275"/>
      <c r="DC121" s="275"/>
      <c r="DD121" s="275"/>
      <c r="DE121" s="275"/>
      <c r="DF121" s="275"/>
      <c r="DG121" s="275"/>
      <c r="DH121" s="275"/>
      <c r="DI121" s="275"/>
      <c r="DJ121" s="275"/>
      <c r="DK121" s="275"/>
      <c r="DL121" s="275"/>
      <c r="DM121" s="275"/>
      <c r="DN121" s="275"/>
      <c r="DO121" s="275"/>
      <c r="DP121" s="275"/>
      <c r="DQ121" s="275"/>
      <c r="DR121" s="275"/>
    </row>
    <row r="122" ht="14.25" customHeight="1" outlineLevel="1">
      <c r="A122" s="279" t="s">
        <v>253</v>
      </c>
      <c r="B122" s="268" t="s">
        <v>254</v>
      </c>
      <c r="C122" s="37">
        <f>'Fund Raising'!$D$41-'Fund Raising'!$D$41*(1-(Inputs!$C$17/(Inputs!$C$17+'Data Tables'!C104))^(Inputs!$C$18/Inputs!$C$14))</f>
        <v>838071.0608</v>
      </c>
      <c r="D122" s="37">
        <f>C131-C131*(1-(C132/(C132+'Data Tables'!D104))^(Inputs!$C$18/Inputs!$C$14))</f>
        <v>615823.4035</v>
      </c>
      <c r="E122" s="37">
        <f>D131-D131*(1-(D132/(D132+'Data Tables'!E104))^(Inputs!$C$18/Inputs!$C$14))</f>
        <v>881470.5018</v>
      </c>
      <c r="F122" s="37">
        <f>E131-E131*(1-(E132/(E132+'Data Tables'!F104))^(Inputs!$C$18/Inputs!$C$14))</f>
        <v>1090100.875</v>
      </c>
      <c r="G122" s="37">
        <f>F131-F131*(1-(F132/(F132+'Data Tables'!G104))^(Inputs!$C$18/Inputs!$C$14))</f>
        <v>1368536.071</v>
      </c>
      <c r="H122" s="37">
        <f>G131-G131*(1-(G132/(G132+'Data Tables'!H104))^(Inputs!$C$18/Inputs!$C$14))</f>
        <v>1737886.308</v>
      </c>
      <c r="I122" s="37">
        <f>H131-H131*(1-(H132/(H132+'Data Tables'!I104))^(Inputs!$C$18/Inputs!$C$14))</f>
        <v>2169772.367</v>
      </c>
      <c r="J122" s="37">
        <f>I131-I131*(1-(I132/(I132+'Data Tables'!J104))^(Inputs!$C$18/Inputs!$C$14))</f>
        <v>2753482.268</v>
      </c>
      <c r="K122" s="37">
        <f>J131-J131*(1-(J132/(J132+'Data Tables'!K104))^(Inputs!$C$18/Inputs!$C$14))</f>
        <v>3460632.717</v>
      </c>
      <c r="L122" s="37">
        <f>K131-K131*(1-(K132/(K132+'Data Tables'!L104))^(Inputs!$C$18/Inputs!$C$14))</f>
        <v>4229700.653</v>
      </c>
      <c r="M122" s="37">
        <f>L131-L131*(1-(L132/(L132+'Data Tables'!M104))^(Inputs!$C$18/Inputs!$C$14))</f>
        <v>5154669.539</v>
      </c>
      <c r="N122" s="37">
        <f>M131-M131*(1-(M132/(M132+'Data Tables'!N104))^(Inputs!$C$18/Inputs!$C$14))</f>
        <v>6161060.521</v>
      </c>
      <c r="O122" s="37">
        <f>N131-N131*(1-(N132/(N132+'Data Tables'!O104))^(Inputs!$C$18/Inputs!$C$14))</f>
        <v>7305635.263</v>
      </c>
      <c r="P122" s="37">
        <f>O131-O131*(1-(O132/(O132+'Data Tables'!P104))^(Inputs!$C$18/Inputs!$C$14))</f>
        <v>8930841.499</v>
      </c>
      <c r="Q122" s="37">
        <f>P131-P131*(1-(P132/(P132+'Data Tables'!Q104))^(Inputs!$C$18/Inputs!$C$14))</f>
        <v>10439927.1</v>
      </c>
      <c r="R122" s="37">
        <f>Q131-Q131*(1-(Q132/(Q132+'Data Tables'!R104))^(Inputs!$C$18/Inputs!$C$14))</f>
        <v>12204405.73</v>
      </c>
      <c r="S122" s="37">
        <f>R131-R131*(1-(R132/(R132+'Data Tables'!S104))^(Inputs!$C$18/Inputs!$C$14))</f>
        <v>14133905.91</v>
      </c>
      <c r="T122" s="37">
        <f>S131-S131*(1-(S132/(S132+'Data Tables'!T104))^(Inputs!$C$18/Inputs!$C$14))</f>
        <v>16353411.77</v>
      </c>
      <c r="U122" s="37">
        <f>T131-T131*(1-(T132/(T132+'Data Tables'!U104))^(Inputs!$C$18/Inputs!$C$14))</f>
        <v>18696254.41</v>
      </c>
      <c r="V122" s="37">
        <f>U131-U131*(1-(U132/(U132+'Data Tables'!V104))^(Inputs!$C$18/Inputs!$C$14))</f>
        <v>21343256.08</v>
      </c>
      <c r="W122" s="37">
        <f>V131-V131*(1-(V132/(V132+'Data Tables'!W104))^(Inputs!$C$18/Inputs!$C$14))</f>
        <v>24406056.32</v>
      </c>
      <c r="X122" s="37">
        <f>W131-W131*(1-(W132/(W132+'Data Tables'!X104))^(Inputs!$C$18/Inputs!$C$14))</f>
        <v>27572872.5</v>
      </c>
      <c r="Y122" s="37">
        <f>X131-X131*(1-(X132/(X132+'Data Tables'!Y104))^(Inputs!$C$18/Inputs!$C$14))</f>
        <v>31162778.9</v>
      </c>
      <c r="Z122" s="37">
        <f>Y131-Y131*(1-(Y132/(Y132+'Data Tables'!Z104))^(Inputs!$C$18/Inputs!$C$14))</f>
        <v>34930375.67</v>
      </c>
      <c r="AA122" s="37">
        <f>Z131-Z131*(1-(Z132/(Z132+'Data Tables'!AA104))^(Inputs!$C$18/Inputs!$C$14))</f>
        <v>39022024</v>
      </c>
      <c r="AB122" s="37">
        <f>AA131-AA131*(1-(AA132/(AA132+'Data Tables'!AB104))^(Inputs!$C$18/Inputs!$C$14))</f>
        <v>43995187.3</v>
      </c>
      <c r="AC122" s="37">
        <f>AB131-AB131*(1-(AB132/(AB132+'Data Tables'!AC104))^(Inputs!$C$18/Inputs!$C$14))</f>
        <v>48658908.2</v>
      </c>
      <c r="AD122" s="37">
        <f>AC131-AC131*(1-(AC132/(AC132+'Data Tables'!AD104))^(Inputs!$C$18/Inputs!$C$14))</f>
        <v>53831811.14</v>
      </c>
      <c r="AE122" s="37">
        <f>AD131-AD131*(1-(AD132/(AD132+'Data Tables'!AE104))^(Inputs!$C$18/Inputs!$C$14))</f>
        <v>59412301.05</v>
      </c>
      <c r="AF122" s="37">
        <f>AE131-AE131*(1-(AE132/(AE132+'Data Tables'!AF104))^(Inputs!$C$18/Inputs!$C$14))</f>
        <v>65601938.34</v>
      </c>
      <c r="AG122" s="37">
        <f>AF131-AF131*(1-(AF132/(AF132+'Data Tables'!AG104))^(Inputs!$C$18/Inputs!$C$14))</f>
        <v>72074291.46</v>
      </c>
      <c r="AH122" s="37">
        <f>AG131-AG131*(1-(AG132/(AG132+'Data Tables'!AH104))^(Inputs!$C$18/Inputs!$C$14))</f>
        <v>78800075.76</v>
      </c>
      <c r="AI122" s="37">
        <f>AH131-AH131*(1-(AH132/(AH132+'Data Tables'!AI104))^(Inputs!$C$18/Inputs!$C$14))</f>
        <v>86275329.71</v>
      </c>
      <c r="AJ122" s="37">
        <f>AI131-AI131*(1-(AI132/(AI132+'Data Tables'!AJ104))^(Inputs!$C$18/Inputs!$C$14))</f>
        <v>93981256.5</v>
      </c>
      <c r="AK122" s="37">
        <f>AJ131-AJ131*(1-(AJ132/(AJ132+'Data Tables'!AK104))^(Inputs!$C$18/Inputs!$C$14))</f>
        <v>102332017.6</v>
      </c>
      <c r="AL122" s="37">
        <f>AK131-AK131*(1-(AK132/(AK132+'Data Tables'!AL104))^(Inputs!$C$18/Inputs!$C$14))</f>
        <v>111007925</v>
      </c>
      <c r="AM122" s="37">
        <f>AL131-AL131*(1-(AL132/(AL132+'Data Tables'!AM104))^(Inputs!$C$18/Inputs!$C$14))</f>
        <v>120143233.3</v>
      </c>
      <c r="AN122" s="37">
        <f>AM131-AM131*(1-(AM132/(AM132+'Data Tables'!AN104))^(Inputs!$C$18/Inputs!$C$14))</f>
        <v>130401027.1</v>
      </c>
      <c r="AO122" s="37">
        <f>AN131-AN131*(1-(AN132/(AN132+'Data Tables'!AO104))^(Inputs!$C$18/Inputs!$C$14))</f>
        <v>140415625.8</v>
      </c>
      <c r="AP122" s="37">
        <f>AO131-AO131*(1-(AO132/(AO132+'Data Tables'!AP104))^(Inputs!$C$18/Inputs!$C$14))</f>
        <v>150934949.4</v>
      </c>
      <c r="AQ122" s="37">
        <f>AP131-AP131*(1-(AP132/(AP132+'Data Tables'!AQ104))^(Inputs!$C$18/Inputs!$C$14))</f>
        <v>161936573.5</v>
      </c>
      <c r="AR122" s="37">
        <f>AQ131-AQ131*(1-(AQ132/(AQ132+'Data Tables'!AR104))^(Inputs!$C$18/Inputs!$C$14))</f>
        <v>173530589.4</v>
      </c>
      <c r="AS122" s="37">
        <f>AR131-AR131*(1-(AR132/(AR132+'Data Tables'!AS104))^(Inputs!$C$18/Inputs!$C$14))</f>
        <v>185430870.5</v>
      </c>
      <c r="AT122" s="37">
        <f>AS131-AS131*(1-(AS132/(AS132+'Data Tables'!AT104))^(Inputs!$C$18/Inputs!$C$14))</f>
        <v>197716223.1</v>
      </c>
      <c r="AU122" s="37">
        <f>AT131-AT131*(1-(AT132/(AT132+'Data Tables'!AU104))^(Inputs!$C$18/Inputs!$C$14))</f>
        <v>210604772.1</v>
      </c>
      <c r="AV122" s="37">
        <f>AU131-AU131*(1-(AU132/(AU132+'Data Tables'!AV104))^(Inputs!$C$18/Inputs!$C$14))</f>
        <v>223715348.6</v>
      </c>
      <c r="AW122" s="37">
        <f>AV131-AV131*(1-(AV132/(AV132+'Data Tables'!AW104))^(Inputs!$C$18/Inputs!$C$14))</f>
        <v>237273399.9</v>
      </c>
      <c r="AX122" s="37">
        <f>AW131-AW131*(1-(AW132/(AW132+'Data Tables'!AX104))^(Inputs!$C$18/Inputs!$C$14))</f>
        <v>251094011.2</v>
      </c>
      <c r="AY122" s="37">
        <f>AX131-AX131*(1-(AX132/(AX132+'Data Tables'!AY104))^(Inputs!$C$18/Inputs!$C$14))</f>
        <v>265232616.1</v>
      </c>
      <c r="AZ122" s="37">
        <f>AY131-AY131*(1-(AY132/(AY132+'Data Tables'!AZ104))^(Inputs!$C$18/Inputs!$C$14))</f>
        <v>279716919.4</v>
      </c>
      <c r="BA122" s="37">
        <f>AZ131-AZ131*(1-(AZ132/(AZ132+'Data Tables'!BA104))^(Inputs!$C$18/Inputs!$C$14))</f>
        <v>294249316.4</v>
      </c>
      <c r="BB122" s="37">
        <f>BA131-BA131*(1-(BA132/(BA132+'Data Tables'!BB104))^(Inputs!$C$18/Inputs!$C$14))</f>
        <v>309107607.2</v>
      </c>
      <c r="BC122" s="37">
        <f>BB131-BB131*(1-(BB132/(BB132+'Data Tables'!BC104))^(Inputs!$C$18/Inputs!$C$14))</f>
        <v>324246812.5</v>
      </c>
      <c r="BD122" s="37">
        <f>BC131-BC131*(1-(BC132/(BC132+'Data Tables'!BD104))^(Inputs!$C$18/Inputs!$C$14))</f>
        <v>339738018.8</v>
      </c>
      <c r="BE122" s="37">
        <f>BD131-BD131*(1-(BD132/(BD132+'Data Tables'!BE104))^(Inputs!$C$18/Inputs!$C$14))</f>
        <v>355470046.6</v>
      </c>
      <c r="BF122" s="37">
        <f>BE131-BE131*(1-(BE132/(BE132+'Data Tables'!BF104))^(Inputs!$C$18/Inputs!$C$14))</f>
        <v>371471456.2</v>
      </c>
      <c r="BG122" s="37">
        <f>BF131-BF131*(1-(BF132/(BF132+'Data Tables'!BG104))^(Inputs!$C$18/Inputs!$C$14))</f>
        <v>387830915.1</v>
      </c>
      <c r="BH122" s="37">
        <f>BG131-BG131*(1-(BG132/(BG132+'Data Tables'!BH104))^(Inputs!$C$18/Inputs!$C$14))</f>
        <v>404407041.1</v>
      </c>
      <c r="BI122" s="37">
        <f>BH131-BH131*(1-(BH132/(BH132+'Data Tables'!BI104))^(Inputs!$C$18/Inputs!$C$14))</f>
        <v>421281472</v>
      </c>
      <c r="BJ122" s="37">
        <f>BI131-BI131*(1-(BI132/(BI132+'Data Tables'!BJ104))^(Inputs!$C$18/Inputs!$C$14))</f>
        <v>438394315.1</v>
      </c>
      <c r="BK122" s="37">
        <f>BJ131-BJ131*(1-(BJ132/(BJ132+'Data Tables'!BK104))^(Inputs!$C$18/Inputs!$C$14))</f>
        <v>455766707.4</v>
      </c>
      <c r="BL122" s="37">
        <f>BK131-BK131*(1-(BK132/(BK132+'Data Tables'!BL104))^(Inputs!$C$18/Inputs!$C$14))</f>
        <v>473520851.7</v>
      </c>
      <c r="BM122" s="37">
        <f>BL131-BL131*(1-(BL132/(BL132+'Data Tables'!BM104))^(Inputs!$C$18/Inputs!$C$14))</f>
        <v>491427041.2</v>
      </c>
      <c r="BN122" s="37">
        <f>BM131-BM131*(1-(BM132/(BM132+'Data Tables'!BN104))^(Inputs!$C$18/Inputs!$C$14))</f>
        <v>509597412.8</v>
      </c>
      <c r="BO122" s="37">
        <f>BN131-BN131*(1-(BN132/(BN132+'Data Tables'!BO104))^(Inputs!$C$18/Inputs!$C$14))</f>
        <v>528044064</v>
      </c>
      <c r="BP122" s="37">
        <f>BO131-BO131*(1-(BO132/(BO132+'Data Tables'!BP104))^(Inputs!$C$18/Inputs!$C$14))</f>
        <v>546783977.1</v>
      </c>
      <c r="BQ122" s="37">
        <f>BP131-BP131*(1-(BP132/(BP132+'Data Tables'!BQ104))^(Inputs!$C$18/Inputs!$C$14))</f>
        <v>565781402.3</v>
      </c>
      <c r="BR122" s="37">
        <f>BQ131-BQ131*(1-(BQ132/(BQ132+'Data Tables'!BR104))^(Inputs!$C$18/Inputs!$C$14))</f>
        <v>585048204.4</v>
      </c>
      <c r="BS122" s="37">
        <f>BR131-BR131*(1-(BR132/(BR132+'Data Tables'!BS104))^(Inputs!$C$18/Inputs!$C$14))</f>
        <v>604618351.1</v>
      </c>
      <c r="BT122" s="37">
        <f>BS131-BS131*(1-(BS132/(BS132+'Data Tables'!BT104))^(Inputs!$C$18/Inputs!$C$14))</f>
        <v>624447684.7</v>
      </c>
      <c r="BU122" s="37">
        <f>BT131-BT131*(1-(BT132/(BT132+'Data Tables'!BU104))^(Inputs!$C$18/Inputs!$C$14))</f>
        <v>644567438.4</v>
      </c>
      <c r="BV122" s="37">
        <f>BU131-BU131*(1-(BU132/(BU132+'Data Tables'!BV104))^(Inputs!$C$18/Inputs!$C$14))</f>
        <v>664959661.3</v>
      </c>
      <c r="BW122" s="37">
        <f>BV131-BV131*(1-(BV132/(BV132+'Data Tables'!BW104))^(Inputs!$C$18/Inputs!$C$14))</f>
        <v>685634905.6</v>
      </c>
      <c r="BX122" s="37">
        <f>BW131-BW131*(1-(BW132/(BW132+'Data Tables'!BX104))^(Inputs!$C$18/Inputs!$C$14))</f>
        <v>706643378</v>
      </c>
      <c r="BY122" s="37">
        <f>BX131-BX131*(1-(BX132/(BX132+'Data Tables'!BY104))^(Inputs!$C$18/Inputs!$C$14))</f>
        <v>727901571.9</v>
      </c>
      <c r="BZ122" s="37">
        <f>BY131-BY131*(1-(BY132/(BY132+'Data Tables'!BZ104))^(Inputs!$C$18/Inputs!$C$14))</f>
        <v>749454363.6</v>
      </c>
      <c r="CA122" s="37">
        <f>BZ131-BZ131*(1-(BZ132/(BZ132+'Data Tables'!CA104))^(Inputs!$C$18/Inputs!$C$14))</f>
        <v>771308160.4</v>
      </c>
      <c r="CB122" s="37">
        <f>CA131-CA131*(1-(CA132/(CA132+'Data Tables'!CB104))^(Inputs!$C$18/Inputs!$C$14))</f>
        <v>793475013.5</v>
      </c>
      <c r="CC122" s="37">
        <f>CB131-CB131*(1-(CB132/(CB132+'Data Tables'!CC104))^(Inputs!$C$18/Inputs!$C$14))</f>
        <v>815941881.4</v>
      </c>
      <c r="CD122" s="37">
        <f>CC131-CC131*(1-(CC132/(CC132+'Data Tables'!CD104))^(Inputs!$C$18/Inputs!$C$14))</f>
        <v>838716935</v>
      </c>
      <c r="CE122" s="37">
        <f>CD131-CD131*(1-(CD132/(CD132+'Data Tables'!CE104))^(Inputs!$C$18/Inputs!$C$14))</f>
        <v>861819788.5</v>
      </c>
      <c r="CF122" s="37">
        <f>CE131-CE131*(1-(CE132/(CE132+'Data Tables'!CF104))^(Inputs!$C$18/Inputs!$C$14))</f>
        <v>885231266.6</v>
      </c>
      <c r="CG122" s="37">
        <f>CF131-CF131*(1-(CF132/(CF132+'Data Tables'!CG104))^(Inputs!$C$18/Inputs!$C$14))</f>
        <v>908970779.2</v>
      </c>
      <c r="CH122" s="37">
        <f>CG131-CG131*(1-(CG132/(CG132+'Data Tables'!CH104))^(Inputs!$C$18/Inputs!$C$14))</f>
        <v>933029934.1</v>
      </c>
      <c r="CI122" s="37">
        <f>CH131-CH131*(1-(CH132/(CH132+'Data Tables'!CI104))^(Inputs!$C$18/Inputs!$C$14))</f>
        <v>957417202.7</v>
      </c>
      <c r="CJ122" s="37">
        <f>CI131-CI131*(1-(CI132/(CI132+'Data Tables'!CJ104))^(Inputs!$C$18/Inputs!$C$14))</f>
        <v>982168340.2</v>
      </c>
      <c r="CK122" s="37">
        <f>CJ131-CJ131*(1-(CJ132/(CJ132+'Data Tables'!CK104))^(Inputs!$C$18/Inputs!$C$14))</f>
        <v>1007230231</v>
      </c>
      <c r="CL122" s="37">
        <f>CK131-CK131*(1-(CK132/(CK132+'Data Tables'!CL104))^(Inputs!$C$18/Inputs!$C$14))</f>
        <v>1032634750</v>
      </c>
      <c r="CM122" s="37">
        <f>CL131-CL131*(1-(CL132/(CL132+'Data Tables'!CM104))^(Inputs!$C$18/Inputs!$C$14))</f>
        <v>1058386672</v>
      </c>
      <c r="CN122" s="37">
        <f>CM131-CM131*(1-(CM132/(CM132+'Data Tables'!CN104))^(Inputs!$C$18/Inputs!$C$14))</f>
        <v>1084498700</v>
      </c>
      <c r="CO122" s="37">
        <f>CN131-CN131*(1-(CN132/(CN132+'Data Tables'!CO104))^(Inputs!$C$18/Inputs!$C$14))</f>
        <v>1110961646</v>
      </c>
      <c r="CP122" s="37">
        <f>CO131-CO131*(1-(CO132/(CO132+'Data Tables'!CP104))^(Inputs!$C$18/Inputs!$C$14))</f>
        <v>1137783879</v>
      </c>
      <c r="CQ122" s="37">
        <f>CP131-CP131*(1-(CP132/(CP132+'Data Tables'!CQ104))^(Inputs!$C$18/Inputs!$C$14))</f>
        <v>1164984409</v>
      </c>
      <c r="CR122" s="37">
        <f>CQ131-CQ131*(1-(CQ132/(CQ132+'Data Tables'!CR104))^(Inputs!$C$18/Inputs!$C$14))</f>
        <v>1192547109</v>
      </c>
      <c r="CS122" s="37">
        <f>CR131-CR131*(1-(CR132/(CR132+'Data Tables'!CS104))^(Inputs!$C$18/Inputs!$C$14))</f>
        <v>1220491706</v>
      </c>
      <c r="CT122" s="37">
        <f>CS131-CS131*(1-(CS132/(CS132+'Data Tables'!CT104))^(Inputs!$C$18/Inputs!$C$14))</f>
        <v>1248810332</v>
      </c>
      <c r="CU122" s="37">
        <f>CT131-CT131*(1-(CT132/(CT132+'Data Tables'!CU104))^(Inputs!$C$18/Inputs!$C$14))</f>
        <v>1277512317</v>
      </c>
      <c r="CV122" s="37">
        <f>CU131-CU131*(1-(CU132/(CU132+'Data Tables'!CV104))^(Inputs!$C$18/Inputs!$C$14))</f>
        <v>1306627504</v>
      </c>
      <c r="CW122" s="37">
        <f>CV131-CV131*(1-(CV132/(CV132+'Data Tables'!CW104))^(Inputs!$C$18/Inputs!$C$14))</f>
        <v>1336119050</v>
      </c>
      <c r="CX122" s="37">
        <f>CW131-CW131*(1-(CW132/(CW132+'Data Tables'!CX104))^(Inputs!$C$18/Inputs!$C$14))</f>
        <v>1366014980</v>
      </c>
      <c r="CY122" s="37">
        <f>CX131-CX131*(1-(CX132/(CX132+'Data Tables'!CY104))^(Inputs!$C$18/Inputs!$C$14))</f>
        <v>1396313485</v>
      </c>
      <c r="CZ122" s="37">
        <f>CY131-CY131*(1-(CY132/(CY132+'Data Tables'!CZ104))^(Inputs!$C$18/Inputs!$C$14))</f>
        <v>1427032409</v>
      </c>
      <c r="DA122" s="37">
        <f>CZ131-CZ131*(1-(CZ132/(CZ132+'Data Tables'!DA104))^(Inputs!$C$18/Inputs!$C$14))</f>
        <v>1458161766</v>
      </c>
      <c r="DB122" s="37">
        <f>DA131-DA131*(1-(DA132/(DA132+'Data Tables'!DB104))^(Inputs!$C$18/Inputs!$C$14))</f>
        <v>1489711654</v>
      </c>
      <c r="DC122" s="37">
        <f>DB131-DB131*(1-(DB132/(DB132+'Data Tables'!DC104))^(Inputs!$C$18/Inputs!$C$14))</f>
        <v>1521704993</v>
      </c>
      <c r="DD122" s="37">
        <f>DC131-DC131*(1-(DC132/(DC132+'Data Tables'!DD104))^(Inputs!$C$18/Inputs!$C$14))</f>
        <v>1554122400</v>
      </c>
      <c r="DE122" s="37">
        <f>DD131-DD131*(1-(DD132/(DD132+'Data Tables'!DE104))^(Inputs!$C$18/Inputs!$C$14))</f>
        <v>1586987838</v>
      </c>
      <c r="DF122" s="37">
        <f>DE131-DE131*(1-(DE132/(DE132+'Data Tables'!DF104))^(Inputs!$C$18/Inputs!$C$14))</f>
        <v>1620291353</v>
      </c>
      <c r="DG122" s="37">
        <f>DF131-DF131*(1-(DF132/(DF132+'Data Tables'!DG104))^(Inputs!$C$18/Inputs!$C$14))</f>
        <v>1654044232</v>
      </c>
      <c r="DH122" s="37">
        <f>DG131-DG131*(1-(DG132/(DG132+'Data Tables'!DH104))^(Inputs!$C$18/Inputs!$C$14))</f>
        <v>1688295487</v>
      </c>
      <c r="DI122" s="37">
        <f>DH131-DH131*(1-(DH132/(DH132+'Data Tables'!DI104))^(Inputs!$C$18/Inputs!$C$14))</f>
        <v>1722973995</v>
      </c>
      <c r="DJ122" s="37">
        <f>DI131-DI131*(1-(DI132/(DI132+'Data Tables'!DJ104))^(Inputs!$C$18/Inputs!$C$14))</f>
        <v>1758122894</v>
      </c>
      <c r="DK122" s="37">
        <f>DJ131-DJ131*(1-(DJ132/(DJ132+'Data Tables'!DK104))^(Inputs!$C$18/Inputs!$C$14))</f>
        <v>1793747916</v>
      </c>
      <c r="DL122" s="37">
        <f>DK131-DK131*(1-(DK132/(DK132+'Data Tables'!DL104))^(Inputs!$C$18/Inputs!$C$14))</f>
        <v>1829868476</v>
      </c>
      <c r="DM122" s="37">
        <f>DL131-DL131*(1-(DL132/(DL132+'Data Tables'!DM104))^(Inputs!$C$18/Inputs!$C$14))</f>
        <v>1866470730</v>
      </c>
      <c r="DN122" s="37">
        <f>DM131-DM131*(1-(DM132/(DM132+'Data Tables'!DN104))^(Inputs!$C$18/Inputs!$C$14))</f>
        <v>1903566832</v>
      </c>
      <c r="DO122" s="37">
        <f>DN131-DN131*(1-(DN132/(DN132+'Data Tables'!DO104))^(Inputs!$C$18/Inputs!$C$14))</f>
        <v>1941185493</v>
      </c>
      <c r="DP122" s="37">
        <f>DO131-DO131*(1-(DO132/(DO132+'Data Tables'!DP104))^(Inputs!$C$18/Inputs!$C$14))</f>
        <v>1979301604</v>
      </c>
      <c r="DQ122" s="37">
        <f>DP131-DP131*(1-(DP132/(DP132+'Data Tables'!DQ104))^(Inputs!$C$18/Inputs!$C$14))</f>
        <v>2017945202</v>
      </c>
      <c r="DR122" s="37">
        <f>DQ131-DQ131*(1-(DQ132/(DQ132+'Data Tables'!DR104))^(Inputs!$C$18/Inputs!$C$14))</f>
        <v>2057103090</v>
      </c>
    </row>
    <row r="123" ht="14.25" customHeight="1" outlineLevel="1">
      <c r="B123" s="268" t="s">
        <v>255</v>
      </c>
      <c r="C123" s="37">
        <f>Inputs!$C$17+'Data Tables'!C104</f>
        <v>2386432.48</v>
      </c>
      <c r="D123" s="37">
        <f>C132+'Data Tables'!D104</f>
        <v>3359914.031</v>
      </c>
      <c r="E123" s="37">
        <f>D132+'Data Tables'!E104</f>
        <v>3317145.189</v>
      </c>
      <c r="F123" s="37">
        <f>E132+'Data Tables'!F104</f>
        <v>3589091.661</v>
      </c>
      <c r="G123" s="37">
        <f>F132+'Data Tables'!G104</f>
        <v>3861873.048</v>
      </c>
      <c r="H123" s="37">
        <f>G132+'Data Tables'!H104</f>
        <v>4110443.861</v>
      </c>
      <c r="I123" s="37">
        <f>H132+'Data Tables'!I104</f>
        <v>4437918.901</v>
      </c>
      <c r="J123" s="37">
        <f>I132+'Data Tables'!J104</f>
        <v>4743049.538</v>
      </c>
      <c r="K123" s="37">
        <f>J132+'Data Tables'!K104</f>
        <v>5078985.871</v>
      </c>
      <c r="L123" s="37">
        <f>K132+'Data Tables'!L104</f>
        <v>5540155.648</v>
      </c>
      <c r="M123" s="37">
        <f>L132+'Data Tables'!M104</f>
        <v>6009870.027</v>
      </c>
      <c r="N123" s="37">
        <f>M132+'Data Tables'!N104</f>
        <v>6592301.529</v>
      </c>
      <c r="O123" s="37">
        <f>N132+'Data Tables'!O104</f>
        <v>7226758.407</v>
      </c>
      <c r="P123" s="37">
        <f>O132+'Data Tables'!P104</f>
        <v>7690399.497</v>
      </c>
      <c r="Q123" s="37">
        <f>P132+'Data Tables'!Q104</f>
        <v>8454595.802</v>
      </c>
      <c r="R123" s="37">
        <f>Q132+'Data Tables'!R104</f>
        <v>9210950.328</v>
      </c>
      <c r="S123" s="37">
        <f>R132+'Data Tables'!S104</f>
        <v>10072335.43</v>
      </c>
      <c r="T123" s="37">
        <f>S132+'Data Tables'!T104</f>
        <v>10934127.81</v>
      </c>
      <c r="U123" s="37">
        <f>T132+'Data Tables'!U104</f>
        <v>11927456.6</v>
      </c>
      <c r="V123" s="37">
        <f>U132+'Data Tables'!V104</f>
        <v>12955146.67</v>
      </c>
      <c r="W123" s="37">
        <f>V132+'Data Tables'!W104</f>
        <v>13963499.76</v>
      </c>
      <c r="X123" s="37">
        <f>W132+'Data Tables'!X104</f>
        <v>15122187.46</v>
      </c>
      <c r="Y123" s="37">
        <f>X132+'Data Tables'!Y104</f>
        <v>16258947.39</v>
      </c>
      <c r="Z123" s="37">
        <f>Y132+'Data Tables'!Z104</f>
        <v>17522362.6</v>
      </c>
      <c r="AA123" s="37">
        <f>Z132+'Data Tables'!AA104</f>
        <v>18825229.4</v>
      </c>
      <c r="AB123" s="37">
        <f>AA132+'Data Tables'!AB104</f>
        <v>19930838.22</v>
      </c>
      <c r="AC123" s="37">
        <f>AB132+'Data Tables'!AC104</f>
        <v>21359488.1</v>
      </c>
      <c r="AD123" s="37">
        <f>AC132+'Data Tables'!AD104</f>
        <v>22728417.28</v>
      </c>
      <c r="AE123" s="37">
        <f>AD132+'Data Tables'!AE104</f>
        <v>24154179.04</v>
      </c>
      <c r="AF123" s="37">
        <f>AE132+'Data Tables'!AF104</f>
        <v>25511532.51</v>
      </c>
      <c r="AG123" s="37">
        <f>AF132+'Data Tables'!AG104</f>
        <v>26946857.96</v>
      </c>
      <c r="AH123" s="37">
        <f>AG132+'Data Tables'!AH104</f>
        <v>28407233.79</v>
      </c>
      <c r="AI123" s="37">
        <f>AH132+'Data Tables'!AI104</f>
        <v>29768616.31</v>
      </c>
      <c r="AJ123" s="37">
        <f>AI132+'Data Tables'!AJ104</f>
        <v>31193831.95</v>
      </c>
      <c r="AK123" s="37">
        <f>AJ132+'Data Tables'!AK104</f>
        <v>32533049.94</v>
      </c>
      <c r="AL123" s="37">
        <f>AK132+'Data Tables'!AL104</f>
        <v>33906808.75</v>
      </c>
      <c r="AM123" s="37">
        <f>AL132+'Data Tables'!AM104</f>
        <v>35248797.29</v>
      </c>
      <c r="AN123" s="37">
        <f>AM132+'Data Tables'!AN104</f>
        <v>36391297.04</v>
      </c>
      <c r="AO123" s="37">
        <f>AN132+'Data Tables'!AO104</f>
        <v>37694949.11</v>
      </c>
      <c r="AP123" s="37">
        <f>AO132+'Data Tables'!AP104</f>
        <v>38923551.7</v>
      </c>
      <c r="AQ123" s="37">
        <f>AP132+'Data Tables'!AQ104</f>
        <v>40138682.95</v>
      </c>
      <c r="AR123" s="37">
        <f>AQ132+'Data Tables'!AR104</f>
        <v>41278521.71</v>
      </c>
      <c r="AS123" s="37">
        <f>AR132+'Data Tables'!AS104</f>
        <v>42421197.67</v>
      </c>
      <c r="AT123" s="37">
        <f>AS132+'Data Tables'!AT104</f>
        <v>43530377.82</v>
      </c>
      <c r="AU123" s="37">
        <f>AT132+'Data Tables'!AU104</f>
        <v>44571112.32</v>
      </c>
      <c r="AV123" s="37">
        <f>AU132+'Data Tables'!AV104</f>
        <v>45615068.79</v>
      </c>
      <c r="AW123" s="37">
        <f>AV132+'Data Tables'!AW104</f>
        <v>46607654.31</v>
      </c>
      <c r="AX123" s="37">
        <f>AW132+'Data Tables'!AX104</f>
        <v>47594401.55</v>
      </c>
      <c r="AY123" s="37">
        <f>AX132+'Data Tables'!AY104</f>
        <v>48553780.91</v>
      </c>
      <c r="AZ123" s="37">
        <f>AY132+'Data Tables'!AZ104</f>
        <v>49466576.6</v>
      </c>
      <c r="BA123" s="37">
        <f>AZ132+'Data Tables'!BA104</f>
        <v>50395137.21</v>
      </c>
      <c r="BB123" s="37">
        <f>BA132+'Data Tables'!BB104</f>
        <v>51286075.81</v>
      </c>
      <c r="BC123" s="37">
        <f>BB132+'Data Tables'!BC104</f>
        <v>52160914.3</v>
      </c>
      <c r="BD123" s="37">
        <f>BC132+'Data Tables'!BD104</f>
        <v>53000445.71</v>
      </c>
      <c r="BE123" s="37">
        <f>BD132+'Data Tables'!BE104</f>
        <v>53826538.65</v>
      </c>
      <c r="BF123" s="37">
        <f>BE132+'Data Tables'!BF104</f>
        <v>54630304.4</v>
      </c>
      <c r="BG123" s="37">
        <f>BF132+'Data Tables'!BG104</f>
        <v>55403273.55</v>
      </c>
      <c r="BH123" s="37">
        <f>BG132+'Data Tables'!BH104</f>
        <v>56164158.46</v>
      </c>
      <c r="BI123" s="37">
        <f>BH132+'Data Tables'!BI104</f>
        <v>56899976.63</v>
      </c>
      <c r="BJ123" s="37">
        <f>BI132+'Data Tables'!BJ104</f>
        <v>57622226.79</v>
      </c>
      <c r="BK123" s="37">
        <f>BJ132+'Data Tables'!BK104</f>
        <v>58326058.13</v>
      </c>
      <c r="BL123" s="37">
        <f>BK132+'Data Tables'!BL104</f>
        <v>58998944.02</v>
      </c>
      <c r="BM123" s="37">
        <f>BL132+'Data Tables'!BM104</f>
        <v>59668890.39</v>
      </c>
      <c r="BN123" s="37">
        <f>BM132+'Data Tables'!BN104</f>
        <v>60319599.59</v>
      </c>
      <c r="BO123" s="37">
        <f>BN132+'Data Tables'!BO104</f>
        <v>60955430.17</v>
      </c>
      <c r="BP123" s="37">
        <f>BO132+'Data Tables'!BP104</f>
        <v>61572483.41</v>
      </c>
      <c r="BQ123" s="37">
        <f>BP132+'Data Tables'!BQ104</f>
        <v>62176354.63</v>
      </c>
      <c r="BR123" s="37">
        <f>BQ132+'Data Tables'!BR104</f>
        <v>62765130.67</v>
      </c>
      <c r="BS123" s="37">
        <f>BR132+'Data Tables'!BS104</f>
        <v>63336835.79</v>
      </c>
      <c r="BT123" s="37">
        <f>BS132+'Data Tables'!BT104</f>
        <v>63896292.91</v>
      </c>
      <c r="BU123" s="37">
        <f>BT132+'Data Tables'!BU104</f>
        <v>64440385.68</v>
      </c>
      <c r="BV123" s="37">
        <f>BU132+'Data Tables'!BV104</f>
        <v>64972310.7</v>
      </c>
      <c r="BW123" s="37">
        <f>BV132+'Data Tables'!BW104</f>
        <v>65490991.85</v>
      </c>
      <c r="BX123" s="37">
        <f>BW132+'Data Tables'!BX104</f>
        <v>65992948.5</v>
      </c>
      <c r="BY123" s="37">
        <f>BX132+'Data Tables'!BY104</f>
        <v>66486323.25</v>
      </c>
      <c r="BZ123" s="37">
        <f>BY132+'Data Tables'!BZ104</f>
        <v>66966662.81</v>
      </c>
      <c r="CA123" s="37">
        <f>BZ132+'Data Tables'!CA104</f>
        <v>67435532.38</v>
      </c>
      <c r="CB123" s="37">
        <f>CA132+'Data Tables'!CB104</f>
        <v>67891752.74</v>
      </c>
      <c r="CC123" s="37">
        <f>CB132+'Data Tables'!CC104</f>
        <v>68337360.81</v>
      </c>
      <c r="CD123" s="37">
        <f>CC132+'Data Tables'!CD104</f>
        <v>68771871.76</v>
      </c>
      <c r="CE123" s="37">
        <f>CD132+'Data Tables'!CE104</f>
        <v>69194636.23</v>
      </c>
      <c r="CF123" s="37">
        <f>CE132+'Data Tables'!CF104</f>
        <v>69607649.81</v>
      </c>
      <c r="CG123" s="37">
        <f>CF132+'Data Tables'!CG104</f>
        <v>70009751.98</v>
      </c>
      <c r="CH123" s="37">
        <f>CG132+'Data Tables'!CH104</f>
        <v>70402480.04</v>
      </c>
      <c r="CI123" s="37">
        <f>CH132+'Data Tables'!CI104</f>
        <v>70785481.62</v>
      </c>
      <c r="CJ123" s="37">
        <f>CI132+'Data Tables'!CJ104</f>
        <v>71156992.51</v>
      </c>
      <c r="CK123" s="37">
        <f>CJ132+'Data Tables'!CK104</f>
        <v>71521309.66</v>
      </c>
      <c r="CL123" s="37">
        <f>CK132+'Data Tables'!CL104</f>
        <v>71876199.42</v>
      </c>
      <c r="CM123" s="37">
        <f>CL132+'Data Tables'!CM104</f>
        <v>72222676.61</v>
      </c>
      <c r="CN123" s="37">
        <f>CM132+'Data Tables'!CN104</f>
        <v>72560024.89</v>
      </c>
      <c r="CO123" s="37">
        <f>CN132+'Data Tables'!CO104</f>
        <v>72889586.85</v>
      </c>
      <c r="CP123" s="37">
        <f>CO132+'Data Tables'!CP104</f>
        <v>73211093.83</v>
      </c>
      <c r="CQ123" s="37">
        <f>CP132+'Data Tables'!CQ104</f>
        <v>73524081.72</v>
      </c>
      <c r="CR123" s="37">
        <f>CQ132+'Data Tables'!CR104</f>
        <v>73830003.35</v>
      </c>
      <c r="CS123" s="37">
        <f>CR132+'Data Tables'!CS104</f>
        <v>74127984.82</v>
      </c>
      <c r="CT123" s="37">
        <f>CS132+'Data Tables'!CT104</f>
        <v>74419238.63</v>
      </c>
      <c r="CU123" s="37">
        <f>CT132+'Data Tables'!CU104</f>
        <v>74703485.29</v>
      </c>
      <c r="CV123" s="37">
        <f>CU132+'Data Tables'!CV104</f>
        <v>74979710.12</v>
      </c>
      <c r="CW123" s="37">
        <f>CV132+'Data Tables'!CW104</f>
        <v>75250434.69</v>
      </c>
      <c r="CX123" s="37">
        <f>CW132+'Data Tables'!CX104</f>
        <v>75514251.74</v>
      </c>
      <c r="CY123" s="37">
        <f>CX132+'Data Tables'!CY104</f>
        <v>75772193.48</v>
      </c>
      <c r="CZ123" s="37">
        <f>CY132+'Data Tables'!CZ104</f>
        <v>76023486.89</v>
      </c>
      <c r="DA123" s="37">
        <f>CZ132+'Data Tables'!DA104</f>
        <v>76269321.77</v>
      </c>
      <c r="DB123" s="37">
        <f>DA132+'Data Tables'!DB104</f>
        <v>76509402.84</v>
      </c>
      <c r="DC123" s="37">
        <f>DB132+'Data Tables'!DC104</f>
        <v>76743228.11</v>
      </c>
      <c r="DD123" s="37">
        <f>DC132+'Data Tables'!DD104</f>
        <v>76972149.07</v>
      </c>
      <c r="DE123" s="37">
        <f>DD132+'Data Tables'!DE104</f>
        <v>77195261.45</v>
      </c>
      <c r="DF123" s="37">
        <f>DE132+'Data Tables'!DF104</f>
        <v>77413711.94</v>
      </c>
      <c r="DG123" s="37">
        <f>DF132+'Data Tables'!DG104</f>
        <v>77627174.96</v>
      </c>
      <c r="DH123" s="37">
        <f>DG132+'Data Tables'!DH104</f>
        <v>77834023.34</v>
      </c>
      <c r="DI123" s="37">
        <f>DH132+'Data Tables'!DI104</f>
        <v>78037881.12</v>
      </c>
      <c r="DJ123" s="37">
        <f>DI132+'Data Tables'!DJ104</f>
        <v>78236744.63</v>
      </c>
      <c r="DK123" s="37">
        <f>DJ132+'Data Tables'!DK104</f>
        <v>78431471.57</v>
      </c>
      <c r="DL123" s="37">
        <f>DK132+'Data Tables'!DL104</f>
        <v>78621278.34</v>
      </c>
      <c r="DM123" s="37">
        <f>DL132+'Data Tables'!DM104</f>
        <v>78807346.72</v>
      </c>
      <c r="DN123" s="37">
        <f>DM132+'Data Tables'!DN104</f>
        <v>78989328.8</v>
      </c>
      <c r="DO123" s="37">
        <f>DN132+'Data Tables'!DO104</f>
        <v>79166656.68</v>
      </c>
      <c r="DP123" s="37">
        <f>DO132+'Data Tables'!DP104</f>
        <v>79340672.39</v>
      </c>
      <c r="DQ123" s="37">
        <f>DP132+'Data Tables'!DQ104</f>
        <v>79510394.41</v>
      </c>
      <c r="DR123" s="37">
        <f>DQ132+'Data Tables'!DR104</f>
        <v>79676961.15</v>
      </c>
    </row>
    <row r="124" ht="14.25" customHeight="1" outlineLevel="1">
      <c r="B124" s="268" t="s">
        <v>256</v>
      </c>
      <c r="C124" s="280">
        <f t="shared" ref="C124:DR124" si="59">C123/C122</f>
        <v>2.84752999</v>
      </c>
      <c r="D124" s="280">
        <f t="shared" si="59"/>
        <v>5.455970026</v>
      </c>
      <c r="E124" s="280">
        <f t="shared" si="59"/>
        <v>3.763194777</v>
      </c>
      <c r="F124" s="280">
        <f t="shared" si="59"/>
        <v>3.29243994</v>
      </c>
      <c r="G124" s="280">
        <f t="shared" si="59"/>
        <v>2.821900809</v>
      </c>
      <c r="H124" s="280">
        <f t="shared" si="59"/>
        <v>2.365197219</v>
      </c>
      <c r="I124" s="280">
        <f t="shared" si="59"/>
        <v>2.045338474</v>
      </c>
      <c r="J124" s="280">
        <f t="shared" si="59"/>
        <v>1.722564039</v>
      </c>
      <c r="K124" s="280">
        <f t="shared" si="59"/>
        <v>1.467646609</v>
      </c>
      <c r="L124" s="280">
        <f t="shared" si="59"/>
        <v>1.309822161</v>
      </c>
      <c r="M124" s="280">
        <f t="shared" si="59"/>
        <v>1.165907917</v>
      </c>
      <c r="N124" s="280">
        <f t="shared" si="59"/>
        <v>1.069994607</v>
      </c>
      <c r="O124" s="280">
        <f t="shared" si="59"/>
        <v>0.9892032858</v>
      </c>
      <c r="P124" s="280">
        <f t="shared" si="59"/>
        <v>0.8611058094</v>
      </c>
      <c r="Q124" s="280">
        <f t="shared" si="59"/>
        <v>0.8098328393</v>
      </c>
      <c r="R124" s="280">
        <f t="shared" si="59"/>
        <v>0.7547233788</v>
      </c>
      <c r="S124" s="280">
        <f t="shared" si="59"/>
        <v>0.7126363724</v>
      </c>
      <c r="T124" s="280">
        <f t="shared" si="59"/>
        <v>0.668614474</v>
      </c>
      <c r="U124" s="280">
        <f t="shared" si="59"/>
        <v>0.6379596867</v>
      </c>
      <c r="V124" s="280">
        <f t="shared" si="59"/>
        <v>0.6069901716</v>
      </c>
      <c r="W124" s="280">
        <f t="shared" si="59"/>
        <v>0.5721325715</v>
      </c>
      <c r="X124" s="280">
        <f t="shared" si="59"/>
        <v>0.5484443979</v>
      </c>
      <c r="Y124" s="280">
        <f t="shared" si="59"/>
        <v>0.5217425392</v>
      </c>
      <c r="Z124" s="280">
        <f t="shared" si="59"/>
        <v>0.5016368209</v>
      </c>
      <c r="AA124" s="280">
        <f t="shared" si="59"/>
        <v>0.4824257553</v>
      </c>
      <c r="AB124" s="280">
        <f t="shared" si="59"/>
        <v>0.4530231475</v>
      </c>
      <c r="AC124" s="280">
        <f t="shared" si="59"/>
        <v>0.438963571</v>
      </c>
      <c r="AD124" s="280">
        <f t="shared" si="59"/>
        <v>0.4222116403</v>
      </c>
      <c r="AE124" s="280">
        <f t="shared" si="59"/>
        <v>0.4065518187</v>
      </c>
      <c r="AF124" s="280">
        <f t="shared" si="59"/>
        <v>0.388883822</v>
      </c>
      <c r="AG124" s="280">
        <f t="shared" si="59"/>
        <v>0.3738761411</v>
      </c>
      <c r="AH124" s="280">
        <f t="shared" si="59"/>
        <v>0.3604975441</v>
      </c>
      <c r="AI124" s="280">
        <f t="shared" si="59"/>
        <v>0.3450420463</v>
      </c>
      <c r="AJ124" s="280">
        <f t="shared" si="59"/>
        <v>0.3319154597</v>
      </c>
      <c r="AK124" s="280">
        <f t="shared" si="59"/>
        <v>0.3179166278</v>
      </c>
      <c r="AL124" s="280">
        <f t="shared" si="59"/>
        <v>0.3054449378</v>
      </c>
      <c r="AM124" s="280">
        <f t="shared" si="59"/>
        <v>0.2933897842</v>
      </c>
      <c r="AN124" s="280">
        <f t="shared" si="59"/>
        <v>0.2790721657</v>
      </c>
      <c r="AO124" s="280">
        <f t="shared" si="59"/>
        <v>0.2684526662</v>
      </c>
      <c r="AP124" s="280">
        <f t="shared" si="59"/>
        <v>0.2578829612</v>
      </c>
      <c r="AQ124" s="280">
        <f t="shared" si="59"/>
        <v>0.247866693</v>
      </c>
      <c r="AR124" s="280">
        <f t="shared" si="59"/>
        <v>0.2378746126</v>
      </c>
      <c r="AS124" s="280">
        <f t="shared" si="59"/>
        <v>0.2287709568</v>
      </c>
      <c r="AT124" s="280">
        <f t="shared" si="59"/>
        <v>0.2201659385</v>
      </c>
      <c r="AU124" s="280">
        <f t="shared" si="59"/>
        <v>0.2116339145</v>
      </c>
      <c r="AV124" s="280">
        <f t="shared" si="59"/>
        <v>0.2038978062</v>
      </c>
      <c r="AW124" s="280">
        <f t="shared" si="59"/>
        <v>0.1964301701</v>
      </c>
      <c r="AX124" s="280">
        <f t="shared" si="59"/>
        <v>0.1895481351</v>
      </c>
      <c r="AY124" s="280">
        <f t="shared" si="59"/>
        <v>0.1830611243</v>
      </c>
      <c r="AZ124" s="280">
        <f t="shared" si="59"/>
        <v>0.1768451358</v>
      </c>
      <c r="BA124" s="280">
        <f t="shared" si="59"/>
        <v>0.1712667945</v>
      </c>
      <c r="BB124" s="280">
        <f t="shared" si="59"/>
        <v>0.165916576</v>
      </c>
      <c r="BC124" s="280">
        <f t="shared" si="59"/>
        <v>0.1608679324</v>
      </c>
      <c r="BD124" s="280">
        <f t="shared" si="59"/>
        <v>0.15600387</v>
      </c>
      <c r="BE124" s="280">
        <f t="shared" si="59"/>
        <v>0.1514235564</v>
      </c>
      <c r="BF124" s="280">
        <f t="shared" si="59"/>
        <v>0.1470646088</v>
      </c>
      <c r="BG124" s="280">
        <f t="shared" si="59"/>
        <v>0.142854196</v>
      </c>
      <c r="BH124" s="280">
        <f t="shared" si="59"/>
        <v>0.1388802685</v>
      </c>
      <c r="BI124" s="280">
        <f t="shared" si="59"/>
        <v>0.1350640377</v>
      </c>
      <c r="BJ124" s="280">
        <f t="shared" si="59"/>
        <v>0.1314392655</v>
      </c>
      <c r="BK124" s="280">
        <f t="shared" si="59"/>
        <v>0.1279734943</v>
      </c>
      <c r="BL124" s="280">
        <f t="shared" si="59"/>
        <v>0.1245962956</v>
      </c>
      <c r="BM124" s="280">
        <f t="shared" si="59"/>
        <v>0.1214196318</v>
      </c>
      <c r="BN124" s="280">
        <f t="shared" si="59"/>
        <v>0.1183671622</v>
      </c>
      <c r="BO124" s="280">
        <f t="shared" si="59"/>
        <v>0.1154362568</v>
      </c>
      <c r="BP124" s="280">
        <f t="shared" si="59"/>
        <v>0.1126084267</v>
      </c>
      <c r="BQ124" s="280">
        <f t="shared" si="59"/>
        <v>0.1098946596</v>
      </c>
      <c r="BR124" s="280">
        <f t="shared" si="59"/>
        <v>0.1072819816</v>
      </c>
      <c r="BS124" s="280">
        <f t="shared" si="59"/>
        <v>0.1047550668</v>
      </c>
      <c r="BT124" s="280">
        <f t="shared" si="59"/>
        <v>0.1023244933</v>
      </c>
      <c r="BU124" s="280">
        <f t="shared" si="59"/>
        <v>0.0999746215</v>
      </c>
      <c r="BV124" s="280">
        <f t="shared" si="59"/>
        <v>0.09770864983</v>
      </c>
      <c r="BW124" s="280">
        <f t="shared" si="59"/>
        <v>0.09551875395</v>
      </c>
      <c r="BX124" s="280">
        <f t="shared" si="59"/>
        <v>0.09338932559</v>
      </c>
      <c r="BY124" s="280">
        <f t="shared" si="59"/>
        <v>0.09133971655</v>
      </c>
      <c r="BZ124" s="280">
        <f t="shared" si="59"/>
        <v>0.08935389006</v>
      </c>
      <c r="CA124" s="280">
        <f t="shared" si="59"/>
        <v>0.08743007768</v>
      </c>
      <c r="CB124" s="280">
        <f t="shared" si="59"/>
        <v>0.08556255911</v>
      </c>
      <c r="CC124" s="280">
        <f t="shared" si="59"/>
        <v>0.08375273088</v>
      </c>
      <c r="CD124" s="280">
        <f t="shared" si="59"/>
        <v>0.08199652217</v>
      </c>
      <c r="CE124" s="280">
        <f t="shared" si="59"/>
        <v>0.08028898519</v>
      </c>
      <c r="CF124" s="280">
        <f t="shared" si="59"/>
        <v>0.07863216363</v>
      </c>
      <c r="CG124" s="280">
        <f t="shared" si="59"/>
        <v>0.07702090494</v>
      </c>
      <c r="CH124" s="280">
        <f t="shared" si="59"/>
        <v>0.07545575707</v>
      </c>
      <c r="CI124" s="280">
        <f t="shared" si="59"/>
        <v>0.07393378918</v>
      </c>
      <c r="CJ124" s="280">
        <f t="shared" si="59"/>
        <v>0.07244887622</v>
      </c>
      <c r="CK124" s="280">
        <f t="shared" si="59"/>
        <v>0.0710079061</v>
      </c>
      <c r="CL124" s="280">
        <f t="shared" si="59"/>
        <v>0.06960466848</v>
      </c>
      <c r="CM124" s="280">
        <f t="shared" si="59"/>
        <v>0.06823846005</v>
      </c>
      <c r="CN124" s="280">
        <f t="shared" si="59"/>
        <v>0.06690651165</v>
      </c>
      <c r="CO124" s="280">
        <f t="shared" si="59"/>
        <v>0.06560945384</v>
      </c>
      <c r="CP124" s="280">
        <f t="shared" si="59"/>
        <v>0.06434534288</v>
      </c>
      <c r="CQ124" s="280">
        <f t="shared" si="59"/>
        <v>0.06311164435</v>
      </c>
      <c r="CR124" s="280">
        <f t="shared" si="59"/>
        <v>0.0619095068</v>
      </c>
      <c r="CS124" s="280">
        <f t="shared" si="59"/>
        <v>0.06073616433</v>
      </c>
      <c r="CT124" s="280">
        <f t="shared" si="59"/>
        <v>0.05959210674</v>
      </c>
      <c r="CU124" s="280">
        <f t="shared" si="59"/>
        <v>0.05847574563</v>
      </c>
      <c r="CV124" s="280">
        <f t="shared" si="59"/>
        <v>0.05738415112</v>
      </c>
      <c r="CW124" s="280">
        <f t="shared" si="59"/>
        <v>0.05632015701</v>
      </c>
      <c r="CX124" s="280">
        <f t="shared" si="59"/>
        <v>0.05528069081</v>
      </c>
      <c r="CY124" s="280">
        <f t="shared" si="59"/>
        <v>0.05426588965</v>
      </c>
      <c r="CZ124" s="280">
        <f t="shared" si="59"/>
        <v>0.05327383347</v>
      </c>
      <c r="DA124" s="280">
        <f t="shared" si="59"/>
        <v>0.05230511701</v>
      </c>
      <c r="DB124" s="280">
        <f t="shared" si="59"/>
        <v>0.05135853145</v>
      </c>
      <c r="DC124" s="280">
        <f t="shared" si="59"/>
        <v>0.05043239554</v>
      </c>
      <c r="DD124" s="280">
        <f t="shared" si="59"/>
        <v>0.04952772644</v>
      </c>
      <c r="DE124" s="280">
        <f t="shared" si="59"/>
        <v>0.04864262951</v>
      </c>
      <c r="DF124" s="280">
        <f t="shared" si="59"/>
        <v>0.04777764923</v>
      </c>
      <c r="DG124" s="280">
        <f t="shared" si="59"/>
        <v>0.04693174068</v>
      </c>
      <c r="DH124" s="280">
        <f t="shared" si="59"/>
        <v>0.04610213315</v>
      </c>
      <c r="DI124" s="280">
        <f t="shared" si="59"/>
        <v>0.04529254729</v>
      </c>
      <c r="DJ124" s="280">
        <f t="shared" si="59"/>
        <v>0.0445001569</v>
      </c>
      <c r="DK124" s="280">
        <f t="shared" si="59"/>
        <v>0.043724913</v>
      </c>
      <c r="DL124" s="280">
        <f t="shared" si="59"/>
        <v>0.04296553515</v>
      </c>
      <c r="DM124" s="280">
        <f t="shared" si="59"/>
        <v>0.0422226534</v>
      </c>
      <c r="DN124" s="280">
        <f t="shared" si="59"/>
        <v>0.0414954324</v>
      </c>
      <c r="DO124" s="280">
        <f t="shared" si="59"/>
        <v>0.04078263359</v>
      </c>
      <c r="DP124" s="280">
        <f t="shared" si="59"/>
        <v>0.04008518572</v>
      </c>
      <c r="DQ124" s="280">
        <f t="shared" si="59"/>
        <v>0.03940166182</v>
      </c>
      <c r="DR124" s="280">
        <f t="shared" si="59"/>
        <v>0.03873260486</v>
      </c>
    </row>
    <row r="125" ht="14.25" customHeight="1" outlineLevel="1">
      <c r="A125" s="279" t="s">
        <v>257</v>
      </c>
      <c r="B125" s="268" t="s">
        <v>258</v>
      </c>
      <c r="C125" s="37">
        <f t="shared" ref="C125:DR125" si="60">C122+C59</f>
        <v>875571.0608</v>
      </c>
      <c r="D125" s="37">
        <f t="shared" si="60"/>
        <v>1168238.164</v>
      </c>
      <c r="E125" s="37">
        <f t="shared" si="60"/>
        <v>1479111.607</v>
      </c>
      <c r="F125" s="37">
        <f t="shared" si="60"/>
        <v>1895606.153</v>
      </c>
      <c r="G125" s="37">
        <f t="shared" si="60"/>
        <v>2412953.199</v>
      </c>
      <c r="H125" s="37">
        <f t="shared" si="60"/>
        <v>3074730.694</v>
      </c>
      <c r="I125" s="37">
        <f t="shared" si="60"/>
        <v>3934403.919</v>
      </c>
      <c r="J125" s="37">
        <f t="shared" si="60"/>
        <v>4939854.969</v>
      </c>
      <c r="K125" s="37">
        <f t="shared" si="60"/>
        <v>6106249.316</v>
      </c>
      <c r="L125" s="37">
        <f t="shared" si="60"/>
        <v>7360124.687</v>
      </c>
      <c r="M125" s="37">
        <f t="shared" si="60"/>
        <v>8829099.446</v>
      </c>
      <c r="N125" s="37">
        <f t="shared" si="60"/>
        <v>10391394.77</v>
      </c>
      <c r="O125" s="37">
        <f t="shared" si="60"/>
        <v>12367251.48</v>
      </c>
      <c r="P125" s="37">
        <f t="shared" si="60"/>
        <v>14729198.78</v>
      </c>
      <c r="Q125" s="37">
        <f t="shared" si="60"/>
        <v>16950655.29</v>
      </c>
      <c r="R125" s="37">
        <f t="shared" si="60"/>
        <v>19584920.18</v>
      </c>
      <c r="S125" s="37">
        <f t="shared" si="60"/>
        <v>22330837.88</v>
      </c>
      <c r="T125" s="37">
        <f t="shared" si="60"/>
        <v>25464073.37</v>
      </c>
      <c r="U125" s="37">
        <f t="shared" si="60"/>
        <v>28801258.74</v>
      </c>
      <c r="V125" s="37">
        <f t="shared" si="60"/>
        <v>32494963.47</v>
      </c>
      <c r="W125" s="37">
        <f t="shared" si="60"/>
        <v>36619659.91</v>
      </c>
      <c r="X125" s="37">
        <f t="shared" si="60"/>
        <v>40852668.48</v>
      </c>
      <c r="Y125" s="37">
        <f t="shared" si="60"/>
        <v>45632529.8</v>
      </c>
      <c r="Z125" s="37">
        <f t="shared" si="60"/>
        <v>50550553.04</v>
      </c>
      <c r="AA125" s="37">
        <f t="shared" si="60"/>
        <v>55890003.99</v>
      </c>
      <c r="AB125" s="37">
        <f t="shared" si="60"/>
        <v>62135981.07</v>
      </c>
      <c r="AC125" s="37">
        <f t="shared" si="60"/>
        <v>67947917.55</v>
      </c>
      <c r="AD125" s="37">
        <f t="shared" si="60"/>
        <v>74622486.68</v>
      </c>
      <c r="AE125" s="37">
        <f t="shared" si="60"/>
        <v>81539132.23</v>
      </c>
      <c r="AF125" s="37">
        <f t="shared" si="60"/>
        <v>89206459.01</v>
      </c>
      <c r="AG125" s="37">
        <f t="shared" si="60"/>
        <v>96868848.82</v>
      </c>
      <c r="AH125" s="37">
        <f t="shared" si="60"/>
        <v>105048658.4</v>
      </c>
      <c r="AI125" s="37">
        <f t="shared" si="60"/>
        <v>113966065.1</v>
      </c>
      <c r="AJ125" s="37">
        <f t="shared" si="60"/>
        <v>123073105.1</v>
      </c>
      <c r="AK125" s="37">
        <f t="shared" si="60"/>
        <v>132966427.8</v>
      </c>
      <c r="AL125" s="37">
        <f t="shared" si="60"/>
        <v>143088513.1</v>
      </c>
      <c r="AM125" s="37">
        <f t="shared" si="60"/>
        <v>153796854.5</v>
      </c>
      <c r="AN125" s="37">
        <f t="shared" si="60"/>
        <v>165589614.3</v>
      </c>
      <c r="AO125" s="37">
        <f t="shared" si="60"/>
        <v>176964294.8</v>
      </c>
      <c r="AP125" s="37">
        <f t="shared" si="60"/>
        <v>189181503.7</v>
      </c>
      <c r="AQ125" s="37">
        <f t="shared" si="60"/>
        <v>201697580.4</v>
      </c>
      <c r="AR125" s="37">
        <f t="shared" si="60"/>
        <v>214895522.2</v>
      </c>
      <c r="AS125" s="37">
        <f t="shared" si="60"/>
        <v>228311447</v>
      </c>
      <c r="AT125" s="37">
        <f t="shared" si="60"/>
        <v>242205047</v>
      </c>
      <c r="AU125" s="37">
        <f t="shared" si="60"/>
        <v>256670348.4</v>
      </c>
      <c r="AV125" s="37">
        <f t="shared" si="60"/>
        <v>271316291.6</v>
      </c>
      <c r="AW125" s="37">
        <f t="shared" si="60"/>
        <v>286494566.2</v>
      </c>
      <c r="AX125" s="37">
        <f t="shared" si="60"/>
        <v>301877016.4</v>
      </c>
      <c r="AY125" s="37">
        <f t="shared" si="60"/>
        <v>317449603.2</v>
      </c>
      <c r="AZ125" s="37">
        <f t="shared" si="60"/>
        <v>333469255.9</v>
      </c>
      <c r="BA125" s="37">
        <f t="shared" si="60"/>
        <v>349510896.9</v>
      </c>
      <c r="BB125" s="37">
        <f t="shared" si="60"/>
        <v>366005333.1</v>
      </c>
      <c r="BC125" s="37">
        <f t="shared" si="60"/>
        <v>382732387.7</v>
      </c>
      <c r="BD125" s="37">
        <f t="shared" si="60"/>
        <v>399865672.2</v>
      </c>
      <c r="BE125" s="37">
        <f t="shared" si="60"/>
        <v>417217854.8</v>
      </c>
      <c r="BF125" s="37">
        <f t="shared" si="60"/>
        <v>434891581.7</v>
      </c>
      <c r="BG125" s="37">
        <f t="shared" si="60"/>
        <v>452926923.9</v>
      </c>
      <c r="BH125" s="37">
        <f t="shared" si="60"/>
        <v>471179119.4</v>
      </c>
      <c r="BI125" s="37">
        <f t="shared" si="60"/>
        <v>489777401</v>
      </c>
      <c r="BJ125" s="37">
        <f t="shared" si="60"/>
        <v>508610553.1</v>
      </c>
      <c r="BK125" s="37">
        <f t="shared" si="60"/>
        <v>527745484.9</v>
      </c>
      <c r="BL125" s="37">
        <f t="shared" si="60"/>
        <v>547274181.1</v>
      </c>
      <c r="BM125" s="37">
        <f t="shared" si="60"/>
        <v>566945013.4</v>
      </c>
      <c r="BN125" s="37">
        <f t="shared" si="60"/>
        <v>586956096.6</v>
      </c>
      <c r="BO125" s="37">
        <f t="shared" si="60"/>
        <v>607238478.9</v>
      </c>
      <c r="BP125" s="37">
        <f t="shared" si="60"/>
        <v>627847987.1</v>
      </c>
      <c r="BQ125" s="37">
        <f t="shared" si="60"/>
        <v>648725511.9</v>
      </c>
      <c r="BR125" s="37">
        <f t="shared" si="60"/>
        <v>669907855.9</v>
      </c>
      <c r="BS125" s="37">
        <f t="shared" si="60"/>
        <v>691413596.7</v>
      </c>
      <c r="BT125" s="37">
        <f t="shared" si="60"/>
        <v>713197341.6</v>
      </c>
      <c r="BU125" s="37">
        <f t="shared" si="60"/>
        <v>735306838.6</v>
      </c>
      <c r="BV125" s="37">
        <f t="shared" si="60"/>
        <v>757707052.9</v>
      </c>
      <c r="BW125" s="37">
        <f t="shared" si="60"/>
        <v>780424640.4</v>
      </c>
      <c r="BX125" s="37">
        <f t="shared" si="60"/>
        <v>803499701.1</v>
      </c>
      <c r="BY125" s="37">
        <f t="shared" si="60"/>
        <v>826840112.1</v>
      </c>
      <c r="BZ125" s="37">
        <f t="shared" si="60"/>
        <v>850523709.8</v>
      </c>
      <c r="CA125" s="37">
        <f t="shared" si="60"/>
        <v>874526724</v>
      </c>
      <c r="CB125" s="37">
        <f t="shared" si="60"/>
        <v>898876458.2</v>
      </c>
      <c r="CC125" s="37">
        <f t="shared" si="60"/>
        <v>923550406.9</v>
      </c>
      <c r="CD125" s="37">
        <f t="shared" si="60"/>
        <v>948567749.1</v>
      </c>
      <c r="CE125" s="37">
        <f t="shared" si="60"/>
        <v>973941695.4</v>
      </c>
      <c r="CF125" s="37">
        <f t="shared" si="60"/>
        <v>999652223.5</v>
      </c>
      <c r="CG125" s="37">
        <f t="shared" si="60"/>
        <v>1025727402</v>
      </c>
      <c r="CH125" s="37">
        <f t="shared" si="60"/>
        <v>1052150155</v>
      </c>
      <c r="CI125" s="37">
        <f t="shared" si="60"/>
        <v>1078938112</v>
      </c>
      <c r="CJ125" s="37">
        <f t="shared" si="60"/>
        <v>1106121604</v>
      </c>
      <c r="CK125" s="37">
        <f t="shared" si="60"/>
        <v>1133641388</v>
      </c>
      <c r="CL125" s="37">
        <f t="shared" si="60"/>
        <v>1161551592</v>
      </c>
      <c r="CM125" s="37">
        <f t="shared" si="60"/>
        <v>1189837089</v>
      </c>
      <c r="CN125" s="37">
        <f t="shared" si="60"/>
        <v>1218521406</v>
      </c>
      <c r="CO125" s="37">
        <f t="shared" si="60"/>
        <v>1247588200</v>
      </c>
      <c r="CP125" s="37">
        <f t="shared" si="60"/>
        <v>1277054730</v>
      </c>
      <c r="CQ125" s="37">
        <f t="shared" si="60"/>
        <v>1306934970</v>
      </c>
      <c r="CR125" s="37">
        <f t="shared" si="60"/>
        <v>1337211778</v>
      </c>
      <c r="CS125" s="37">
        <f t="shared" si="60"/>
        <v>1367912966</v>
      </c>
      <c r="CT125" s="37">
        <f t="shared" si="60"/>
        <v>1399022555</v>
      </c>
      <c r="CU125" s="37">
        <f t="shared" si="60"/>
        <v>1430558907</v>
      </c>
      <c r="CV125" s="37">
        <f t="shared" si="60"/>
        <v>1462546581</v>
      </c>
      <c r="CW125" s="37">
        <f t="shared" si="60"/>
        <v>1494944715</v>
      </c>
      <c r="CX125" s="37">
        <f t="shared" si="60"/>
        <v>1527797679</v>
      </c>
      <c r="CY125" s="37">
        <f t="shared" si="60"/>
        <v>1561088607</v>
      </c>
      <c r="CZ125" s="37">
        <f t="shared" si="60"/>
        <v>1594846150</v>
      </c>
      <c r="DA125" s="37">
        <f t="shared" si="60"/>
        <v>1629051847</v>
      </c>
      <c r="DB125" s="37">
        <f t="shared" si="60"/>
        <v>1663725970</v>
      </c>
      <c r="DC125" s="37">
        <f t="shared" si="60"/>
        <v>1698885566</v>
      </c>
      <c r="DD125" s="37">
        <f t="shared" si="60"/>
        <v>1734509875</v>
      </c>
      <c r="DE125" s="37">
        <f t="shared" si="60"/>
        <v>1770632583</v>
      </c>
      <c r="DF125" s="37">
        <f t="shared" si="60"/>
        <v>1807233869</v>
      </c>
      <c r="DG125" s="37">
        <f t="shared" si="60"/>
        <v>1844336027</v>
      </c>
      <c r="DH125" s="37">
        <f t="shared" si="60"/>
        <v>1881981558</v>
      </c>
      <c r="DI125" s="37">
        <f t="shared" si="60"/>
        <v>1920090598</v>
      </c>
      <c r="DJ125" s="37">
        <f t="shared" si="60"/>
        <v>1958736351</v>
      </c>
      <c r="DK125" s="37">
        <f t="shared" si="60"/>
        <v>1997897749</v>
      </c>
      <c r="DL125" s="37">
        <f t="shared" si="60"/>
        <v>2037609045</v>
      </c>
      <c r="DM125" s="37">
        <f t="shared" si="60"/>
        <v>2077846015</v>
      </c>
      <c r="DN125" s="37">
        <f t="shared" si="60"/>
        <v>2118633700</v>
      </c>
      <c r="DO125" s="37">
        <f t="shared" si="60"/>
        <v>2159993360</v>
      </c>
      <c r="DP125" s="37">
        <f t="shared" si="60"/>
        <v>2201898050</v>
      </c>
      <c r="DQ125" s="37">
        <f t="shared" si="60"/>
        <v>2244390103</v>
      </c>
      <c r="DR125" s="37">
        <f t="shared" si="60"/>
        <v>2287443722</v>
      </c>
    </row>
    <row r="126" ht="14.25" customHeight="1" outlineLevel="1">
      <c r="B126" s="268" t="s">
        <v>259</v>
      </c>
      <c r="C126" s="37">
        <f>C123-C123*(1-(C122/(C122+C59))^(Inputs!$C$14/Inputs!$C$18))</f>
        <v>2284223.508</v>
      </c>
      <c r="D126" s="37">
        <f>D123-D123*(1-(D122/(D122+D59))^(Inputs!$C$14/Inputs!$C$18))</f>
        <v>1771140.302</v>
      </c>
      <c r="E126" s="37">
        <f>E123-E123*(1-(E122/(E122+E59))^(Inputs!$C$14/Inputs!$C$18))</f>
        <v>1976839.084</v>
      </c>
      <c r="F126" s="37">
        <f>F123-F123*(1-(F122/(F122+F59))^(Inputs!$C$14/Inputs!$C$18))</f>
        <v>2063968.803</v>
      </c>
      <c r="G126" s="37">
        <f>G123-G123*(1-(G122/(G122+G59))^(Inputs!$C$14/Inputs!$C$18))</f>
        <v>2190308.777</v>
      </c>
      <c r="H126" s="37">
        <f>H123-H123*(1-(H122/(H122+H59))^(Inputs!$C$14/Inputs!$C$18))</f>
        <v>2323287.734</v>
      </c>
      <c r="I126" s="37">
        <f>I123-I123*(1-(I122/(I122+I59))^(Inputs!$C$14/Inputs!$C$18))</f>
        <v>2447454.302</v>
      </c>
      <c r="J126" s="37">
        <f>J123-J123*(1-(J122/(J122+J59))^(Inputs!$C$14/Inputs!$C$18))</f>
        <v>2643782.637</v>
      </c>
      <c r="K126" s="37">
        <f>K123-K123*(1-(K122/(K122+K59))^(Inputs!$C$14/Inputs!$C$18))</f>
        <v>2878445.305</v>
      </c>
      <c r="L126" s="37">
        <f>L123-L123*(1-(L122/(L122+L59))^(Inputs!$C$14/Inputs!$C$18))</f>
        <v>3183804.753</v>
      </c>
      <c r="M126" s="37">
        <f>M123-M123*(1-(M122/(M122+M59))^(Inputs!$C$14/Inputs!$C$18))</f>
        <v>3508726.36</v>
      </c>
      <c r="N126" s="37">
        <f>N123-N123*(1-(N122/(N122+N59))^(Inputs!$C$14/Inputs!$C$18))</f>
        <v>3908577.203</v>
      </c>
      <c r="O126" s="37">
        <f>O123-O123*(1-(O122/(O122+O59))^(Inputs!$C$14/Inputs!$C$18))</f>
        <v>4269021.388</v>
      </c>
      <c r="P126" s="37">
        <f>P123-P123*(1-(P122/(P122+P59))^(Inputs!$C$14/Inputs!$C$18))</f>
        <v>4662965.04</v>
      </c>
      <c r="Q126" s="37">
        <f>Q123-Q123*(1-(Q122/(Q122+Q59))^(Inputs!$C$14/Inputs!$C$18))</f>
        <v>5207194.784</v>
      </c>
      <c r="R126" s="37">
        <f>R123-R123*(1-(R122/(R122+R59))^(Inputs!$C$14/Inputs!$C$18))</f>
        <v>5739833.193</v>
      </c>
      <c r="S126" s="37">
        <f>S123-S123*(1-(S122/(S122+S59))^(Inputs!$C$14/Inputs!$C$18))</f>
        <v>6375105.23</v>
      </c>
      <c r="T126" s="37">
        <f>T123-T123*(1-(T122/(T122+T59))^(Inputs!$C$14/Inputs!$C$18))</f>
        <v>7022061.697</v>
      </c>
      <c r="U126" s="37">
        <f>U123-U123*(1-(U122/(U122+U59))^(Inputs!$C$14/Inputs!$C$18))</f>
        <v>7742674.203</v>
      </c>
      <c r="V126" s="37">
        <f>V123-V123*(1-(V122/(V122+V59))^(Inputs!$C$14/Inputs!$C$18))</f>
        <v>8509165.222</v>
      </c>
      <c r="W126" s="37">
        <f>W123-W123*(1-(W122/(W122+W59))^(Inputs!$C$14/Inputs!$C$18))</f>
        <v>9306311.488</v>
      </c>
      <c r="X126" s="37">
        <f>X123-X123*(1-(X122/(X122+X59))^(Inputs!$C$14/Inputs!$C$18))</f>
        <v>10206484.97</v>
      </c>
      <c r="Y126" s="37">
        <f>Y123-Y123*(1-(Y122/(Y122+Y59))^(Inputs!$C$14/Inputs!$C$18))</f>
        <v>11103350.72</v>
      </c>
      <c r="Z126" s="37">
        <f>Z123-Z123*(1-(Z122/(Z122+Z59))^(Inputs!$C$14/Inputs!$C$18))</f>
        <v>12107932.98</v>
      </c>
      <c r="AA126" s="37">
        <f>AA123-AA123*(1-(AA122/(AA122+AA59))^(Inputs!$C$14/Inputs!$C$18))</f>
        <v>13143648.26</v>
      </c>
      <c r="AB126" s="37">
        <f>AB123-AB123*(1-(AB122/(AB122+AB59))^(Inputs!$C$14/Inputs!$C$18))</f>
        <v>14111967.74</v>
      </c>
      <c r="AC126" s="37">
        <f>AC123-AC123*(1-(AC122/(AC122+AC59))^(Inputs!$C$14/Inputs!$C$18))</f>
        <v>15295970.91</v>
      </c>
      <c r="AD126" s="37">
        <f>AD123-AD123*(1-(AD122/(AD122+AD59))^(Inputs!$C$14/Inputs!$C$18))</f>
        <v>16396021.1</v>
      </c>
      <c r="AE126" s="37">
        <f>AE123-AE123*(1-(AE122/(AE122+AE59))^(Inputs!$C$14/Inputs!$C$18))</f>
        <v>17599590.74</v>
      </c>
      <c r="AF126" s="37">
        <f>AF123-AF123*(1-(AF122/(AF122+AF59))^(Inputs!$C$14/Inputs!$C$18))</f>
        <v>18761040.42</v>
      </c>
      <c r="AG126" s="37">
        <f>AG123-AG123*(1-(AG122/(AG122+AG59))^(Inputs!$C$14/Inputs!$C$18))</f>
        <v>20049538.3</v>
      </c>
      <c r="AH126" s="37">
        <f>AH123-AH123*(1-(AH122/(AH122+AH59))^(Inputs!$C$14/Inputs!$C$18))</f>
        <v>21309098.17</v>
      </c>
      <c r="AI126" s="37">
        <f>AI123-AI123*(1-(AI122/(AI122+AI59))^(Inputs!$C$14/Inputs!$C$18))</f>
        <v>22535630.97</v>
      </c>
      <c r="AJ126" s="37">
        <f>AJ123-AJ123*(1-(AJ122/(AJ122+AJ59))^(Inputs!$C$14/Inputs!$C$18))</f>
        <v>23820277.54</v>
      </c>
      <c r="AK126" s="37">
        <f>AK123-AK123*(1-(AK122/(AK122+AK59))^(Inputs!$C$14/Inputs!$C$18))</f>
        <v>25037693.3</v>
      </c>
      <c r="AL126" s="37">
        <f>AL123-AL123*(1-(AL122/(AL122+AL59))^(Inputs!$C$14/Inputs!$C$18))</f>
        <v>26304868.24</v>
      </c>
      <c r="AM126" s="37">
        <f>AM123-AM123*(1-(AM122/(AM122+AM59))^(Inputs!$C$14/Inputs!$C$18))</f>
        <v>27535702.78</v>
      </c>
      <c r="AN126" s="37">
        <f>AN123-AN123*(1-(AN122/(AN122+AN59))^(Inputs!$C$14/Inputs!$C$18))</f>
        <v>28657971.88</v>
      </c>
      <c r="AO126" s="37">
        <f>AO123-AO123*(1-(AO122/(AO122+AO59))^(Inputs!$C$14/Inputs!$C$18))</f>
        <v>29909761.59</v>
      </c>
      <c r="AP126" s="37">
        <f>AP123-AP123*(1-(AP122/(AP122+AP59))^(Inputs!$C$14/Inputs!$C$18))</f>
        <v>31054432.87</v>
      </c>
      <c r="AQ126" s="37">
        <f>AQ123-AQ123*(1-(AQ122/(AQ122+AQ59))^(Inputs!$C$14/Inputs!$C$18))</f>
        <v>32226072.16</v>
      </c>
      <c r="AR126" s="37">
        <f>AR123-AR123*(1-(AR122/(AR122+AR59))^(Inputs!$C$14/Inputs!$C$18))</f>
        <v>33332877.88</v>
      </c>
      <c r="AS126" s="37">
        <f>AS123-AS123*(1-(AS122/(AS122+AS59))^(Inputs!$C$14/Inputs!$C$18))</f>
        <v>34453811.74</v>
      </c>
      <c r="AT126" s="37">
        <f>AT123-AT123*(1-(AT122/(AT122+AT59))^(Inputs!$C$14/Inputs!$C$18))</f>
        <v>35534610.03</v>
      </c>
      <c r="AU126" s="37">
        <f>AU123-AU123*(1-(AU122/(AU122+AU59))^(Inputs!$C$14/Inputs!$C$18))</f>
        <v>36571770.02</v>
      </c>
      <c r="AV126" s="37">
        <f>AV123-AV123*(1-(AV122/(AV122+AV59))^(Inputs!$C$14/Inputs!$C$18))</f>
        <v>37612157.23</v>
      </c>
      <c r="AW126" s="37">
        <f>AW123-AW123*(1-(AW122/(AW122+AW59))^(Inputs!$C$14/Inputs!$C$18))</f>
        <v>38600231.57</v>
      </c>
      <c r="AX126" s="37">
        <f>AX123-AX123*(1-(AX122/(AX122+AX59))^(Inputs!$C$14/Inputs!$C$18))</f>
        <v>39587873.68</v>
      </c>
      <c r="AY126" s="37">
        <f>AY123-AY123*(1-(AY122/(AY122+AY59))^(Inputs!$C$14/Inputs!$C$18))</f>
        <v>40567215.09</v>
      </c>
      <c r="AZ126" s="37">
        <f>AZ123-AZ123*(1-(AZ122/(AZ122+AZ59))^(Inputs!$C$14/Inputs!$C$18))</f>
        <v>41492995.75</v>
      </c>
      <c r="BA126" s="37">
        <f>BA123-BA123*(1-(BA122/(BA122+BA59))^(Inputs!$C$14/Inputs!$C$18))</f>
        <v>42427102.58</v>
      </c>
      <c r="BB126" s="37">
        <f>BB123-BB123*(1-(BB122/(BB122+BB59))^(Inputs!$C$14/Inputs!$C$18))</f>
        <v>43313347.5</v>
      </c>
      <c r="BC126" s="37">
        <f>BC123-BC123*(1-(BC122/(BC122+BC59))^(Inputs!$C$14/Inputs!$C$18))</f>
        <v>44190172.41</v>
      </c>
      <c r="BD126" s="37">
        <f>BD123-BD123*(1-(BD122/(BD122+BD59))^(Inputs!$C$14/Inputs!$C$18))</f>
        <v>45030788.27</v>
      </c>
      <c r="BE126" s="37">
        <f>BE123-BE123*(1-(BE122/(BE122+BE59))^(Inputs!$C$14/Inputs!$C$18))</f>
        <v>45860266.96</v>
      </c>
      <c r="BF126" s="37">
        <f>BF123-BF123*(1-(BF122/(BF122+BF59))^(Inputs!$C$14/Inputs!$C$18))</f>
        <v>46663581.41</v>
      </c>
      <c r="BG126" s="37">
        <f>BG123-BG123*(1-(BG122/(BG122+BG59))^(Inputs!$C$14/Inputs!$C$18))</f>
        <v>47440549.78</v>
      </c>
      <c r="BH126" s="37">
        <f>BH123-BH123*(1-(BH122/(BH122+BH59))^(Inputs!$C$14/Inputs!$C$18))</f>
        <v>48204982.36</v>
      </c>
      <c r="BI126" s="37">
        <f>BI123-BI123*(1-(BI122/(BI122+BI59))^(Inputs!$C$14/Inputs!$C$18))</f>
        <v>48942449.9</v>
      </c>
      <c r="BJ126" s="37">
        <f>BJ123-BJ123*(1-(BJ122/(BJ122+BJ59))^(Inputs!$C$14/Inputs!$C$18))</f>
        <v>49667189.35</v>
      </c>
      <c r="BK126" s="37">
        <f>BK123-BK123*(1-(BK122/(BK122+BK59))^(Inputs!$C$14/Inputs!$C$18))</f>
        <v>50371014.49</v>
      </c>
      <c r="BL126" s="37">
        <f>BL123-BL123*(1-(BL122/(BL122+BL59))^(Inputs!$C$14/Inputs!$C$18))</f>
        <v>51047959.48</v>
      </c>
      <c r="BM126" s="37">
        <f>BM123-BM123*(1-(BM122/(BM122+BM59))^(Inputs!$C$14/Inputs!$C$18))</f>
        <v>51720899.85</v>
      </c>
      <c r="BN126" s="37">
        <f>BN123-BN123*(1-(BN122/(BN122+BN59))^(Inputs!$C$14/Inputs!$C$18))</f>
        <v>52369695.23</v>
      </c>
      <c r="BO126" s="37">
        <f>BO123-BO123*(1-(BO122/(BO122+BO59))^(Inputs!$C$14/Inputs!$C$18))</f>
        <v>53005786.33</v>
      </c>
      <c r="BP126" s="37">
        <f>BP123-BP123*(1-(BP122/(BP122+BP59))^(Inputs!$C$14/Inputs!$C$18))</f>
        <v>53622609.37</v>
      </c>
      <c r="BQ126" s="37">
        <f>BQ123-BQ123*(1-(BQ122/(BQ122+BQ59))^(Inputs!$C$14/Inputs!$C$18))</f>
        <v>54226671.32</v>
      </c>
      <c r="BR126" s="37">
        <f>BR123-BR123*(1-(BR122/(BR122+BR59))^(Inputs!$C$14/Inputs!$C$18))</f>
        <v>54814444.52</v>
      </c>
      <c r="BS126" s="37">
        <f>BS123-BS123*(1-(BS122/(BS122+BS59))^(Inputs!$C$14/Inputs!$C$18))</f>
        <v>55385970.72</v>
      </c>
      <c r="BT126" s="37">
        <f>BT123-BT123*(1-(BT122/(BT122+BT59))^(Inputs!$C$14/Inputs!$C$18))</f>
        <v>55945093.79</v>
      </c>
      <c r="BU126" s="37">
        <f>BU123-BU123*(1-(BU122/(BU122+BU59))^(Inputs!$C$14/Inputs!$C$18))</f>
        <v>56488219.81</v>
      </c>
      <c r="BV126" s="37">
        <f>BV123-BV123*(1-(BV122/(BV122+BV59))^(Inputs!$C$14/Inputs!$C$18))</f>
        <v>57019352.73</v>
      </c>
      <c r="BW126" s="37">
        <f>BW123-BW123*(1-(BW122/(BW122+BW59))^(Inputs!$C$14/Inputs!$C$18))</f>
        <v>57536509.86</v>
      </c>
      <c r="BX126" s="37">
        <f>BX123-BX123*(1-(BX122/(BX122+BX59))^(Inputs!$C$14/Inputs!$C$18))</f>
        <v>58037955.7</v>
      </c>
      <c r="BY126" s="37">
        <f>BY123-BY123*(1-(BY122/(BY122+BY59))^(Inputs!$C$14/Inputs!$C$18))</f>
        <v>58530662.09</v>
      </c>
      <c r="BZ126" s="37">
        <f>BZ123-BZ123*(1-(BZ122/(BZ122+BZ59))^(Inputs!$C$14/Inputs!$C$18))</f>
        <v>59008887.2</v>
      </c>
      <c r="CA126" s="37">
        <f>CA123-CA123*(1-(CA122/(CA122+CA59))^(Inputs!$C$14/Inputs!$C$18))</f>
        <v>59476257.26</v>
      </c>
      <c r="CB126" s="37">
        <f>CB123-CB123*(1-(CB122/(CB122+CB59))^(Inputs!$C$14/Inputs!$C$18))</f>
        <v>59930826.9</v>
      </c>
      <c r="CC126" s="37">
        <f>CC123-CC123*(1-(CC122/(CC122+CC59))^(Inputs!$C$14/Inputs!$C$18))</f>
        <v>60374955.53</v>
      </c>
      <c r="CD126" s="37">
        <f>CD123-CD123*(1-(CD122/(CD122+CD59))^(Inputs!$C$14/Inputs!$C$18))</f>
        <v>60807605.52</v>
      </c>
      <c r="CE126" s="37">
        <f>CE123-CE123*(1-(CE122/(CE122+CE59))^(Inputs!$C$14/Inputs!$C$18))</f>
        <v>61228826.16</v>
      </c>
      <c r="CF126" s="37">
        <f>CF123-CF123*(1-(CF122/(CF122+CF59))^(Inputs!$C$14/Inputs!$C$18))</f>
        <v>61640305.06</v>
      </c>
      <c r="CG126" s="37">
        <f>CG123-CG123*(1-(CG122/(CG122+CG59))^(Inputs!$C$14/Inputs!$C$18))</f>
        <v>62040673.44</v>
      </c>
      <c r="CH126" s="37">
        <f>CH123-CH123*(1-(CH122/(CH122+CH59))^(Inputs!$C$14/Inputs!$C$18))</f>
        <v>62431793.58</v>
      </c>
      <c r="CI126" s="37">
        <f>CI123-CI123*(1-(CI122/(CI122+CI59))^(Inputs!$C$14/Inputs!$C$18))</f>
        <v>62812905.63</v>
      </c>
      <c r="CJ126" s="37">
        <f>CJ123-CJ123*(1-(CJ122/(CJ122+CJ59))^(Inputs!$C$14/Inputs!$C$18))</f>
        <v>63183057.78</v>
      </c>
      <c r="CK126" s="37">
        <f>CK123-CK123*(1-(CK122/(CK122+CK59))^(Inputs!$C$14/Inputs!$C$18))</f>
        <v>63546043.75</v>
      </c>
      <c r="CL126" s="37">
        <f>CL123-CL123*(1-(CL122/(CL122+CL59))^(Inputs!$C$14/Inputs!$C$18))</f>
        <v>63898893.27</v>
      </c>
      <c r="CM126" s="37">
        <f>CM123-CM123*(1-(CM122/(CM122+CM59))^(Inputs!$C$14/Inputs!$C$18))</f>
        <v>64243684.32</v>
      </c>
      <c r="CN126" s="37">
        <f>CN123-CN123*(1-(CN122/(CN122+CN59))^(Inputs!$C$14/Inputs!$C$18))</f>
        <v>64579294.45</v>
      </c>
      <c r="CO126" s="37">
        <f>CO123-CO123*(1-(CO122/(CO122+CO59))^(Inputs!$C$14/Inputs!$C$18))</f>
        <v>64907262.99</v>
      </c>
      <c r="CP126" s="37">
        <f>CP123-CP123*(1-(CP122/(CP122+CP59))^(Inputs!$C$14/Inputs!$C$18))</f>
        <v>65226963.56</v>
      </c>
      <c r="CQ126" s="37">
        <f>CQ123-CQ123*(1-(CQ122/(CQ122+CQ59))^(Inputs!$C$14/Inputs!$C$18))</f>
        <v>65538386.3</v>
      </c>
      <c r="CR126" s="37">
        <f>CR123-CR123*(1-(CR122/(CR122+CR59))^(Inputs!$C$14/Inputs!$C$18))</f>
        <v>65842792.05</v>
      </c>
      <c r="CS126" s="37">
        <f>CS123-CS123*(1-(CS122/(CS122+CS59))^(Inputs!$C$14/Inputs!$C$18))</f>
        <v>66139142.53</v>
      </c>
      <c r="CT126" s="37">
        <f>CT123-CT123*(1-(CT122/(CT122+CT59))^(Inputs!$C$14/Inputs!$C$18))</f>
        <v>66428889.07</v>
      </c>
      <c r="CU126" s="37">
        <f>CU123-CU123*(1-(CU122/(CU122+CU59))^(Inputs!$C$14/Inputs!$C$18))</f>
        <v>66711424.53</v>
      </c>
      <c r="CV126" s="37">
        <f>CV123-CV123*(1-(CV122/(CV122+CV59))^(Inputs!$C$14/Inputs!$C$18))</f>
        <v>66986277.71</v>
      </c>
      <c r="CW126" s="37">
        <f>CW123-CW123*(1-(CW122/(CW122+CW59))^(Inputs!$C$14/Inputs!$C$18))</f>
        <v>67255690.66</v>
      </c>
      <c r="CX126" s="37">
        <f>CX123-CX123*(1-(CX122/(CX122+CX59))^(Inputs!$C$14/Inputs!$C$18))</f>
        <v>67517839.89</v>
      </c>
      <c r="CY126" s="37">
        <f>CY123-CY123*(1-(CY122/(CY122+CY59))^(Inputs!$C$14/Inputs!$C$18))</f>
        <v>67774330.71</v>
      </c>
      <c r="CZ126" s="37">
        <f>CZ123-CZ123*(1-(CZ122/(CZ122+CZ59))^(Inputs!$C$14/Inputs!$C$18))</f>
        <v>68024103.51</v>
      </c>
      <c r="DA126" s="37">
        <f>DA123-DA123*(1-(DA122/(DA122+DA59))^(Inputs!$C$14/Inputs!$C$18))</f>
        <v>68268550.86</v>
      </c>
      <c r="DB126" s="37">
        <f>DB123-DB123*(1-(DB122/(DB122+DB59))^(Inputs!$C$14/Inputs!$C$18))</f>
        <v>68507044.49</v>
      </c>
      <c r="DC126" s="37">
        <f>DC123-DC123*(1-(DC122/(DC122+DC59))^(Inputs!$C$14/Inputs!$C$18))</f>
        <v>68739505.34</v>
      </c>
      <c r="DD126" s="37">
        <f>DD123-DD123*(1-(DD122/(DD122+DD59))^(Inputs!$C$14/Inputs!$C$18))</f>
        <v>68967114.44</v>
      </c>
      <c r="DE126" s="37">
        <f>DE123-DE123*(1-(DE122/(DE122+DE59))^(Inputs!$C$14/Inputs!$C$18))</f>
        <v>69188798.53</v>
      </c>
      <c r="DF126" s="37">
        <f>DF123-DF123*(1-(DF122/(DF122+DF59))^(Inputs!$C$14/Inputs!$C$18))</f>
        <v>69405941.44</v>
      </c>
      <c r="DG126" s="37">
        <f>DG123-DG123*(1-(DG122/(DG122+DG59))^(Inputs!$C$14/Inputs!$C$18))</f>
        <v>69617889.1</v>
      </c>
      <c r="DH126" s="37">
        <f>DH123-DH123*(1-(DH122/(DH122+DH59))^(Inputs!$C$14/Inputs!$C$18))</f>
        <v>69823654.64</v>
      </c>
      <c r="DI126" s="37">
        <f>DI123-DI123*(1-(DI122/(DI122+DI59))^(Inputs!$C$14/Inputs!$C$18))</f>
        <v>70026508.06</v>
      </c>
      <c r="DJ126" s="37">
        <f>DJ123-DJ123*(1-(DJ122/(DJ122+DJ59))^(Inputs!$C$14/Inputs!$C$18))</f>
        <v>70223750.03</v>
      </c>
      <c r="DK126" s="37">
        <f>DK123-DK123*(1-(DK122/(DK122+DK59))^(Inputs!$C$14/Inputs!$C$18))</f>
        <v>70417161.61</v>
      </c>
      <c r="DL126" s="37">
        <f>DL123-DL123*(1-(DL122/(DL122+DL59))^(Inputs!$C$14/Inputs!$C$18))</f>
        <v>70605594.91</v>
      </c>
      <c r="DM126" s="37">
        <f>DM123-DM123*(1-(DM122/(DM122+DM59))^(Inputs!$C$14/Inputs!$C$18))</f>
        <v>70790426.68</v>
      </c>
      <c r="DN126" s="37">
        <f>DN123-DN123*(1-(DN122/(DN122+DN59))^(Inputs!$C$14/Inputs!$C$18))</f>
        <v>70970959.45</v>
      </c>
      <c r="DO126" s="37">
        <f>DO123-DO123*(1-(DO122/(DO122+DO59))^(Inputs!$C$14/Inputs!$C$18))</f>
        <v>71147054.55</v>
      </c>
      <c r="DP126" s="37">
        <f>DP123-DP123*(1-(DP122/(DP122+DP59))^(Inputs!$C$14/Inputs!$C$18))</f>
        <v>71319887</v>
      </c>
      <c r="DQ126" s="37">
        <f>DQ123-DQ123*(1-(DQ122/(DQ122+DQ59))^(Inputs!$C$14/Inputs!$C$18))</f>
        <v>71488293.71</v>
      </c>
      <c r="DR126" s="37">
        <f>DR123-DR123*(1-(DR122/(DR122+DR59))^(Inputs!$C$14/Inputs!$C$18))</f>
        <v>71653663.62</v>
      </c>
    </row>
    <row r="127" ht="14.25" customHeight="1" outlineLevel="1">
      <c r="B127" s="268" t="s">
        <v>260</v>
      </c>
      <c r="C127" s="280">
        <f t="shared" ref="C127:DR127" si="61">C126/C125</f>
        <v>2.608838517</v>
      </c>
      <c r="D127" s="280">
        <f t="shared" si="61"/>
        <v>1.516078106</v>
      </c>
      <c r="E127" s="280">
        <f t="shared" si="61"/>
        <v>1.336504341</v>
      </c>
      <c r="F127" s="280">
        <f t="shared" si="61"/>
        <v>1.088817316</v>
      </c>
      <c r="G127" s="280">
        <f t="shared" si="61"/>
        <v>0.9077294902</v>
      </c>
      <c r="H127" s="280">
        <f t="shared" si="61"/>
        <v>0.7556069019</v>
      </c>
      <c r="I127" s="280">
        <f t="shared" si="61"/>
        <v>0.6220648292</v>
      </c>
      <c r="J127" s="280">
        <f t="shared" si="61"/>
        <v>0.5351943839</v>
      </c>
      <c r="K127" s="280">
        <f t="shared" si="61"/>
        <v>0.4713933473</v>
      </c>
      <c r="L127" s="280">
        <f t="shared" si="61"/>
        <v>0.4325748392</v>
      </c>
      <c r="M127" s="280">
        <f t="shared" si="61"/>
        <v>0.3974047842</v>
      </c>
      <c r="N127" s="280">
        <f t="shared" si="61"/>
        <v>0.3761359558</v>
      </c>
      <c r="O127" s="280">
        <f t="shared" si="61"/>
        <v>0.3451875622</v>
      </c>
      <c r="P127" s="280">
        <f t="shared" si="61"/>
        <v>0.3165796803</v>
      </c>
      <c r="Q127" s="280">
        <f t="shared" si="61"/>
        <v>0.3071972555</v>
      </c>
      <c r="R127" s="280">
        <f t="shared" si="61"/>
        <v>0.2930741173</v>
      </c>
      <c r="S127" s="280">
        <f t="shared" si="61"/>
        <v>0.2854843721</v>
      </c>
      <c r="T127" s="280">
        <f t="shared" si="61"/>
        <v>0.2757634882</v>
      </c>
      <c r="U127" s="280">
        <f t="shared" si="61"/>
        <v>0.2688311047</v>
      </c>
      <c r="V127" s="280">
        <f t="shared" si="61"/>
        <v>0.261861049</v>
      </c>
      <c r="W127" s="280">
        <f t="shared" si="61"/>
        <v>0.2541342959</v>
      </c>
      <c r="X127" s="280">
        <f t="shared" si="61"/>
        <v>0.2498364329</v>
      </c>
      <c r="Y127" s="280">
        <f t="shared" si="61"/>
        <v>0.2433209548</v>
      </c>
      <c r="Z127" s="280">
        <f t="shared" si="61"/>
        <v>0.2395212763</v>
      </c>
      <c r="AA127" s="280">
        <f t="shared" si="61"/>
        <v>0.2351699288</v>
      </c>
      <c r="AB127" s="280">
        <f t="shared" si="61"/>
        <v>0.2271142662</v>
      </c>
      <c r="AC127" s="280">
        <f t="shared" si="61"/>
        <v>0.225113167</v>
      </c>
      <c r="AD127" s="280">
        <f t="shared" si="61"/>
        <v>0.2197195756</v>
      </c>
      <c r="AE127" s="280">
        <f t="shared" si="61"/>
        <v>0.215842262</v>
      </c>
      <c r="AF127" s="280">
        <f t="shared" si="61"/>
        <v>0.2103103365</v>
      </c>
      <c r="AG127" s="280">
        <f t="shared" si="61"/>
        <v>0.2069761182</v>
      </c>
      <c r="AH127" s="280">
        <f t="shared" si="61"/>
        <v>0.2028497887</v>
      </c>
      <c r="AI127" s="280">
        <f t="shared" si="61"/>
        <v>0.1977398355</v>
      </c>
      <c r="AJ127" s="280">
        <f t="shared" si="61"/>
        <v>0.193545759</v>
      </c>
      <c r="AK127" s="280">
        <f t="shared" si="61"/>
        <v>0.1883008645</v>
      </c>
      <c r="AL127" s="280">
        <f t="shared" si="61"/>
        <v>0.1838363379</v>
      </c>
      <c r="AM127" s="280">
        <f t="shared" si="61"/>
        <v>0.1790394404</v>
      </c>
      <c r="AN127" s="280">
        <f t="shared" si="61"/>
        <v>0.1730662397</v>
      </c>
      <c r="AO127" s="280">
        <f t="shared" si="61"/>
        <v>0.1690157985</v>
      </c>
      <c r="AP127" s="280">
        <f t="shared" si="61"/>
        <v>0.1641515279</v>
      </c>
      <c r="AQ127" s="280">
        <f t="shared" si="61"/>
        <v>0.1597742129</v>
      </c>
      <c r="AR127" s="280">
        <f t="shared" si="61"/>
        <v>0.1551120169</v>
      </c>
      <c r="AS127" s="280">
        <f t="shared" si="61"/>
        <v>0.150907071</v>
      </c>
      <c r="AT127" s="280">
        <f t="shared" si="61"/>
        <v>0.1467129214</v>
      </c>
      <c r="AU127" s="280">
        <f t="shared" si="61"/>
        <v>0.1424853718</v>
      </c>
      <c r="AV127" s="280">
        <f t="shared" si="61"/>
        <v>0.138628451</v>
      </c>
      <c r="AW127" s="280">
        <f t="shared" si="61"/>
        <v>0.1347328575</v>
      </c>
      <c r="AX127" s="280">
        <f t="shared" si="61"/>
        <v>0.1311390782</v>
      </c>
      <c r="AY127" s="280">
        <f t="shared" si="61"/>
        <v>0.1277910405</v>
      </c>
      <c r="AZ127" s="280">
        <f t="shared" si="61"/>
        <v>0.1244282494</v>
      </c>
      <c r="BA127" s="280">
        <f t="shared" si="61"/>
        <v>0.1213899279</v>
      </c>
      <c r="BB127" s="280">
        <f t="shared" si="61"/>
        <v>0.1183407551</v>
      </c>
      <c r="BC127" s="280">
        <f t="shared" si="61"/>
        <v>0.115459715</v>
      </c>
      <c r="BD127" s="280">
        <f t="shared" si="61"/>
        <v>0.1126147889</v>
      </c>
      <c r="BE127" s="280">
        <f t="shared" si="61"/>
        <v>0.1099192339</v>
      </c>
      <c r="BF127" s="280">
        <f t="shared" si="61"/>
        <v>0.107299344</v>
      </c>
      <c r="BG127" s="280">
        <f t="shared" si="61"/>
        <v>0.104742172</v>
      </c>
      <c r="BH127" s="280">
        <f t="shared" si="61"/>
        <v>0.1023071277</v>
      </c>
      <c r="BI127" s="280">
        <f t="shared" si="61"/>
        <v>0.09992794644</v>
      </c>
      <c r="BJ127" s="280">
        <f t="shared" si="61"/>
        <v>0.09765269133</v>
      </c>
      <c r="BK127" s="280">
        <f t="shared" si="61"/>
        <v>0.09544565692</v>
      </c>
      <c r="BL127" s="280">
        <f t="shared" si="61"/>
        <v>0.09327675458</v>
      </c>
      <c r="BM127" s="280">
        <f t="shared" si="61"/>
        <v>0.09122736532</v>
      </c>
      <c r="BN127" s="280">
        <f t="shared" si="61"/>
        <v>0.08922250834</v>
      </c>
      <c r="BO127" s="280">
        <f t="shared" si="61"/>
        <v>0.08728990038</v>
      </c>
      <c r="BP127" s="280">
        <f t="shared" si="61"/>
        <v>0.08540699416</v>
      </c>
      <c r="BQ127" s="280">
        <f t="shared" si="61"/>
        <v>0.08358954646</v>
      </c>
      <c r="BR127" s="280">
        <f t="shared" si="61"/>
        <v>0.08182385687</v>
      </c>
      <c r="BS127" s="280">
        <f t="shared" si="61"/>
        <v>0.08010541155</v>
      </c>
      <c r="BT127" s="280">
        <f t="shared" si="61"/>
        <v>0.07844265609</v>
      </c>
      <c r="BU127" s="280">
        <f t="shared" si="61"/>
        <v>0.07682264987</v>
      </c>
      <c r="BV127" s="280">
        <f t="shared" si="61"/>
        <v>0.0752525036</v>
      </c>
      <c r="BW127" s="280">
        <f t="shared" si="61"/>
        <v>0.07372461976</v>
      </c>
      <c r="BX127" s="280">
        <f t="shared" si="61"/>
        <v>0.07223145898</v>
      </c>
      <c r="BY127" s="280">
        <f t="shared" si="61"/>
        <v>0.07078836794</v>
      </c>
      <c r="BZ127" s="280">
        <f t="shared" si="61"/>
        <v>0.06937947352</v>
      </c>
      <c r="CA127" s="280">
        <f t="shared" si="61"/>
        <v>0.06800965097</v>
      </c>
      <c r="CB127" s="280">
        <f t="shared" si="61"/>
        <v>0.06667304094</v>
      </c>
      <c r="CC127" s="280">
        <f t="shared" si="61"/>
        <v>0.06537266951</v>
      </c>
      <c r="CD127" s="280">
        <f t="shared" si="61"/>
        <v>0.06410465207</v>
      </c>
      <c r="CE127" s="280">
        <f t="shared" si="61"/>
        <v>0.0628670345</v>
      </c>
      <c r="CF127" s="280">
        <f t="shared" si="61"/>
        <v>0.06166174957</v>
      </c>
      <c r="CG127" s="280">
        <f t="shared" si="61"/>
        <v>0.06048456276</v>
      </c>
      <c r="CH127" s="280">
        <f t="shared" si="61"/>
        <v>0.05933734198</v>
      </c>
      <c r="CI127" s="280">
        <f t="shared" si="61"/>
        <v>0.05821733881</v>
      </c>
      <c r="CJ127" s="280">
        <f t="shared" si="61"/>
        <v>0.05712125822</v>
      </c>
      <c r="CK127" s="280">
        <f t="shared" si="61"/>
        <v>0.05605480216</v>
      </c>
      <c r="CL127" s="280">
        <f t="shared" si="61"/>
        <v>0.05501167034</v>
      </c>
      <c r="CM127" s="280">
        <f t="shared" si="61"/>
        <v>0.0539936811</v>
      </c>
      <c r="CN127" s="280">
        <f t="shared" si="61"/>
        <v>0.0529980796</v>
      </c>
      <c r="CO127" s="280">
        <f t="shared" si="61"/>
        <v>0.05202619181</v>
      </c>
      <c r="CP127" s="280">
        <f t="shared" si="61"/>
        <v>0.05107609097</v>
      </c>
      <c r="CQ127" s="280">
        <f t="shared" si="61"/>
        <v>0.05014663148</v>
      </c>
      <c r="CR127" s="280">
        <f t="shared" si="61"/>
        <v>0.04923886636</v>
      </c>
      <c r="CS127" s="280">
        <f t="shared" si="61"/>
        <v>0.04835040252</v>
      </c>
      <c r="CT127" s="280">
        <f t="shared" si="61"/>
        <v>0.04748235746</v>
      </c>
      <c r="CU127" s="280">
        <f t="shared" si="61"/>
        <v>0.04663311954</v>
      </c>
      <c r="CV127" s="280">
        <f t="shared" si="61"/>
        <v>0.04580112426</v>
      </c>
      <c r="CW127" s="280">
        <f t="shared" si="61"/>
        <v>0.04498874773</v>
      </c>
      <c r="CX127" s="280">
        <f t="shared" si="61"/>
        <v>0.04419291954</v>
      </c>
      <c r="CY127" s="280">
        <f t="shared" si="61"/>
        <v>0.04341478786</v>
      </c>
      <c r="CZ127" s="280">
        <f t="shared" si="61"/>
        <v>0.04265245491</v>
      </c>
      <c r="DA127" s="280">
        <f t="shared" si="61"/>
        <v>0.04190692332</v>
      </c>
      <c r="DB127" s="280">
        <f t="shared" si="61"/>
        <v>0.04117687991</v>
      </c>
      <c r="DC127" s="280">
        <f t="shared" si="61"/>
        <v>0.04046152768</v>
      </c>
      <c r="DD127" s="280">
        <f t="shared" si="61"/>
        <v>0.03976173064</v>
      </c>
      <c r="DE127" s="280">
        <f t="shared" si="61"/>
        <v>0.03907575133</v>
      </c>
      <c r="DF127" s="280">
        <f t="shared" si="61"/>
        <v>0.03840451566</v>
      </c>
      <c r="DG127" s="280">
        <f t="shared" si="61"/>
        <v>0.03774685745</v>
      </c>
      <c r="DH127" s="280">
        <f t="shared" si="61"/>
        <v>0.03710113648</v>
      </c>
      <c r="DI127" s="280">
        <f t="shared" si="61"/>
        <v>0.0364704187</v>
      </c>
      <c r="DJ127" s="280">
        <f t="shared" si="61"/>
        <v>0.03585155807</v>
      </c>
      <c r="DK127" s="280">
        <f t="shared" si="61"/>
        <v>0.03524562838</v>
      </c>
      <c r="DL127" s="280">
        <f t="shared" si="61"/>
        <v>0.03465119822</v>
      </c>
      <c r="DM127" s="280">
        <f t="shared" si="61"/>
        <v>0.03406913995</v>
      </c>
      <c r="DN127" s="280">
        <f t="shared" si="61"/>
        <v>0.03349845679</v>
      </c>
      <c r="DO127" s="280">
        <f t="shared" si="61"/>
        <v>0.03293855243</v>
      </c>
      <c r="DP127" s="280">
        <f t="shared" si="61"/>
        <v>0.03239018582</v>
      </c>
      <c r="DQ127" s="280">
        <f t="shared" si="61"/>
        <v>0.03185199116</v>
      </c>
      <c r="DR127" s="280">
        <f t="shared" si="61"/>
        <v>0.03132477662</v>
      </c>
    </row>
    <row r="128" ht="14.25" customHeight="1" outlineLevel="1">
      <c r="A128" s="279" t="s">
        <v>261</v>
      </c>
      <c r="B128" s="268" t="s">
        <v>262</v>
      </c>
      <c r="C128" s="37">
        <f>C125+IF('Utility Modules'!$C$17='Background Data'!$A$21,C88,0)+IF('Utility Modules'!$C$24='Background Data'!$A$21,C89,0)+IF('Utility Modules'!$C$31='Background Data'!$A$21,C90,0)+IF('Utility Modules'!$C$35='Background Data'!$A$21,C91,0)+IF('Utility Modules'!$C$42='Background Data'!$A$21,C92,0)</f>
        <v>890571.0608</v>
      </c>
      <c r="D128" s="37">
        <f>D125+IF('Utility Modules'!$C$17='Background Data'!$A$21,D88+C108,0)+IF('Utility Modules'!$C$24='Background Data'!$A$21,D89+C109,0)+IF('Utility Modules'!$C$31='Background Data'!$A$21,D90+C110,0)+IF('Utility Modules'!$C$35='Background Data'!$A$21,D91+C111,0)+IF('Utility Modules'!$C$42='Background Data'!$A$21,D92+C112,0)</f>
        <v>1388754.068</v>
      </c>
      <c r="E128" s="37">
        <f>E125+IF('Utility Modules'!$C$17='Background Data'!$A$21,E88+D108,0)+IF('Utility Modules'!$C$24='Background Data'!$A$21,E89+D109,0)+IF('Utility Modules'!$C$31='Background Data'!$A$21,E90+D110,0)+IF('Utility Modules'!$C$35='Background Data'!$A$21,E91+D111,0)+IF('Utility Modules'!$C$42='Background Data'!$A$21,E92+D112,0)</f>
        <v>1710962.268</v>
      </c>
      <c r="F128" s="37">
        <f>F125+IF('Utility Modules'!$C$17='Background Data'!$A$21,F88+E108,0)+IF('Utility Modules'!$C$24='Background Data'!$A$21,F89+E109,0)+IF('Utility Modules'!$C$31='Background Data'!$A$21,F90+E110,0)+IF('Utility Modules'!$C$35='Background Data'!$A$21,F91+E111,0)+IF('Utility Modules'!$C$42='Background Data'!$A$21,F92+E112,0)</f>
        <v>2203178.128</v>
      </c>
      <c r="G128" s="37">
        <f>G125+IF('Utility Modules'!$C$17='Background Data'!$A$21,G88+F108,0)+IF('Utility Modules'!$C$24='Background Data'!$A$21,G89+F109,0)+IF('Utility Modules'!$C$31='Background Data'!$A$21,G90+F110,0)+IF('Utility Modules'!$C$35='Background Data'!$A$21,G91+F111,0)+IF('Utility Modules'!$C$42='Background Data'!$A$21,G92+F112,0)</f>
        <v>2805283.898</v>
      </c>
      <c r="H128" s="37">
        <f>H125+IF('Utility Modules'!$C$17='Background Data'!$A$21,H88+G108,0)+IF('Utility Modules'!$C$24='Background Data'!$A$21,H89+G109,0)+IF('Utility Modules'!$C$31='Background Data'!$A$21,H90+G110,0)+IF('Utility Modules'!$C$35='Background Data'!$A$21,H91+G111,0)+IF('Utility Modules'!$C$42='Background Data'!$A$21,H92+G112,0)</f>
        <v>3569840.478</v>
      </c>
      <c r="I128" s="37">
        <f>I125+IF('Utility Modules'!$C$17='Background Data'!$A$21,I88+H108,0)+IF('Utility Modules'!$C$24='Background Data'!$A$21,I89+H109,0)+IF('Utility Modules'!$C$31='Background Data'!$A$21,I90+H110,0)+IF('Utility Modules'!$C$35='Background Data'!$A$21,I91+H111,0)+IF('Utility Modules'!$C$42='Background Data'!$A$21,I92+H112,0)</f>
        <v>4581969.021</v>
      </c>
      <c r="J128" s="37">
        <f>J125+IF('Utility Modules'!$C$17='Background Data'!$A$21,J88+I108,0)+IF('Utility Modules'!$C$24='Background Data'!$A$21,J89+I109,0)+IF('Utility Modules'!$C$31='Background Data'!$A$21,J90+I110,0)+IF('Utility Modules'!$C$35='Background Data'!$A$21,J91+I111,0)+IF('Utility Modules'!$C$42='Background Data'!$A$21,J92+I112,0)</f>
        <v>5730737.071</v>
      </c>
      <c r="K128" s="37">
        <f>K125+IF('Utility Modules'!$C$17='Background Data'!$A$21,K88+J108,0)+IF('Utility Modules'!$C$24='Background Data'!$A$21,K89+J109,0)+IF('Utility Modules'!$C$31='Background Data'!$A$21,K90+J110,0)+IF('Utility Modules'!$C$35='Background Data'!$A$21,K91+J111,0)+IF('Utility Modules'!$C$42='Background Data'!$A$21,K92+J112,0)</f>
        <v>7050567.499</v>
      </c>
      <c r="L128" s="37">
        <f>L125+IF('Utility Modules'!$C$17='Background Data'!$A$21,L88+K108,0)+IF('Utility Modules'!$C$24='Background Data'!$A$21,L89+K109,0)+IF('Utility Modules'!$C$31='Background Data'!$A$21,L90+K110,0)+IF('Utility Modules'!$C$35='Background Data'!$A$21,L91+K111,0)+IF('Utility Modules'!$C$42='Background Data'!$A$21,L92+K112,0)</f>
        <v>8462571.022</v>
      </c>
      <c r="M128" s="37">
        <f>M125+IF('Utility Modules'!$C$17='Background Data'!$A$21,M88+L108,0)+IF('Utility Modules'!$C$24='Background Data'!$A$21,M89+L109,0)+IF('Utility Modules'!$C$31='Background Data'!$A$21,M90+L110,0)+IF('Utility Modules'!$C$35='Background Data'!$A$21,M91+L111,0)+IF('Utility Modules'!$C$42='Background Data'!$A$21,M92+L112,0)</f>
        <v>10109501.1</v>
      </c>
      <c r="N128" s="37">
        <f>N125+IF('Utility Modules'!$C$17='Background Data'!$A$21,N88+M108,0)+IF('Utility Modules'!$C$24='Background Data'!$A$21,N89+M109,0)+IF('Utility Modules'!$C$31='Background Data'!$A$21,N90+M110,0)+IF('Utility Modules'!$C$35='Background Data'!$A$21,N91+M111,0)+IF('Utility Modules'!$C$42='Background Data'!$A$21,N92+M112,0)</f>
        <v>11847544.15</v>
      </c>
      <c r="O128" s="37">
        <f>O125+IF('Utility Modules'!$C$17='Background Data'!$A$21,O88+N108,0)+IF('Utility Modules'!$C$24='Background Data'!$A$21,O89+N109,0)+IF('Utility Modules'!$C$31='Background Data'!$A$21,O90+N110,0)+IF('Utility Modules'!$C$35='Background Data'!$A$21,O91+N111,0)+IF('Utility Modules'!$C$42='Background Data'!$A$21,O92+N112,0)</f>
        <v>14105648.97</v>
      </c>
      <c r="P128" s="37">
        <f>P125+IF('Utility Modules'!$C$17='Background Data'!$A$21,P88+O108,0)+IF('Utility Modules'!$C$24='Background Data'!$A$21,P89+O109,0)+IF('Utility Modules'!$C$31='Background Data'!$A$21,P90+O110,0)+IF('Utility Modules'!$C$35='Background Data'!$A$21,P91+O111,0)+IF('Utility Modules'!$C$42='Background Data'!$A$21,P92+O112,0)</f>
        <v>16697584.11</v>
      </c>
      <c r="Q128" s="37">
        <f>Q125+IF('Utility Modules'!$C$17='Background Data'!$A$21,Q88+P108,0)+IF('Utility Modules'!$C$24='Background Data'!$A$21,Q89+P109,0)+IF('Utility Modules'!$C$31='Background Data'!$A$21,Q90+P110,0)+IF('Utility Modules'!$C$35='Background Data'!$A$21,Q91+P111,0)+IF('Utility Modules'!$C$42='Background Data'!$A$21,Q92+P112,0)</f>
        <v>19129423.1</v>
      </c>
      <c r="R128" s="37">
        <f>R125+IF('Utility Modules'!$C$17='Background Data'!$A$21,R88+Q108,0)+IF('Utility Modules'!$C$24='Background Data'!$A$21,R89+Q109,0)+IF('Utility Modules'!$C$31='Background Data'!$A$21,R90+Q110,0)+IF('Utility Modules'!$C$35='Background Data'!$A$21,R91+Q111,0)+IF('Utility Modules'!$C$42='Background Data'!$A$21,R92+Q112,0)</f>
        <v>22039790.16</v>
      </c>
      <c r="S128" s="37">
        <f>S125+IF('Utility Modules'!$C$17='Background Data'!$A$21,S88+R108,0)+IF('Utility Modules'!$C$24='Background Data'!$A$21,S89+R109,0)+IF('Utility Modules'!$C$31='Background Data'!$A$21,S90+R110,0)+IF('Utility Modules'!$C$35='Background Data'!$A$21,S91+R111,0)+IF('Utility Modules'!$C$42='Background Data'!$A$21,S92+R112,0)</f>
        <v>25026786.54</v>
      </c>
      <c r="T128" s="37">
        <f>T125+IF('Utility Modules'!$C$17='Background Data'!$A$21,T88+S108,0)+IF('Utility Modules'!$C$24='Background Data'!$A$21,T89+S109,0)+IF('Utility Modules'!$C$31='Background Data'!$A$21,T90+S110,0)+IF('Utility Modules'!$C$35='Background Data'!$A$21,T91+S111,0)+IF('Utility Modules'!$C$42='Background Data'!$A$21,T92+S112,0)</f>
        <v>28436938.92</v>
      </c>
      <c r="U128" s="37">
        <f>U125+IF('Utility Modules'!$C$17='Background Data'!$A$21,U88+T108,0)+IF('Utility Modules'!$C$24='Background Data'!$A$21,U89+T109,0)+IF('Utility Modules'!$C$31='Background Data'!$A$21,U90+T110,0)+IF('Utility Modules'!$C$35='Background Data'!$A$21,U91+T111,0)+IF('Utility Modules'!$C$42='Background Data'!$A$21,U92+T112,0)</f>
        <v>32070944.22</v>
      </c>
      <c r="V128" s="37">
        <f>V125+IF('Utility Modules'!$C$17='Background Data'!$A$21,V88+U108,0)+IF('Utility Modules'!$C$24='Background Data'!$A$21,V89+U109,0)+IF('Utility Modules'!$C$31='Background Data'!$A$21,V90+U110,0)+IF('Utility Modules'!$C$35='Background Data'!$A$21,V91+U111,0)+IF('Utility Modules'!$C$42='Background Data'!$A$21,V92+U112,0)</f>
        <v>36075345.07</v>
      </c>
      <c r="W128" s="37">
        <f>W125+IF('Utility Modules'!$C$17='Background Data'!$A$21,W88+V108,0)+IF('Utility Modules'!$C$24='Background Data'!$A$21,W89+V109,0)+IF('Utility Modules'!$C$31='Background Data'!$A$21,W90+V110,0)+IF('Utility Modules'!$C$35='Background Data'!$A$21,W91+V111,0)+IF('Utility Modules'!$C$42='Background Data'!$A$21,W92+V112,0)</f>
        <v>40505749.82</v>
      </c>
      <c r="X128" s="37">
        <f>X125+IF('Utility Modules'!$C$17='Background Data'!$A$21,X88+W108,0)+IF('Utility Modules'!$C$24='Background Data'!$A$21,X89+W109,0)+IF('Utility Modules'!$C$31='Background Data'!$A$21,X90+W110,0)+IF('Utility Modules'!$C$35='Background Data'!$A$21,X91+W111,0)+IF('Utility Modules'!$C$42='Background Data'!$A$21,X92+W112,0)</f>
        <v>45033574.16</v>
      </c>
      <c r="Y128" s="37">
        <f>Y125+IF('Utility Modules'!$C$17='Background Data'!$A$21,Y88+X108,0)+IF('Utility Modules'!$C$24='Background Data'!$A$21,Y89+X109,0)+IF('Utility Modules'!$C$31='Background Data'!$A$21,Y90+X110,0)+IF('Utility Modules'!$C$35='Background Data'!$A$21,Y91+X111,0)+IF('Utility Modules'!$C$42='Background Data'!$A$21,Y92+X112,0)</f>
        <v>50154303.52</v>
      </c>
      <c r="Z128" s="37">
        <f>Z125+IF('Utility Modules'!$C$17='Background Data'!$A$21,Z88+Y108,0)+IF('Utility Modules'!$C$24='Background Data'!$A$21,Z89+Y109,0)+IF('Utility Modules'!$C$31='Background Data'!$A$21,Z90+Y110,0)+IF('Utility Modules'!$C$35='Background Data'!$A$21,Z91+Y111,0)+IF('Utility Modules'!$C$42='Background Data'!$A$21,Z92+Y112,0)</f>
        <v>55380004.39</v>
      </c>
      <c r="AA128" s="37">
        <f>AA125+IF('Utility Modules'!$C$17='Background Data'!$A$21,AA88+Z108,0)+IF('Utility Modules'!$C$24='Background Data'!$A$21,AA89+Z109,0)+IF('Utility Modules'!$C$31='Background Data'!$A$21,AA90+Z110,0)+IF('Utility Modules'!$C$35='Background Data'!$A$21,AA91+Z111,0)+IF('Utility Modules'!$C$42='Background Data'!$A$21,AA92+Z112,0)</f>
        <v>61062484.9</v>
      </c>
      <c r="AB128" s="37">
        <f>AB125+IF('Utility Modules'!$C$17='Background Data'!$A$21,AB88+AA108,0)+IF('Utility Modules'!$C$24='Background Data'!$A$21,AB89+AA109,0)+IF('Utility Modules'!$C$31='Background Data'!$A$21,AB90+AA110,0)+IF('Utility Modules'!$C$35='Background Data'!$A$21,AB91+AA111,0)+IF('Utility Modules'!$C$42='Background Data'!$A$21,AB92+AA112,0)</f>
        <v>67647911.4</v>
      </c>
      <c r="AC128" s="37">
        <f>AC125+IF('Utility Modules'!$C$17='Background Data'!$A$21,AC88+AB108,0)+IF('Utility Modules'!$C$24='Background Data'!$A$21,AC89+AB109,0)+IF('Utility Modules'!$C$31='Background Data'!$A$21,AC90+AB110,0)+IF('Utility Modules'!$C$35='Background Data'!$A$21,AC91+AB111,0)+IF('Utility Modules'!$C$42='Background Data'!$A$21,AC92+AB112,0)</f>
        <v>73723109.38</v>
      </c>
      <c r="AD128" s="37">
        <f>AD125+IF('Utility Modules'!$C$17='Background Data'!$A$21,AD88+AC108,0)+IF('Utility Modules'!$C$24='Background Data'!$A$21,AD89+AC109,0)+IF('Utility Modules'!$C$31='Background Data'!$A$21,AD90+AC110,0)+IF('Utility Modules'!$C$35='Background Data'!$A$21,AD91+AC111,0)+IF('Utility Modules'!$C$42='Background Data'!$A$21,AD92+AC112,0)</f>
        <v>80816483.85</v>
      </c>
      <c r="AE128" s="37">
        <f>AE125+IF('Utility Modules'!$C$17='Background Data'!$A$21,AE88+AD108,0)+IF('Utility Modules'!$C$24='Background Data'!$A$21,AE89+AD109,0)+IF('Utility Modules'!$C$31='Background Data'!$A$21,AE90+AD110,0)+IF('Utility Modules'!$C$35='Background Data'!$A$21,AE91+AD111,0)+IF('Utility Modules'!$C$42='Background Data'!$A$21,AE92+AD112,0)</f>
        <v>88055881.29</v>
      </c>
      <c r="AF128" s="37">
        <f>AF125+IF('Utility Modules'!$C$17='Background Data'!$A$21,AF88+AE108,0)+IF('Utility Modules'!$C$24='Background Data'!$A$21,AF89+AE109,0)+IF('Utility Modules'!$C$31='Background Data'!$A$21,AF90+AE110,0)+IF('Utility Modules'!$C$35='Background Data'!$A$21,AF91+AE111,0)+IF('Utility Modules'!$C$42='Background Data'!$A$21,AF92+AE112,0)</f>
        <v>96097911.29</v>
      </c>
      <c r="AG128" s="37">
        <f>AG125+IF('Utility Modules'!$C$17='Background Data'!$A$21,AG88+AF108,0)+IF('Utility Modules'!$C$24='Background Data'!$A$21,AG89+AF109,0)+IF('Utility Modules'!$C$31='Background Data'!$A$21,AG90+AF110,0)+IF('Utility Modules'!$C$35='Background Data'!$A$21,AG91+AF111,0)+IF('Utility Modules'!$C$42='Background Data'!$A$21,AG92+AF112,0)</f>
        <v>103996248.1</v>
      </c>
      <c r="AH128" s="37">
        <f>AH125+IF('Utility Modules'!$C$17='Background Data'!$A$21,AH88+AG108,0)+IF('Utility Modules'!$C$24='Background Data'!$A$21,AH89+AG109,0)+IF('Utility Modules'!$C$31='Background Data'!$A$21,AH90+AG110,0)+IF('Utility Modules'!$C$35='Background Data'!$A$21,AH91+AG111,0)+IF('Utility Modules'!$C$42='Background Data'!$A$21,AH92+AG112,0)</f>
        <v>112521459.9</v>
      </c>
      <c r="AI128" s="37">
        <f>AI125+IF('Utility Modules'!$C$17='Background Data'!$A$21,AI88+AH108,0)+IF('Utility Modules'!$C$24='Background Data'!$A$21,AI89+AH109,0)+IF('Utility Modules'!$C$31='Background Data'!$A$21,AI90+AH110,0)+IF('Utility Modules'!$C$35='Background Data'!$A$21,AI91+AH111,0)+IF('Utility Modules'!$C$42='Background Data'!$A$21,AI92+AH112,0)</f>
        <v>121760915.1</v>
      </c>
      <c r="AJ128" s="37">
        <f>AJ125+IF('Utility Modules'!$C$17='Background Data'!$A$21,AJ88+AI108,0)+IF('Utility Modules'!$C$24='Background Data'!$A$21,AJ89+AI109,0)+IF('Utility Modules'!$C$31='Background Data'!$A$21,AJ90+AI110,0)+IF('Utility Modules'!$C$35='Background Data'!$A$21,AJ91+AI111,0)+IF('Utility Modules'!$C$42='Background Data'!$A$21,AJ92+AI112,0)</f>
        <v>131152426.1</v>
      </c>
      <c r="AK128" s="37">
        <f>AK125+IF('Utility Modules'!$C$17='Background Data'!$A$21,AK88+AJ108,0)+IF('Utility Modules'!$C$24='Background Data'!$A$21,AK89+AJ109,0)+IF('Utility Modules'!$C$31='Background Data'!$A$21,AK90+AJ110,0)+IF('Utility Modules'!$C$35='Background Data'!$A$21,AK91+AJ111,0)+IF('Utility Modules'!$C$42='Background Data'!$A$21,AK92+AJ112,0)</f>
        <v>141382056.3</v>
      </c>
      <c r="AL128" s="37">
        <f>AL125+IF('Utility Modules'!$C$17='Background Data'!$A$21,AL88+AK108,0)+IF('Utility Modules'!$C$24='Background Data'!$A$21,AL89+AK109,0)+IF('Utility Modules'!$C$31='Background Data'!$A$21,AL90+AK110,0)+IF('Utility Modules'!$C$35='Background Data'!$A$21,AL91+AK111,0)+IF('Utility Modules'!$C$42='Background Data'!$A$21,AL92+AK112,0)</f>
        <v>151777057.6</v>
      </c>
      <c r="AM128" s="37">
        <f>AM125+IF('Utility Modules'!$C$17='Background Data'!$A$21,AM88+AL108,0)+IF('Utility Modules'!$C$24='Background Data'!$A$21,AM89+AL109,0)+IF('Utility Modules'!$C$31='Background Data'!$A$21,AM90+AL110,0)+IF('Utility Modules'!$C$35='Background Data'!$A$21,AM91+AL111,0)+IF('Utility Modules'!$C$42='Background Data'!$A$21,AM92+AL112,0)</f>
        <v>162803942.4</v>
      </c>
      <c r="AN128" s="37">
        <f>AN125+IF('Utility Modules'!$C$17='Background Data'!$A$21,AN88+AM108,0)+IF('Utility Modules'!$C$24='Background Data'!$A$21,AN89+AM109,0)+IF('Utility Modules'!$C$31='Background Data'!$A$21,AN90+AM110,0)+IF('Utility Modules'!$C$35='Background Data'!$A$21,AN91+AM111,0)+IF('Utility Modules'!$C$42='Background Data'!$A$21,AN92+AM112,0)</f>
        <v>174881198.8</v>
      </c>
      <c r="AO128" s="37">
        <f>AO125+IF('Utility Modules'!$C$17='Background Data'!$A$21,AO88+AN108,0)+IF('Utility Modules'!$C$24='Background Data'!$A$21,AO89+AN109,0)+IF('Utility Modules'!$C$31='Background Data'!$A$21,AO90+AN110,0)+IF('Utility Modules'!$C$35='Background Data'!$A$21,AO91+AN111,0)+IF('Utility Modules'!$C$42='Background Data'!$A$21,AO92+AN112,0)</f>
        <v>186439310</v>
      </c>
      <c r="AP128" s="37">
        <f>AP125+IF('Utility Modules'!$C$17='Background Data'!$A$21,AP88+AO108,0)+IF('Utility Modules'!$C$24='Background Data'!$A$21,AP89+AO109,0)+IF('Utility Modules'!$C$31='Background Data'!$A$21,AP90+AO110,0)+IF('Utility Modules'!$C$35='Background Data'!$A$21,AP91+AO111,0)+IF('Utility Modules'!$C$42='Background Data'!$A$21,AP92+AO112,0)</f>
        <v>198990144.4</v>
      </c>
      <c r="AQ128" s="37">
        <f>AQ125+IF('Utility Modules'!$C$17='Background Data'!$A$21,AQ88+AP108,0)+IF('Utility Modules'!$C$24='Background Data'!$A$21,AQ89+AP109,0)+IF('Utility Modules'!$C$31='Background Data'!$A$21,AQ90+AP110,0)+IF('Utility Modules'!$C$35='Background Data'!$A$21,AQ91+AP111,0)+IF('Utility Modules'!$C$42='Background Data'!$A$21,AQ92+AP112,0)</f>
        <v>211736995.1</v>
      </c>
      <c r="AR128" s="37">
        <f>AR125+IF('Utility Modules'!$C$17='Background Data'!$A$21,AR88+AQ108,0)+IF('Utility Modules'!$C$24='Background Data'!$A$21,AR89+AQ109,0)+IF('Utility Modules'!$C$31='Background Data'!$A$21,AR90+AQ110,0)+IF('Utility Modules'!$C$35='Background Data'!$A$21,AR91+AQ111,0)+IF('Utility Modules'!$C$42='Background Data'!$A$21,AR92+AQ112,0)</f>
        <v>225195526.5</v>
      </c>
      <c r="AS128" s="37">
        <f>AS125+IF('Utility Modules'!$C$17='Background Data'!$A$21,AS88+AR108,0)+IF('Utility Modules'!$C$24='Background Data'!$A$21,AS89+AR109,0)+IF('Utility Modules'!$C$31='Background Data'!$A$21,AS90+AR110,0)+IF('Utility Modules'!$C$35='Background Data'!$A$21,AS91+AR111,0)+IF('Utility Modules'!$C$42='Background Data'!$A$21,AS92+AR112,0)</f>
        <v>238815536.1</v>
      </c>
      <c r="AT128" s="37">
        <f>AT125+IF('Utility Modules'!$C$17='Background Data'!$A$21,AT88+AS108,0)+IF('Utility Modules'!$C$24='Background Data'!$A$21,AT89+AS109,0)+IF('Utility Modules'!$C$31='Background Data'!$A$21,AT90+AS110,0)+IF('Utility Modules'!$C$35='Background Data'!$A$21,AT91+AS111,0)+IF('Utility Modules'!$C$42='Background Data'!$A$21,AT92+AS112,0)</f>
        <v>252945325.3</v>
      </c>
      <c r="AU128" s="37">
        <f>AU125+IF('Utility Modules'!$C$17='Background Data'!$A$21,AU88+AT108,0)+IF('Utility Modules'!$C$24='Background Data'!$A$21,AU89+AT109,0)+IF('Utility Modules'!$C$31='Background Data'!$A$21,AU90+AT110,0)+IF('Utility Modules'!$C$35='Background Data'!$A$21,AU91+AT111,0)+IF('Utility Modules'!$C$42='Background Data'!$A$21,AU92+AT112,0)</f>
        <v>267618984</v>
      </c>
      <c r="AV128" s="37">
        <f>AV125+IF('Utility Modules'!$C$17='Background Data'!$A$21,AV88+AU108,0)+IF('Utility Modules'!$C$24='Background Data'!$A$21,AV89+AU109,0)+IF('Utility Modules'!$C$31='Background Data'!$A$21,AV90+AU110,0)+IF('Utility Modules'!$C$35='Background Data'!$A$21,AV91+AU111,0)+IF('Utility Modules'!$C$42='Background Data'!$A$21,AV92+AU112,0)</f>
        <v>282440495.3</v>
      </c>
      <c r="AW128" s="37">
        <f>AW125+IF('Utility Modules'!$C$17='Background Data'!$A$21,AW88+AV108,0)+IF('Utility Modules'!$C$24='Background Data'!$A$21,AW89+AV109,0)+IF('Utility Modules'!$C$31='Background Data'!$A$21,AW90+AV110,0)+IF('Utility Modules'!$C$35='Background Data'!$A$21,AW91+AV111,0)+IF('Utility Modules'!$C$42='Background Data'!$A$21,AW92+AV112,0)</f>
        <v>297823766.7</v>
      </c>
      <c r="AX128" s="37">
        <f>AX125+IF('Utility Modules'!$C$17='Background Data'!$A$21,AX88+AW108,0)+IF('Utility Modules'!$C$24='Background Data'!$A$21,AX89+AW109,0)+IF('Utility Modules'!$C$31='Background Data'!$A$21,AX90+AW110,0)+IF('Utility Modules'!$C$35='Background Data'!$A$21,AX91+AW111,0)+IF('Utility Modules'!$C$42='Background Data'!$A$21,AX92+AW112,0)</f>
        <v>313371090</v>
      </c>
      <c r="AY128" s="37">
        <f>AY125+IF('Utility Modules'!$C$17='Background Data'!$A$21,AY88+AX108,0)+IF('Utility Modules'!$C$24='Background Data'!$A$21,AY89+AX109,0)+IF('Utility Modules'!$C$31='Background Data'!$A$21,AY90+AX110,0)+IF('Utility Modules'!$C$35='Background Data'!$A$21,AY91+AX111,0)+IF('Utility Modules'!$C$42='Background Data'!$A$21,AY92+AX112,0)</f>
        <v>329052422.9</v>
      </c>
      <c r="AZ128" s="37">
        <f>AZ125+IF('Utility Modules'!$C$17='Background Data'!$A$21,AZ88+AY108,0)+IF('Utility Modules'!$C$24='Background Data'!$A$21,AZ89+AY109,0)+IF('Utility Modules'!$C$31='Background Data'!$A$21,AZ90+AY110,0)+IF('Utility Modules'!$C$35='Background Data'!$A$21,AZ91+AY111,0)+IF('Utility Modules'!$C$42='Background Data'!$A$21,AZ92+AY112,0)</f>
        <v>345217300.2</v>
      </c>
      <c r="BA128" s="37">
        <f>BA125+IF('Utility Modules'!$C$17='Background Data'!$A$21,BA88+AZ108,0)+IF('Utility Modules'!$C$24='Background Data'!$A$21,BA89+AZ109,0)+IF('Utility Modules'!$C$31='Background Data'!$A$21,BA90+AZ110,0)+IF('Utility Modules'!$C$35='Background Data'!$A$21,BA91+AZ111,0)+IF('Utility Modules'!$C$42='Background Data'!$A$21,BA92+AZ112,0)</f>
        <v>361379285.5</v>
      </c>
      <c r="BB128" s="37">
        <f>BB125+IF('Utility Modules'!$C$17='Background Data'!$A$21,BB88+BA108,0)+IF('Utility Modules'!$C$24='Background Data'!$A$21,BB89+BA109,0)+IF('Utility Modules'!$C$31='Background Data'!$A$21,BB90+BA110,0)+IF('Utility Modules'!$C$35='Background Data'!$A$21,BB91+BA111,0)+IF('Utility Modules'!$C$42='Background Data'!$A$21,BB92+BA112,0)</f>
        <v>378044816.1</v>
      </c>
      <c r="BC128" s="37">
        <f>BC125+IF('Utility Modules'!$C$17='Background Data'!$A$21,BC88+BB108,0)+IF('Utility Modules'!$C$24='Background Data'!$A$21,BC89+BB109,0)+IF('Utility Modules'!$C$31='Background Data'!$A$21,BC90+BB110,0)+IF('Utility Modules'!$C$35='Background Data'!$A$21,BC91+BB111,0)+IF('Utility Modules'!$C$42='Background Data'!$A$21,BC92+BB112,0)</f>
        <v>394908603.4</v>
      </c>
      <c r="BD128" s="37">
        <f>BD125+IF('Utility Modules'!$C$17='Background Data'!$A$21,BD88+BC108,0)+IF('Utility Modules'!$C$24='Background Data'!$A$21,BD89+BC109,0)+IF('Utility Modules'!$C$31='Background Data'!$A$21,BD90+BC110,0)+IF('Utility Modules'!$C$35='Background Data'!$A$21,BD91+BC111,0)+IF('Utility Modules'!$C$42='Background Data'!$A$21,BD92+BC112,0)</f>
        <v>412194334.8</v>
      </c>
      <c r="BE128" s="37">
        <f>BE125+IF('Utility Modules'!$C$17='Background Data'!$A$21,BE88+BD108,0)+IF('Utility Modules'!$C$24='Background Data'!$A$21,BE89+BD109,0)+IF('Utility Modules'!$C$31='Background Data'!$A$21,BE90+BD110,0)+IF('Utility Modules'!$C$35='Background Data'!$A$21,BE91+BD111,0)+IF('Utility Modules'!$C$42='Background Data'!$A$21,BE92+BD112,0)</f>
        <v>429677574.6</v>
      </c>
      <c r="BF128" s="37">
        <f>BF125+IF('Utility Modules'!$C$17='Background Data'!$A$21,BF88+BE108,0)+IF('Utility Modules'!$C$24='Background Data'!$A$21,BF89+BE109,0)+IF('Utility Modules'!$C$31='Background Data'!$A$21,BF90+BE110,0)+IF('Utility Modules'!$C$35='Background Data'!$A$21,BF91+BE111,0)+IF('Utility Modules'!$C$42='Background Data'!$A$21,BF92+BE112,0)</f>
        <v>447497272.1</v>
      </c>
      <c r="BG128" s="37">
        <f>BG125+IF('Utility Modules'!$C$17='Background Data'!$A$21,BG88+BF108,0)+IF('Utility Modules'!$C$24='Background Data'!$A$21,BG89+BF109,0)+IF('Utility Modules'!$C$31='Background Data'!$A$21,BG90+BF110,0)+IF('Utility Modules'!$C$35='Background Data'!$A$21,BG91+BF111,0)+IF('Utility Modules'!$C$42='Background Data'!$A$21,BG92+BF112,0)</f>
        <v>465669929.5</v>
      </c>
      <c r="BH128" s="37">
        <f>BH125+IF('Utility Modules'!$C$17='Background Data'!$A$21,BH88+BG108,0)+IF('Utility Modules'!$C$24='Background Data'!$A$21,BH89+BG109,0)+IF('Utility Modules'!$C$31='Background Data'!$A$21,BH90+BG110,0)+IF('Utility Modules'!$C$35='Background Data'!$A$21,BH91+BG111,0)+IF('Utility Modules'!$C$42='Background Data'!$A$21,BH92+BG112,0)</f>
        <v>484048944.7</v>
      </c>
      <c r="BI128" s="37">
        <f>BI125+IF('Utility Modules'!$C$17='Background Data'!$A$21,BI88+BH108,0)+IF('Utility Modules'!$C$24='Background Data'!$A$21,BI89+BH109,0)+IF('Utility Modules'!$C$31='Background Data'!$A$21,BI90+BH110,0)+IF('Utility Modules'!$C$35='Background Data'!$A$21,BI91+BH111,0)+IF('Utility Modules'!$C$42='Background Data'!$A$21,BI92+BH112,0)</f>
        <v>502786947</v>
      </c>
      <c r="BJ128" s="37">
        <f>BJ125+IF('Utility Modules'!$C$17='Background Data'!$A$21,BJ88+BI108,0)+IF('Utility Modules'!$C$24='Background Data'!$A$21,BJ89+BI109,0)+IF('Utility Modules'!$C$31='Background Data'!$A$21,BJ90+BI110,0)+IF('Utility Modules'!$C$35='Background Data'!$A$21,BJ91+BI111,0)+IF('Utility Modules'!$C$42='Background Data'!$A$21,BJ92+BI112,0)</f>
        <v>521747652.4</v>
      </c>
      <c r="BK128" s="37">
        <f>BK125+IF('Utility Modules'!$C$17='Background Data'!$A$21,BK88+BJ108,0)+IF('Utility Modules'!$C$24='Background Data'!$A$21,BK89+BJ109,0)+IF('Utility Modules'!$C$31='Background Data'!$A$21,BK90+BJ110,0)+IF('Utility Modules'!$C$35='Background Data'!$A$21,BK91+BJ111,0)+IF('Utility Modules'!$C$42='Background Data'!$A$21,BK92+BJ112,0)</f>
        <v>541020333.4</v>
      </c>
      <c r="BL128" s="37">
        <f>BL125+IF('Utility Modules'!$C$17='Background Data'!$A$21,BL88+BK108,0)+IF('Utility Modules'!$C$24='Background Data'!$A$21,BL89+BK109,0)+IF('Utility Modules'!$C$31='Background Data'!$A$21,BL90+BK110,0)+IF('Utility Modules'!$C$35='Background Data'!$A$21,BL91+BK111,0)+IF('Utility Modules'!$C$42='Background Data'!$A$21,BL92+BK112,0)</f>
        <v>560682230.6</v>
      </c>
      <c r="BM128" s="37">
        <f>BM125+IF('Utility Modules'!$C$17='Background Data'!$A$21,BM88+BL108,0)+IF('Utility Modules'!$C$24='Background Data'!$A$21,BM89+BL109,0)+IF('Utility Modules'!$C$31='Background Data'!$A$21,BM90+BL110,0)+IF('Utility Modules'!$C$35='Background Data'!$A$21,BM91+BL111,0)+IF('Utility Modules'!$C$42='Background Data'!$A$21,BM92+BL112,0)</f>
        <v>580470650.4</v>
      </c>
      <c r="BN128" s="37">
        <f>BN125+IF('Utility Modules'!$C$17='Background Data'!$A$21,BN88+BM108,0)+IF('Utility Modules'!$C$24='Background Data'!$A$21,BN89+BM109,0)+IF('Utility Modules'!$C$31='Background Data'!$A$21,BN90+BM110,0)+IF('Utility Modules'!$C$35='Background Data'!$A$21,BN91+BM111,0)+IF('Utility Modules'!$C$42='Background Data'!$A$21,BN92+BM112,0)</f>
        <v>600625917.5</v>
      </c>
      <c r="BO128" s="37">
        <f>BO125+IF('Utility Modules'!$C$17='Background Data'!$A$21,BO88+BN108,0)+IF('Utility Modules'!$C$24='Background Data'!$A$21,BO89+BN109,0)+IF('Utility Modules'!$C$31='Background Data'!$A$21,BO90+BN110,0)+IF('Utility Modules'!$C$35='Background Data'!$A$21,BO91+BN111,0)+IF('Utility Modules'!$C$42='Background Data'!$A$21,BO92+BN112,0)</f>
        <v>621039503.6</v>
      </c>
      <c r="BP128" s="37">
        <f>BP125+IF('Utility Modules'!$C$17='Background Data'!$A$21,BP88+BO108,0)+IF('Utility Modules'!$C$24='Background Data'!$A$21,BP89+BO109,0)+IF('Utility Modules'!$C$31='Background Data'!$A$21,BP90+BO110,0)+IF('Utility Modules'!$C$35='Background Data'!$A$21,BP91+BO111,0)+IF('Utility Modules'!$C$42='Background Data'!$A$21,BP92+BO112,0)</f>
        <v>641786006</v>
      </c>
      <c r="BQ128" s="37">
        <f>BQ125+IF('Utility Modules'!$C$17='Background Data'!$A$21,BQ88+BP108,0)+IF('Utility Modules'!$C$24='Background Data'!$A$21,BQ89+BP109,0)+IF('Utility Modules'!$C$31='Background Data'!$A$21,BQ90+BP110,0)+IF('Utility Modules'!$C$35='Background Data'!$A$21,BQ91+BP111,0)+IF('Utility Modules'!$C$42='Background Data'!$A$21,BQ92+BP112,0)</f>
        <v>662794749.9</v>
      </c>
      <c r="BR128" s="37">
        <f>BR125+IF('Utility Modules'!$C$17='Background Data'!$A$21,BR88+BQ108,0)+IF('Utility Modules'!$C$24='Background Data'!$A$21,BR89+BQ109,0)+IF('Utility Modules'!$C$31='Background Data'!$A$21,BR90+BQ110,0)+IF('Utility Modules'!$C$35='Background Data'!$A$21,BR91+BQ111,0)+IF('Utility Modules'!$C$42='Background Data'!$A$21,BR92+BQ112,0)</f>
        <v>684114618</v>
      </c>
      <c r="BS128" s="37">
        <f>BS125+IF('Utility Modules'!$C$17='Background Data'!$A$21,BS88+BR108,0)+IF('Utility Modules'!$C$24='Background Data'!$A$21,BS89+BR109,0)+IF('Utility Modules'!$C$31='Background Data'!$A$21,BS90+BR110,0)+IF('Utility Modules'!$C$35='Background Data'!$A$21,BS91+BR111,0)+IF('Utility Modules'!$C$42='Background Data'!$A$21,BS92+BR112,0)</f>
        <v>705756575.3</v>
      </c>
      <c r="BT128" s="37">
        <f>BT125+IF('Utility Modules'!$C$17='Background Data'!$A$21,BT88+BS108,0)+IF('Utility Modules'!$C$24='Background Data'!$A$21,BT89+BS109,0)+IF('Utility Modules'!$C$31='Background Data'!$A$21,BT90+BS110,0)+IF('Utility Modules'!$C$35='Background Data'!$A$21,BT91+BS111,0)+IF('Utility Modules'!$C$42='Background Data'!$A$21,BT92+BS112,0)</f>
        <v>727674408.4</v>
      </c>
      <c r="BU128" s="37">
        <f>BU125+IF('Utility Modules'!$C$17='Background Data'!$A$21,BU88+BT108,0)+IF('Utility Modules'!$C$24='Background Data'!$A$21,BU89+BT109,0)+IF('Utility Modules'!$C$31='Background Data'!$A$21,BU90+BT110,0)+IF('Utility Modules'!$C$35='Background Data'!$A$21,BU91+BT111,0)+IF('Utility Modules'!$C$42='Background Data'!$A$21,BU92+BT112,0)</f>
        <v>749923848.1</v>
      </c>
      <c r="BV128" s="37">
        <f>BV125+IF('Utility Modules'!$C$17='Background Data'!$A$21,BV88+BU108,0)+IF('Utility Modules'!$C$24='Background Data'!$A$21,BV89+BU109,0)+IF('Utility Modules'!$C$31='Background Data'!$A$21,BV90+BU110,0)+IF('Utility Modules'!$C$35='Background Data'!$A$21,BV91+BU111,0)+IF('Utility Modules'!$C$42='Background Data'!$A$21,BV92+BU112,0)</f>
        <v>772461364.6</v>
      </c>
      <c r="BW128" s="37">
        <f>BW125+IF('Utility Modules'!$C$17='Background Data'!$A$21,BW88+BV108,0)+IF('Utility Modules'!$C$24='Background Data'!$A$21,BW89+BV109,0)+IF('Utility Modules'!$C$31='Background Data'!$A$21,BW90+BV110,0)+IF('Utility Modules'!$C$35='Background Data'!$A$21,BW91+BV111,0)+IF('Utility Modules'!$C$42='Background Data'!$A$21,BW92+BV112,0)</f>
        <v>795321352.6</v>
      </c>
      <c r="BX128" s="37">
        <f>BX125+IF('Utility Modules'!$C$17='Background Data'!$A$21,BX88+BW108,0)+IF('Utility Modules'!$C$24='Background Data'!$A$21,BX89+BW109,0)+IF('Utility Modules'!$C$31='Background Data'!$A$21,BX90+BW110,0)+IF('Utility Modules'!$C$35='Background Data'!$A$21,BX91+BW111,0)+IF('Utility Modules'!$C$42='Background Data'!$A$21,BX92+BW112,0)</f>
        <v>818538843.3</v>
      </c>
      <c r="BY128" s="37">
        <f>BY125+IF('Utility Modules'!$C$17='Background Data'!$A$21,BY88+BX108,0)+IF('Utility Modules'!$C$24='Background Data'!$A$21,BY89+BX109,0)+IF('Utility Modules'!$C$31='Background Data'!$A$21,BY90+BX110,0)+IF('Utility Modules'!$C$35='Background Data'!$A$21,BY91+BX111,0)+IF('Utility Modules'!$C$42='Background Data'!$A$21,BY92+BX112,0)</f>
        <v>842017223.3</v>
      </c>
      <c r="BZ128" s="37">
        <f>BZ125+IF('Utility Modules'!$C$17='Background Data'!$A$21,BZ88+BY108,0)+IF('Utility Modules'!$C$24='Background Data'!$A$21,BZ89+BY109,0)+IF('Utility Modules'!$C$31='Background Data'!$A$21,BZ90+BY110,0)+IF('Utility Modules'!$C$35='Background Data'!$A$21,BZ91+BY111,0)+IF('Utility Modules'!$C$42='Background Data'!$A$21,BZ92+BY112,0)</f>
        <v>865850392.9</v>
      </c>
      <c r="CA128" s="37">
        <f>CA125+IF('Utility Modules'!$C$17='Background Data'!$A$21,CA88+BZ108,0)+IF('Utility Modules'!$C$24='Background Data'!$A$21,CA89+BZ109,0)+IF('Utility Modules'!$C$31='Background Data'!$A$21,CA90+BZ110,0)+IF('Utility Modules'!$C$35='Background Data'!$A$21,CA91+BZ111,0)+IF('Utility Modules'!$C$42='Background Data'!$A$21,CA92+BZ112,0)</f>
        <v>889999710</v>
      </c>
      <c r="CB128" s="37">
        <f>CB125+IF('Utility Modules'!$C$17='Background Data'!$A$21,CB88+CA108,0)+IF('Utility Modules'!$C$24='Background Data'!$A$21,CB89+CA109,0)+IF('Utility Modules'!$C$31='Background Data'!$A$21,CB90+CA110,0)+IF('Utility Modules'!$C$35='Background Data'!$A$21,CB91+CA111,0)+IF('Utility Modules'!$C$42='Background Data'!$A$21,CB92+CA112,0)</f>
        <v>914499731.1</v>
      </c>
      <c r="CC128" s="37">
        <f>CC125+IF('Utility Modules'!$C$17='Background Data'!$A$21,CC88+CB108,0)+IF('Utility Modules'!$C$24='Background Data'!$A$21,CC89+CB109,0)+IF('Utility Modules'!$C$31='Background Data'!$A$21,CC90+CB110,0)+IF('Utility Modules'!$C$35='Background Data'!$A$21,CC91+CB111,0)+IF('Utility Modules'!$C$42='Background Data'!$A$21,CC92+CB112,0)</f>
        <v>939323134.1</v>
      </c>
      <c r="CD128" s="37">
        <f>CD125+IF('Utility Modules'!$C$17='Background Data'!$A$21,CD88+CC108,0)+IF('Utility Modules'!$C$24='Background Data'!$A$21,CD89+CC109,0)+IF('Utility Modules'!$C$31='Background Data'!$A$21,CD90+CC110,0)+IF('Utility Modules'!$C$35='Background Data'!$A$21,CD91+CC111,0)+IF('Utility Modules'!$C$42='Background Data'!$A$21,CD92+CC112,0)</f>
        <v>964494315.7</v>
      </c>
      <c r="CE128" s="37">
        <f>CE125+IF('Utility Modules'!$C$17='Background Data'!$A$21,CE88+CD108,0)+IF('Utility Modules'!$C$24='Background Data'!$A$21,CE89+CD109,0)+IF('Utility Modules'!$C$31='Background Data'!$A$21,CE90+CD110,0)+IF('Utility Modules'!$C$35='Background Data'!$A$21,CE91+CD111,0)+IF('Utility Modules'!$C$42='Background Data'!$A$21,CE92+CD112,0)</f>
        <v>990023196.8</v>
      </c>
      <c r="CF128" s="37">
        <f>CF125+IF('Utility Modules'!$C$17='Background Data'!$A$21,CF88+CE108,0)+IF('Utility Modules'!$C$24='Background Data'!$A$21,CF89+CE109,0)+IF('Utility Modules'!$C$31='Background Data'!$A$21,CF90+CE110,0)+IF('Utility Modules'!$C$35='Background Data'!$A$21,CF91+CE111,0)+IF('Utility Modules'!$C$42='Background Data'!$A$21,CF92+CE112,0)</f>
        <v>1015889120</v>
      </c>
      <c r="CG128" s="37">
        <f>CG125+IF('Utility Modules'!$C$17='Background Data'!$A$21,CG88+CF108,0)+IF('Utility Modules'!$C$24='Background Data'!$A$21,CG89+CF109,0)+IF('Utility Modules'!$C$31='Background Data'!$A$21,CG90+CF110,0)+IF('Utility Modules'!$C$35='Background Data'!$A$21,CG91+CF111,0)+IF('Utility Modules'!$C$42='Background Data'!$A$21,CG92+CF112,0)</f>
        <v>1042124233</v>
      </c>
      <c r="CH128" s="37">
        <f>CH125+IF('Utility Modules'!$C$17='Background Data'!$A$21,CH88+CG108,0)+IF('Utility Modules'!$C$24='Background Data'!$A$21,CH89+CG109,0)+IF('Utility Modules'!$C$31='Background Data'!$A$21,CH90+CG110,0)+IF('Utility Modules'!$C$35='Background Data'!$A$21,CH91+CG111,0)+IF('Utility Modules'!$C$42='Background Data'!$A$21,CH92+CG112,0)</f>
        <v>1068707027</v>
      </c>
      <c r="CI128" s="37">
        <f>CI125+IF('Utility Modules'!$C$17='Background Data'!$A$21,CI88+CH108,0)+IF('Utility Modules'!$C$24='Background Data'!$A$21,CI89+CH109,0)+IF('Utility Modules'!$C$31='Background Data'!$A$21,CI90+CH110,0)+IF('Utility Modules'!$C$35='Background Data'!$A$21,CI91+CH111,0)+IF('Utility Modules'!$C$42='Background Data'!$A$21,CI92+CH112,0)</f>
        <v>1095659435</v>
      </c>
      <c r="CJ128" s="37">
        <f>CJ125+IF('Utility Modules'!$C$17='Background Data'!$A$21,CJ88+CI108,0)+IF('Utility Modules'!$C$24='Background Data'!$A$21,CJ89+CI109,0)+IF('Utility Modules'!$C$31='Background Data'!$A$21,CJ90+CI110,0)+IF('Utility Modules'!$C$35='Background Data'!$A$21,CJ91+CI111,0)+IF('Utility Modules'!$C$42='Background Data'!$A$21,CJ92+CI112,0)</f>
        <v>1123008964</v>
      </c>
      <c r="CK128" s="37">
        <f>CK125+IF('Utility Modules'!$C$17='Background Data'!$A$21,CK88+CJ108,0)+IF('Utility Modules'!$C$24='Background Data'!$A$21,CK89+CJ109,0)+IF('Utility Modules'!$C$31='Background Data'!$A$21,CK90+CJ110,0)+IF('Utility Modules'!$C$35='Background Data'!$A$21,CK91+CJ111,0)+IF('Utility Modules'!$C$42='Background Data'!$A$21,CK92+CJ112,0)</f>
        <v>1150693098</v>
      </c>
      <c r="CL128" s="37">
        <f>CL125+IF('Utility Modules'!$C$17='Background Data'!$A$21,CL88+CK108,0)+IF('Utility Modules'!$C$24='Background Data'!$A$21,CL89+CK109,0)+IF('Utility Modules'!$C$31='Background Data'!$A$21,CL90+CK110,0)+IF('Utility Modules'!$C$35='Background Data'!$A$21,CL91+CK111,0)+IF('Utility Modules'!$C$42='Background Data'!$A$21,CL92+CK112,0)</f>
        <v>1178776733</v>
      </c>
      <c r="CM128" s="37">
        <f>CM125+IF('Utility Modules'!$C$17='Background Data'!$A$21,CM88+CL108,0)+IF('Utility Modules'!$C$24='Background Data'!$A$21,CM89+CL109,0)+IF('Utility Modules'!$C$31='Background Data'!$A$21,CM90+CL110,0)+IF('Utility Modules'!$C$35='Background Data'!$A$21,CM91+CL111,0)+IF('Utility Modules'!$C$42='Background Data'!$A$21,CM92+CL112,0)</f>
        <v>1207234841</v>
      </c>
      <c r="CN128" s="37">
        <f>CN125+IF('Utility Modules'!$C$17='Background Data'!$A$21,CN88+CM108,0)+IF('Utility Modules'!$C$24='Background Data'!$A$21,CN89+CM109,0)+IF('Utility Modules'!$C$31='Background Data'!$A$21,CN90+CM110,0)+IF('Utility Modules'!$C$35='Background Data'!$A$21,CN91+CM111,0)+IF('Utility Modules'!$C$42='Background Data'!$A$21,CN92+CM112,0)</f>
        <v>1236096028</v>
      </c>
      <c r="CO128" s="37">
        <f>CO125+IF('Utility Modules'!$C$17='Background Data'!$A$21,CO88+CN108,0)+IF('Utility Modules'!$C$24='Background Data'!$A$21,CO89+CN109,0)+IF('Utility Modules'!$C$31='Background Data'!$A$21,CO90+CN110,0)+IF('Utility Modules'!$C$35='Background Data'!$A$21,CO91+CN111,0)+IF('Utility Modules'!$C$42='Background Data'!$A$21,CO92+CN112,0)</f>
        <v>1265340233</v>
      </c>
      <c r="CP128" s="37">
        <f>CP125+IF('Utility Modules'!$C$17='Background Data'!$A$21,CP88+CO108,0)+IF('Utility Modules'!$C$24='Background Data'!$A$21,CP89+CO109,0)+IF('Utility Modules'!$C$31='Background Data'!$A$21,CP90+CO110,0)+IF('Utility Modules'!$C$35='Background Data'!$A$21,CP91+CO111,0)+IF('Utility Modules'!$C$42='Background Data'!$A$21,CP92+CO112,0)</f>
        <v>1294988869</v>
      </c>
      <c r="CQ128" s="37">
        <f>CQ125+IF('Utility Modules'!$C$17='Background Data'!$A$21,CQ88+CP108,0)+IF('Utility Modules'!$C$24='Background Data'!$A$21,CQ89+CP109,0)+IF('Utility Modules'!$C$31='Background Data'!$A$21,CQ90+CP110,0)+IF('Utility Modules'!$C$35='Background Data'!$A$21,CQ91+CP111,0)+IF('Utility Modules'!$C$42='Background Data'!$A$21,CQ92+CP112,0)</f>
        <v>1325053255</v>
      </c>
      <c r="CR128" s="37">
        <f>CR125+IF('Utility Modules'!$C$17='Background Data'!$A$21,CR88+CQ108,0)+IF('Utility Modules'!$C$24='Background Data'!$A$21,CR89+CQ109,0)+IF('Utility Modules'!$C$31='Background Data'!$A$21,CR90+CQ110,0)+IF('Utility Modules'!$C$35='Background Data'!$A$21,CR91+CQ111,0)+IF('Utility Modules'!$C$42='Background Data'!$A$21,CR92+CQ112,0)</f>
        <v>1355515508</v>
      </c>
      <c r="CS128" s="37">
        <f>CS125+IF('Utility Modules'!$C$17='Background Data'!$A$21,CS88+CR108,0)+IF('Utility Modules'!$C$24='Background Data'!$A$21,CS89+CR109,0)+IF('Utility Modules'!$C$31='Background Data'!$A$21,CS90+CR110,0)+IF('Utility Modules'!$C$35='Background Data'!$A$21,CS91+CR111,0)+IF('Utility Modules'!$C$42='Background Data'!$A$21,CS92+CR112,0)</f>
        <v>1386407203</v>
      </c>
      <c r="CT128" s="37">
        <f>CT125+IF('Utility Modules'!$C$17='Background Data'!$A$21,CT88+CS108,0)+IF('Utility Modules'!$C$24='Background Data'!$A$21,CT89+CS109,0)+IF('Utility Modules'!$C$31='Background Data'!$A$21,CT90+CS110,0)+IF('Utility Modules'!$C$35='Background Data'!$A$21,CT91+CS111,0)+IF('Utility Modules'!$C$42='Background Data'!$A$21,CT92+CS112,0)</f>
        <v>1417708175</v>
      </c>
      <c r="CU128" s="37">
        <f>CU125+IF('Utility Modules'!$C$17='Background Data'!$A$21,CU88+CT108,0)+IF('Utility Modules'!$C$24='Background Data'!$A$21,CU89+CT109,0)+IF('Utility Modules'!$C$31='Background Data'!$A$21,CU90+CT110,0)+IF('Utility Modules'!$C$35='Background Data'!$A$21,CU91+CT111,0)+IF('Utility Modules'!$C$42='Background Data'!$A$21,CU92+CT112,0)</f>
        <v>1449441000</v>
      </c>
      <c r="CV128" s="37">
        <f>CV125+IF('Utility Modules'!$C$17='Background Data'!$A$21,CV88+CU108,0)+IF('Utility Modules'!$C$24='Background Data'!$A$21,CV89+CU109,0)+IF('Utility Modules'!$C$31='Background Data'!$A$21,CV90+CU110,0)+IF('Utility Modules'!$C$35='Background Data'!$A$21,CV91+CU111,0)+IF('Utility Modules'!$C$42='Background Data'!$A$21,CV92+CU112,0)</f>
        <v>1481627449</v>
      </c>
      <c r="CW128" s="37">
        <f>CW125+IF('Utility Modules'!$C$17='Background Data'!$A$21,CW88+CV108,0)+IF('Utility Modules'!$C$24='Background Data'!$A$21,CW89+CV109,0)+IF('Utility Modules'!$C$31='Background Data'!$A$21,CW90+CV110,0)+IF('Utility Modules'!$C$35='Background Data'!$A$21,CW91+CV111,0)+IF('Utility Modules'!$C$42='Background Data'!$A$21,CW92+CV112,0)</f>
        <v>1514224401</v>
      </c>
      <c r="CX128" s="37">
        <f>CX125+IF('Utility Modules'!$C$17='Background Data'!$A$21,CX88+CW108,0)+IF('Utility Modules'!$C$24='Background Data'!$A$21,CX89+CW109,0)+IF('Utility Modules'!$C$31='Background Data'!$A$21,CX90+CW110,0)+IF('Utility Modules'!$C$35='Background Data'!$A$21,CX91+CW111,0)+IF('Utility Modules'!$C$42='Background Data'!$A$21,CX92+CW112,0)</f>
        <v>1547284051</v>
      </c>
      <c r="CY128" s="37">
        <f>CY125+IF('Utility Modules'!$C$17='Background Data'!$A$21,CY88+CX108,0)+IF('Utility Modules'!$C$24='Background Data'!$A$21,CY89+CX109,0)+IF('Utility Modules'!$C$31='Background Data'!$A$21,CY90+CX110,0)+IF('Utility Modules'!$C$35='Background Data'!$A$21,CY91+CX111,0)+IF('Utility Modules'!$C$42='Background Data'!$A$21,CY92+CX112,0)</f>
        <v>1580781953</v>
      </c>
      <c r="CZ128" s="37">
        <f>CZ125+IF('Utility Modules'!$C$17='Background Data'!$A$21,CZ88+CY108,0)+IF('Utility Modules'!$C$24='Background Data'!$A$21,CZ89+CY109,0)+IF('Utility Modules'!$C$31='Background Data'!$A$21,CZ90+CY110,0)+IF('Utility Modules'!$C$35='Background Data'!$A$21,CZ91+CY111,0)+IF('Utility Modules'!$C$42='Background Data'!$A$21,CZ92+CY112,0)</f>
        <v>1614751807</v>
      </c>
      <c r="DA128" s="37">
        <f>DA125+IF('Utility Modules'!$C$17='Background Data'!$A$21,DA88+CZ108,0)+IF('Utility Modules'!$C$24='Background Data'!$A$21,DA89+CZ109,0)+IF('Utility Modules'!$C$31='Background Data'!$A$21,DA90+CZ110,0)+IF('Utility Modules'!$C$35='Background Data'!$A$21,DA91+CZ111,0)+IF('Utility Modules'!$C$42='Background Data'!$A$21,DA92+CZ112,0)</f>
        <v>1649170756</v>
      </c>
      <c r="DB128" s="37">
        <f>DB125+IF('Utility Modules'!$C$17='Background Data'!$A$21,DB88+DA108,0)+IF('Utility Modules'!$C$24='Background Data'!$A$21,DB89+DA109,0)+IF('Utility Modules'!$C$31='Background Data'!$A$21,DB90+DA110,0)+IF('Utility Modules'!$C$35='Background Data'!$A$21,DB91+DA111,0)+IF('Utility Modules'!$C$42='Background Data'!$A$21,DB92+DA112,0)</f>
        <v>1684063823</v>
      </c>
      <c r="DC128" s="37">
        <f>DC125+IF('Utility Modules'!$C$17='Background Data'!$A$21,DC88+DB108,0)+IF('Utility Modules'!$C$24='Background Data'!$A$21,DC89+DB109,0)+IF('Utility Modules'!$C$31='Background Data'!$A$21,DC90+DB110,0)+IF('Utility Modules'!$C$35='Background Data'!$A$21,DC91+DB111,0)+IF('Utility Modules'!$C$42='Background Data'!$A$21,DC92+DB112,0)</f>
        <v>1719444958</v>
      </c>
      <c r="DD128" s="37">
        <f>DD125+IF('Utility Modules'!$C$17='Background Data'!$A$21,DD88+DC108,0)+IF('Utility Modules'!$C$24='Background Data'!$A$21,DD89+DC109,0)+IF('Utility Modules'!$C$31='Background Data'!$A$21,DD90+DC110,0)+IF('Utility Modules'!$C$35='Background Data'!$A$21,DD91+DC111,0)+IF('Utility Modules'!$C$42='Background Data'!$A$21,DD92+DC112,0)</f>
        <v>1755292435</v>
      </c>
      <c r="DE128" s="37">
        <f>DE125+IF('Utility Modules'!$C$17='Background Data'!$A$21,DE88+DD108,0)+IF('Utility Modules'!$C$24='Background Data'!$A$21,DE89+DD109,0)+IF('Utility Modules'!$C$31='Background Data'!$A$21,DE90+DD110,0)+IF('Utility Modules'!$C$35='Background Data'!$A$21,DE91+DD111,0)+IF('Utility Modules'!$C$42='Background Data'!$A$21,DE92+DD112,0)</f>
        <v>1791644475</v>
      </c>
      <c r="DF128" s="37">
        <f>DF125+IF('Utility Modules'!$C$17='Background Data'!$A$21,DF88+DE108,0)+IF('Utility Modules'!$C$24='Background Data'!$A$21,DF89+DE109,0)+IF('Utility Modules'!$C$31='Background Data'!$A$21,DF90+DE110,0)+IF('Utility Modules'!$C$35='Background Data'!$A$21,DF91+DE111,0)+IF('Utility Modules'!$C$42='Background Data'!$A$21,DF92+DE112,0)</f>
        <v>1828476168</v>
      </c>
      <c r="DG128" s="37">
        <f>DG125+IF('Utility Modules'!$C$17='Background Data'!$A$21,DG88+DF108,0)+IF('Utility Modules'!$C$24='Background Data'!$A$21,DG89+DF109,0)+IF('Utility Modules'!$C$31='Background Data'!$A$21,DG90+DF110,0)+IF('Utility Modules'!$C$35='Background Data'!$A$21,DG91+DF111,0)+IF('Utility Modules'!$C$42='Background Data'!$A$21,DG92+DF112,0)</f>
        <v>1865814954</v>
      </c>
      <c r="DH128" s="37">
        <f>DH125+IF('Utility Modules'!$C$17='Background Data'!$A$21,DH88+DG108,0)+IF('Utility Modules'!$C$24='Background Data'!$A$21,DH89+DG109,0)+IF('Utility Modules'!$C$31='Background Data'!$A$21,DH90+DG110,0)+IF('Utility Modules'!$C$35='Background Data'!$A$21,DH91+DG111,0)+IF('Utility Modules'!$C$42='Background Data'!$A$21,DH92+DG112,0)</f>
        <v>1903699909</v>
      </c>
      <c r="DI128" s="37">
        <f>DI125+IF('Utility Modules'!$C$17='Background Data'!$A$21,DI88+DH108,0)+IF('Utility Modules'!$C$24='Background Data'!$A$21,DI89+DH109,0)+IF('Utility Modules'!$C$31='Background Data'!$A$21,DI90+DH110,0)+IF('Utility Modules'!$C$35='Background Data'!$A$21,DI91+DH111,0)+IF('Utility Modules'!$C$42='Background Data'!$A$21,DI92+DH112,0)</f>
        <v>1942046506</v>
      </c>
      <c r="DJ128" s="37">
        <f>DJ125+IF('Utility Modules'!$C$17='Background Data'!$A$21,DJ88+DI108,0)+IF('Utility Modules'!$C$24='Background Data'!$A$21,DJ89+DI109,0)+IF('Utility Modules'!$C$31='Background Data'!$A$21,DJ90+DI110,0)+IF('Utility Modules'!$C$35='Background Data'!$A$21,DJ91+DI111,0)+IF('Utility Modules'!$C$42='Background Data'!$A$21,DJ92+DI112,0)</f>
        <v>1980942499</v>
      </c>
      <c r="DK128" s="37">
        <f>DK125+IF('Utility Modules'!$C$17='Background Data'!$A$21,DK88+DJ108,0)+IF('Utility Modules'!$C$24='Background Data'!$A$21,DK89+DJ109,0)+IF('Utility Modules'!$C$31='Background Data'!$A$21,DK90+DJ110,0)+IF('Utility Modules'!$C$35='Background Data'!$A$21,DK91+DJ111,0)+IF('Utility Modules'!$C$42='Background Data'!$A$21,DK92+DJ112,0)</f>
        <v>2020353477</v>
      </c>
      <c r="DL128" s="37">
        <f>DL125+IF('Utility Modules'!$C$17='Background Data'!$A$21,DL88+DK108,0)+IF('Utility Modules'!$C$24='Background Data'!$A$21,DL89+DK109,0)+IF('Utility Modules'!$C$31='Background Data'!$A$21,DL90+DK110,0)+IF('Utility Modules'!$C$35='Background Data'!$A$21,DL91+DK111,0)+IF('Utility Modules'!$C$42='Background Data'!$A$21,DL92+DK112,0)</f>
        <v>2060320655</v>
      </c>
      <c r="DM128" s="37">
        <f>DM125+IF('Utility Modules'!$C$17='Background Data'!$A$21,DM88+DL108,0)+IF('Utility Modules'!$C$24='Background Data'!$A$21,DM89+DL109,0)+IF('Utility Modules'!$C$31='Background Data'!$A$21,DM90+DL110,0)+IF('Utility Modules'!$C$35='Background Data'!$A$21,DM91+DL111,0)+IF('Utility Modules'!$C$42='Background Data'!$A$21,DM92+DL112,0)</f>
        <v>2100814427</v>
      </c>
      <c r="DN128" s="37">
        <f>DN125+IF('Utility Modules'!$C$17='Background Data'!$A$21,DN88+DM108,0)+IF('Utility Modules'!$C$24='Background Data'!$A$21,DN89+DM109,0)+IF('Utility Modules'!$C$31='Background Data'!$A$21,DN90+DM110,0)+IF('Utility Modules'!$C$35='Background Data'!$A$21,DN91+DM111,0)+IF('Utility Modules'!$C$42='Background Data'!$A$21,DN92+DM112,0)</f>
        <v>2141865870</v>
      </c>
      <c r="DO128" s="37">
        <f>DO125+IF('Utility Modules'!$C$17='Background Data'!$A$21,DO88+DN108,0)+IF('Utility Modules'!$C$24='Background Data'!$A$21,DO89+DN109,0)+IF('Utility Modules'!$C$31='Background Data'!$A$21,DO90+DN110,0)+IF('Utility Modules'!$C$35='Background Data'!$A$21,DO91+DN111,0)+IF('Utility Modules'!$C$42='Background Data'!$A$21,DO92+DN112,0)</f>
        <v>2183492337</v>
      </c>
      <c r="DP128" s="37">
        <f>DP125+IF('Utility Modules'!$C$17='Background Data'!$A$21,DP88+DO108,0)+IF('Utility Modules'!$C$24='Background Data'!$A$21,DP89+DO109,0)+IF('Utility Modules'!$C$31='Background Data'!$A$21,DP90+DO110,0)+IF('Utility Modules'!$C$35='Background Data'!$A$21,DP91+DO111,0)+IF('Utility Modules'!$C$42='Background Data'!$A$21,DP92+DO112,0)</f>
        <v>2225665626</v>
      </c>
      <c r="DQ128" s="37">
        <f>DQ125+IF('Utility Modules'!$C$17='Background Data'!$A$21,DQ88+DP108,0)+IF('Utility Modules'!$C$24='Background Data'!$A$21,DQ89+DP109,0)+IF('Utility Modules'!$C$31='Background Data'!$A$21,DQ90+DP110,0)+IF('Utility Modules'!$C$35='Background Data'!$A$21,DQ91+DP111,0)+IF('Utility Modules'!$C$42='Background Data'!$A$21,DQ92+DP112,0)</f>
        <v>2268433833</v>
      </c>
      <c r="DR128" s="37">
        <f>DR125+IF('Utility Modules'!$C$17='Background Data'!$A$21,DR88+DQ108,0)+IF('Utility Modules'!$C$24='Background Data'!$A$21,DR89+DQ109,0)+IF('Utility Modules'!$C$31='Background Data'!$A$21,DR90+DQ110,0)+IF('Utility Modules'!$C$35='Background Data'!$A$21,DR91+DQ111,0)+IF('Utility Modules'!$C$42='Background Data'!$A$21,DR92+DQ112,0)</f>
        <v>2311764680</v>
      </c>
    </row>
    <row r="129" ht="14.25" customHeight="1" outlineLevel="1">
      <c r="B129" s="268" t="s">
        <v>263</v>
      </c>
      <c r="C129" s="37">
        <f t="shared" ref="C129:DR129" si="62">C126+(C128-C125)*C127</f>
        <v>2323356.086</v>
      </c>
      <c r="D129" s="37">
        <f t="shared" si="62"/>
        <v>2105459.636</v>
      </c>
      <c r="E129" s="37">
        <f t="shared" si="62"/>
        <v>2286708.499</v>
      </c>
      <c r="F129" s="37">
        <f t="shared" si="62"/>
        <v>2398858.495</v>
      </c>
      <c r="G129" s="37">
        <f t="shared" si="62"/>
        <v>2546438.922</v>
      </c>
      <c r="H129" s="37">
        <f t="shared" si="62"/>
        <v>2697396.104</v>
      </c>
      <c r="I129" s="37">
        <f t="shared" si="62"/>
        <v>2850281.776</v>
      </c>
      <c r="J129" s="37">
        <f t="shared" si="62"/>
        <v>3067058.296</v>
      </c>
      <c r="K129" s="37">
        <f t="shared" si="62"/>
        <v>3323590.614</v>
      </c>
      <c r="L129" s="37">
        <f t="shared" si="62"/>
        <v>3660695.299</v>
      </c>
      <c r="M129" s="37">
        <f t="shared" si="62"/>
        <v>4017564.102</v>
      </c>
      <c r="N129" s="37">
        <f t="shared" si="62"/>
        <v>4456287.343</v>
      </c>
      <c r="O129" s="37">
        <f t="shared" si="62"/>
        <v>4869094.582</v>
      </c>
      <c r="P129" s="37">
        <f t="shared" si="62"/>
        <v>5286115.838</v>
      </c>
      <c r="Q129" s="37">
        <f t="shared" si="62"/>
        <v>5876506.277</v>
      </c>
      <c r="R129" s="37">
        <f t="shared" si="62"/>
        <v>6459292.047</v>
      </c>
      <c r="S129" s="37">
        <f t="shared" si="62"/>
        <v>7144756.441</v>
      </c>
      <c r="T129" s="37">
        <f t="shared" si="62"/>
        <v>7841869.469</v>
      </c>
      <c r="U129" s="37">
        <f t="shared" si="62"/>
        <v>8621667.361</v>
      </c>
      <c r="V129" s="37">
        <f t="shared" si="62"/>
        <v>9446727.704</v>
      </c>
      <c r="W129" s="37">
        <f t="shared" si="62"/>
        <v>10293900.21</v>
      </c>
      <c r="X129" s="37">
        <f t="shared" si="62"/>
        <v>11251027.53</v>
      </c>
      <c r="Y129" s="37">
        <f t="shared" si="62"/>
        <v>12203593.02</v>
      </c>
      <c r="Z129" s="37">
        <f t="shared" si="62"/>
        <v>13264689.33</v>
      </c>
      <c r="AA129" s="37">
        <f t="shared" si="62"/>
        <v>14360060.22</v>
      </c>
      <c r="AB129" s="37">
        <f t="shared" si="62"/>
        <v>15363805.76</v>
      </c>
      <c r="AC129" s="37">
        <f t="shared" si="62"/>
        <v>16596042.64</v>
      </c>
      <c r="AD129" s="37">
        <f t="shared" si="62"/>
        <v>17756963.53</v>
      </c>
      <c r="AE129" s="37">
        <f t="shared" si="62"/>
        <v>19006180.6</v>
      </c>
      <c r="AF129" s="37">
        <f t="shared" si="62"/>
        <v>20210384.06</v>
      </c>
      <c r="AG129" s="37">
        <f t="shared" si="62"/>
        <v>21524739.74</v>
      </c>
      <c r="AH129" s="37">
        <f t="shared" si="62"/>
        <v>22824954.37</v>
      </c>
      <c r="AI129" s="37">
        <f t="shared" si="62"/>
        <v>24076983.32</v>
      </c>
      <c r="AJ129" s="37">
        <f t="shared" si="62"/>
        <v>25383995.85</v>
      </c>
      <c r="AK129" s="37">
        <f t="shared" si="62"/>
        <v>26622363.42</v>
      </c>
      <c r="AL129" s="37">
        <f t="shared" si="62"/>
        <v>27902138.45</v>
      </c>
      <c r="AM129" s="37">
        <f t="shared" si="62"/>
        <v>29148326.75</v>
      </c>
      <c r="AN129" s="37">
        <f t="shared" si="62"/>
        <v>30266031.47</v>
      </c>
      <c r="AO129" s="37">
        <f t="shared" si="62"/>
        <v>31511188.85</v>
      </c>
      <c r="AP129" s="37">
        <f t="shared" si="62"/>
        <v>32664536.23</v>
      </c>
      <c r="AQ129" s="37">
        <f t="shared" si="62"/>
        <v>33830111.73</v>
      </c>
      <c r="AR129" s="37">
        <f t="shared" si="62"/>
        <v>34930532.31</v>
      </c>
      <c r="AS129" s="37">
        <f t="shared" si="62"/>
        <v>36038953.05</v>
      </c>
      <c r="AT129" s="37">
        <f t="shared" si="62"/>
        <v>37110347.63</v>
      </c>
      <c r="AU129" s="37">
        <f t="shared" si="62"/>
        <v>38131790.44</v>
      </c>
      <c r="AV129" s="37">
        <f t="shared" si="62"/>
        <v>39154288.36</v>
      </c>
      <c r="AW129" s="37">
        <f t="shared" si="62"/>
        <v>40126647.13</v>
      </c>
      <c r="AX129" s="37">
        <f t="shared" si="62"/>
        <v>41095195.89</v>
      </c>
      <c r="AY129" s="37">
        <f t="shared" si="62"/>
        <v>42049951.48</v>
      </c>
      <c r="AZ129" s="37">
        <f t="shared" si="62"/>
        <v>42954784.33</v>
      </c>
      <c r="BA129" s="37">
        <f t="shared" si="62"/>
        <v>43867805.41</v>
      </c>
      <c r="BB129" s="37">
        <f t="shared" si="62"/>
        <v>44738109.01</v>
      </c>
      <c r="BC129" s="37">
        <f t="shared" si="62"/>
        <v>45596034.8</v>
      </c>
      <c r="BD129" s="37">
        <f t="shared" si="62"/>
        <v>46419178.01</v>
      </c>
      <c r="BE129" s="37">
        <f t="shared" si="62"/>
        <v>47229829.82</v>
      </c>
      <c r="BF129" s="37">
        <f t="shared" si="62"/>
        <v>48016163.72</v>
      </c>
      <c r="BG129" s="37">
        <f t="shared" si="62"/>
        <v>48775279.87</v>
      </c>
      <c r="BH129" s="37">
        <f t="shared" si="62"/>
        <v>49521657.21</v>
      </c>
      <c r="BI129" s="37">
        <f t="shared" si="62"/>
        <v>50242467.11</v>
      </c>
      <c r="BJ129" s="37">
        <f t="shared" si="62"/>
        <v>50950062.45</v>
      </c>
      <c r="BK129" s="37">
        <f t="shared" si="62"/>
        <v>51638041.12</v>
      </c>
      <c r="BL129" s="37">
        <f t="shared" si="62"/>
        <v>52298618.82</v>
      </c>
      <c r="BM129" s="37">
        <f t="shared" si="62"/>
        <v>52954808.08</v>
      </c>
      <c r="BN129" s="37">
        <f t="shared" si="62"/>
        <v>53589350.93</v>
      </c>
      <c r="BO129" s="37">
        <f t="shared" si="62"/>
        <v>54210476.4</v>
      </c>
      <c r="BP129" s="37">
        <f t="shared" si="62"/>
        <v>54813013.66</v>
      </c>
      <c r="BQ129" s="37">
        <f t="shared" si="62"/>
        <v>55402712.54</v>
      </c>
      <c r="BR129" s="37">
        <f t="shared" si="62"/>
        <v>55976896.58</v>
      </c>
      <c r="BS129" s="37">
        <f t="shared" si="62"/>
        <v>56534920.91</v>
      </c>
      <c r="BT129" s="37">
        <f t="shared" si="62"/>
        <v>57080713.36</v>
      </c>
      <c r="BU129" s="37">
        <f t="shared" si="62"/>
        <v>57611137.21</v>
      </c>
      <c r="BV129" s="37">
        <f t="shared" si="62"/>
        <v>58129651.62</v>
      </c>
      <c r="BW129" s="37">
        <f t="shared" si="62"/>
        <v>58634764.3</v>
      </c>
      <c r="BX129" s="37">
        <f t="shared" si="62"/>
        <v>59124254.88</v>
      </c>
      <c r="BY129" s="37">
        <f t="shared" si="62"/>
        <v>59605025.02</v>
      </c>
      <c r="BZ129" s="37">
        <f t="shared" si="62"/>
        <v>60072244.41</v>
      </c>
      <c r="CA129" s="37">
        <f t="shared" si="62"/>
        <v>60528569.64</v>
      </c>
      <c r="CB129" s="37">
        <f t="shared" si="62"/>
        <v>60972478.01</v>
      </c>
      <c r="CC129" s="37">
        <f t="shared" si="62"/>
        <v>61406060.81</v>
      </c>
      <c r="CD129" s="37">
        <f t="shared" si="62"/>
        <v>61828572.53</v>
      </c>
      <c r="CE129" s="37">
        <f t="shared" si="62"/>
        <v>62239822.47</v>
      </c>
      <c r="CF129" s="37">
        <f t="shared" si="62"/>
        <v>62641500.5</v>
      </c>
      <c r="CG129" s="37">
        <f t="shared" si="62"/>
        <v>63032428.59</v>
      </c>
      <c r="CH129" s="37">
        <f t="shared" si="62"/>
        <v>63414234.32</v>
      </c>
      <c r="CI129" s="37">
        <f t="shared" si="62"/>
        <v>63786376.52</v>
      </c>
      <c r="CJ129" s="37">
        <f t="shared" si="62"/>
        <v>64147685</v>
      </c>
      <c r="CK129" s="37">
        <f t="shared" si="62"/>
        <v>64501873.97</v>
      </c>
      <c r="CL129" s="37">
        <f t="shared" si="62"/>
        <v>64846477.02</v>
      </c>
      <c r="CM129" s="37">
        <f t="shared" si="62"/>
        <v>65183053.02</v>
      </c>
      <c r="CN129" s="37">
        <f t="shared" si="62"/>
        <v>65510715.67</v>
      </c>
      <c r="CO129" s="37">
        <f t="shared" si="62"/>
        <v>65830833.64</v>
      </c>
      <c r="CP129" s="37">
        <f t="shared" si="62"/>
        <v>66142969.26</v>
      </c>
      <c r="CQ129" s="37">
        <f t="shared" si="62"/>
        <v>66446957.28</v>
      </c>
      <c r="CR129" s="37">
        <f t="shared" si="62"/>
        <v>66744046.92</v>
      </c>
      <c r="CS129" s="37">
        <f t="shared" si="62"/>
        <v>67033346.31</v>
      </c>
      <c r="CT129" s="37">
        <f t="shared" si="62"/>
        <v>67316126.32</v>
      </c>
      <c r="CU129" s="37">
        <f t="shared" si="62"/>
        <v>67591955.41</v>
      </c>
      <c r="CV129" s="37">
        <f t="shared" si="62"/>
        <v>67860202.9</v>
      </c>
      <c r="CW129" s="37">
        <f t="shared" si="62"/>
        <v>68123059.58</v>
      </c>
      <c r="CX129" s="37">
        <f t="shared" si="62"/>
        <v>68378999.59</v>
      </c>
      <c r="CY129" s="37">
        <f t="shared" si="62"/>
        <v>68629313.12</v>
      </c>
      <c r="CZ129" s="37">
        <f t="shared" si="62"/>
        <v>68873128.63</v>
      </c>
      <c r="DA129" s="37">
        <f t="shared" si="62"/>
        <v>69111672.42</v>
      </c>
      <c r="DB129" s="37">
        <f t="shared" si="62"/>
        <v>69344493.83</v>
      </c>
      <c r="DC129" s="37">
        <f t="shared" si="62"/>
        <v>69571369.78</v>
      </c>
      <c r="DD129" s="37">
        <f t="shared" si="62"/>
        <v>69793464.99</v>
      </c>
      <c r="DE129" s="37">
        <f t="shared" si="62"/>
        <v>70009853.99</v>
      </c>
      <c r="DF129" s="37">
        <f t="shared" si="62"/>
        <v>70221741.61</v>
      </c>
      <c r="DG129" s="37">
        <f t="shared" si="62"/>
        <v>70428651.08</v>
      </c>
      <c r="DH129" s="37">
        <f t="shared" si="62"/>
        <v>70629430.15</v>
      </c>
      <c r="DI129" s="37">
        <f t="shared" si="62"/>
        <v>70827249.21</v>
      </c>
      <c r="DJ129" s="37">
        <f t="shared" si="62"/>
        <v>71019875.02</v>
      </c>
      <c r="DK129" s="37">
        <f t="shared" si="62"/>
        <v>71208627.83</v>
      </c>
      <c r="DL129" s="37">
        <f t="shared" si="62"/>
        <v>71392579.42</v>
      </c>
      <c r="DM129" s="37">
        <f t="shared" si="62"/>
        <v>71572940.7</v>
      </c>
      <c r="DN129" s="37">
        <f t="shared" si="62"/>
        <v>71749201.3</v>
      </c>
      <c r="DO129" s="37">
        <f t="shared" si="62"/>
        <v>71921076.82</v>
      </c>
      <c r="DP129" s="37">
        <f t="shared" si="62"/>
        <v>72089723.2</v>
      </c>
      <c r="DQ129" s="37">
        <f t="shared" si="62"/>
        <v>72254134.38</v>
      </c>
      <c r="DR129" s="37">
        <f t="shared" si="62"/>
        <v>72415512.22</v>
      </c>
    </row>
    <row r="130" ht="14.25" customHeight="1" outlineLevel="1">
      <c r="B130" s="268" t="s">
        <v>264</v>
      </c>
      <c r="C130" s="280">
        <f t="shared" ref="C130:DR130" si="63">C129/C128</f>
        <v>2.608838517</v>
      </c>
      <c r="D130" s="280">
        <f t="shared" si="63"/>
        <v>1.516078106</v>
      </c>
      <c r="E130" s="280">
        <f t="shared" si="63"/>
        <v>1.336504341</v>
      </c>
      <c r="F130" s="280">
        <f t="shared" si="63"/>
        <v>1.088817316</v>
      </c>
      <c r="G130" s="280">
        <f t="shared" si="63"/>
        <v>0.9077294902</v>
      </c>
      <c r="H130" s="280">
        <f t="shared" si="63"/>
        <v>0.7556069019</v>
      </c>
      <c r="I130" s="280">
        <f t="shared" si="63"/>
        <v>0.6220648292</v>
      </c>
      <c r="J130" s="280">
        <f t="shared" si="63"/>
        <v>0.5351943839</v>
      </c>
      <c r="K130" s="280">
        <f t="shared" si="63"/>
        <v>0.4713933473</v>
      </c>
      <c r="L130" s="280">
        <f t="shared" si="63"/>
        <v>0.4325748392</v>
      </c>
      <c r="M130" s="280">
        <f t="shared" si="63"/>
        <v>0.3974047842</v>
      </c>
      <c r="N130" s="280">
        <f t="shared" si="63"/>
        <v>0.3761359558</v>
      </c>
      <c r="O130" s="280">
        <f t="shared" si="63"/>
        <v>0.3451875622</v>
      </c>
      <c r="P130" s="280">
        <f t="shared" si="63"/>
        <v>0.3165796803</v>
      </c>
      <c r="Q130" s="280">
        <f t="shared" si="63"/>
        <v>0.3071972555</v>
      </c>
      <c r="R130" s="280">
        <f t="shared" si="63"/>
        <v>0.2930741173</v>
      </c>
      <c r="S130" s="280">
        <f t="shared" si="63"/>
        <v>0.2854843721</v>
      </c>
      <c r="T130" s="280">
        <f t="shared" si="63"/>
        <v>0.2757634882</v>
      </c>
      <c r="U130" s="280">
        <f t="shared" si="63"/>
        <v>0.2688311047</v>
      </c>
      <c r="V130" s="280">
        <f t="shared" si="63"/>
        <v>0.261861049</v>
      </c>
      <c r="W130" s="280">
        <f t="shared" si="63"/>
        <v>0.2541342959</v>
      </c>
      <c r="X130" s="280">
        <f t="shared" si="63"/>
        <v>0.2498364329</v>
      </c>
      <c r="Y130" s="280">
        <f t="shared" si="63"/>
        <v>0.2433209548</v>
      </c>
      <c r="Z130" s="280">
        <f t="shared" si="63"/>
        <v>0.2395212763</v>
      </c>
      <c r="AA130" s="280">
        <f t="shared" si="63"/>
        <v>0.2351699288</v>
      </c>
      <c r="AB130" s="280">
        <f t="shared" si="63"/>
        <v>0.2271142662</v>
      </c>
      <c r="AC130" s="280">
        <f t="shared" si="63"/>
        <v>0.225113167</v>
      </c>
      <c r="AD130" s="280">
        <f t="shared" si="63"/>
        <v>0.2197195756</v>
      </c>
      <c r="AE130" s="280">
        <f t="shared" si="63"/>
        <v>0.215842262</v>
      </c>
      <c r="AF130" s="280">
        <f t="shared" si="63"/>
        <v>0.2103103365</v>
      </c>
      <c r="AG130" s="280">
        <f t="shared" si="63"/>
        <v>0.2069761182</v>
      </c>
      <c r="AH130" s="280">
        <f t="shared" si="63"/>
        <v>0.2028497887</v>
      </c>
      <c r="AI130" s="280">
        <f t="shared" si="63"/>
        <v>0.1977398355</v>
      </c>
      <c r="AJ130" s="280">
        <f t="shared" si="63"/>
        <v>0.193545759</v>
      </c>
      <c r="AK130" s="280">
        <f t="shared" si="63"/>
        <v>0.1883008645</v>
      </c>
      <c r="AL130" s="280">
        <f t="shared" si="63"/>
        <v>0.1838363379</v>
      </c>
      <c r="AM130" s="280">
        <f t="shared" si="63"/>
        <v>0.1790394404</v>
      </c>
      <c r="AN130" s="280">
        <f t="shared" si="63"/>
        <v>0.1730662397</v>
      </c>
      <c r="AO130" s="280">
        <f t="shared" si="63"/>
        <v>0.1690157985</v>
      </c>
      <c r="AP130" s="280">
        <f t="shared" si="63"/>
        <v>0.1641515279</v>
      </c>
      <c r="AQ130" s="280">
        <f t="shared" si="63"/>
        <v>0.1597742129</v>
      </c>
      <c r="AR130" s="280">
        <f t="shared" si="63"/>
        <v>0.1551120169</v>
      </c>
      <c r="AS130" s="280">
        <f t="shared" si="63"/>
        <v>0.150907071</v>
      </c>
      <c r="AT130" s="280">
        <f t="shared" si="63"/>
        <v>0.1467129214</v>
      </c>
      <c r="AU130" s="280">
        <f t="shared" si="63"/>
        <v>0.1424853718</v>
      </c>
      <c r="AV130" s="280">
        <f t="shared" si="63"/>
        <v>0.138628451</v>
      </c>
      <c r="AW130" s="280">
        <f t="shared" si="63"/>
        <v>0.1347328575</v>
      </c>
      <c r="AX130" s="280">
        <f t="shared" si="63"/>
        <v>0.1311390782</v>
      </c>
      <c r="AY130" s="280">
        <f t="shared" si="63"/>
        <v>0.1277910405</v>
      </c>
      <c r="AZ130" s="280">
        <f t="shared" si="63"/>
        <v>0.1244282494</v>
      </c>
      <c r="BA130" s="280">
        <f t="shared" si="63"/>
        <v>0.1213899279</v>
      </c>
      <c r="BB130" s="280">
        <f t="shared" si="63"/>
        <v>0.1183407551</v>
      </c>
      <c r="BC130" s="280">
        <f t="shared" si="63"/>
        <v>0.115459715</v>
      </c>
      <c r="BD130" s="280">
        <f t="shared" si="63"/>
        <v>0.1126147889</v>
      </c>
      <c r="BE130" s="280">
        <f t="shared" si="63"/>
        <v>0.1099192339</v>
      </c>
      <c r="BF130" s="280">
        <f t="shared" si="63"/>
        <v>0.107299344</v>
      </c>
      <c r="BG130" s="280">
        <f t="shared" si="63"/>
        <v>0.104742172</v>
      </c>
      <c r="BH130" s="280">
        <f t="shared" si="63"/>
        <v>0.1023071277</v>
      </c>
      <c r="BI130" s="280">
        <f t="shared" si="63"/>
        <v>0.09992794644</v>
      </c>
      <c r="BJ130" s="280">
        <f t="shared" si="63"/>
        <v>0.09765269133</v>
      </c>
      <c r="BK130" s="280">
        <f t="shared" si="63"/>
        <v>0.09544565692</v>
      </c>
      <c r="BL130" s="280">
        <f t="shared" si="63"/>
        <v>0.09327675458</v>
      </c>
      <c r="BM130" s="280">
        <f t="shared" si="63"/>
        <v>0.09122736532</v>
      </c>
      <c r="BN130" s="280">
        <f t="shared" si="63"/>
        <v>0.08922250834</v>
      </c>
      <c r="BO130" s="280">
        <f t="shared" si="63"/>
        <v>0.08728990038</v>
      </c>
      <c r="BP130" s="280">
        <f t="shared" si="63"/>
        <v>0.08540699416</v>
      </c>
      <c r="BQ130" s="280">
        <f t="shared" si="63"/>
        <v>0.08358954646</v>
      </c>
      <c r="BR130" s="280">
        <f t="shared" si="63"/>
        <v>0.08182385687</v>
      </c>
      <c r="BS130" s="280">
        <f t="shared" si="63"/>
        <v>0.08010541155</v>
      </c>
      <c r="BT130" s="280">
        <f t="shared" si="63"/>
        <v>0.07844265609</v>
      </c>
      <c r="BU130" s="280">
        <f t="shared" si="63"/>
        <v>0.07682264987</v>
      </c>
      <c r="BV130" s="280">
        <f t="shared" si="63"/>
        <v>0.0752525036</v>
      </c>
      <c r="BW130" s="280">
        <f t="shared" si="63"/>
        <v>0.07372461976</v>
      </c>
      <c r="BX130" s="280">
        <f t="shared" si="63"/>
        <v>0.07223145898</v>
      </c>
      <c r="BY130" s="280">
        <f t="shared" si="63"/>
        <v>0.07078836794</v>
      </c>
      <c r="BZ130" s="280">
        <f t="shared" si="63"/>
        <v>0.06937947352</v>
      </c>
      <c r="CA130" s="280">
        <f t="shared" si="63"/>
        <v>0.06800965097</v>
      </c>
      <c r="CB130" s="280">
        <f t="shared" si="63"/>
        <v>0.06667304094</v>
      </c>
      <c r="CC130" s="280">
        <f t="shared" si="63"/>
        <v>0.06537266951</v>
      </c>
      <c r="CD130" s="280">
        <f t="shared" si="63"/>
        <v>0.06410465207</v>
      </c>
      <c r="CE130" s="280">
        <f t="shared" si="63"/>
        <v>0.0628670345</v>
      </c>
      <c r="CF130" s="280">
        <f t="shared" si="63"/>
        <v>0.06166174957</v>
      </c>
      <c r="CG130" s="280">
        <f t="shared" si="63"/>
        <v>0.06048456276</v>
      </c>
      <c r="CH130" s="280">
        <f t="shared" si="63"/>
        <v>0.05933734198</v>
      </c>
      <c r="CI130" s="280">
        <f t="shared" si="63"/>
        <v>0.05821733881</v>
      </c>
      <c r="CJ130" s="280">
        <f t="shared" si="63"/>
        <v>0.05712125822</v>
      </c>
      <c r="CK130" s="280">
        <f t="shared" si="63"/>
        <v>0.05605480216</v>
      </c>
      <c r="CL130" s="280">
        <f t="shared" si="63"/>
        <v>0.05501167034</v>
      </c>
      <c r="CM130" s="280">
        <f t="shared" si="63"/>
        <v>0.0539936811</v>
      </c>
      <c r="CN130" s="280">
        <f t="shared" si="63"/>
        <v>0.0529980796</v>
      </c>
      <c r="CO130" s="280">
        <f t="shared" si="63"/>
        <v>0.05202619181</v>
      </c>
      <c r="CP130" s="280">
        <f t="shared" si="63"/>
        <v>0.05107609097</v>
      </c>
      <c r="CQ130" s="280">
        <f t="shared" si="63"/>
        <v>0.05014663148</v>
      </c>
      <c r="CR130" s="280">
        <f t="shared" si="63"/>
        <v>0.04923886636</v>
      </c>
      <c r="CS130" s="280">
        <f t="shared" si="63"/>
        <v>0.04835040252</v>
      </c>
      <c r="CT130" s="280">
        <f t="shared" si="63"/>
        <v>0.04748235746</v>
      </c>
      <c r="CU130" s="280">
        <f t="shared" si="63"/>
        <v>0.04663311954</v>
      </c>
      <c r="CV130" s="280">
        <f t="shared" si="63"/>
        <v>0.04580112426</v>
      </c>
      <c r="CW130" s="280">
        <f t="shared" si="63"/>
        <v>0.04498874773</v>
      </c>
      <c r="CX130" s="280">
        <f t="shared" si="63"/>
        <v>0.04419291954</v>
      </c>
      <c r="CY130" s="280">
        <f t="shared" si="63"/>
        <v>0.04341478786</v>
      </c>
      <c r="CZ130" s="280">
        <f t="shared" si="63"/>
        <v>0.04265245491</v>
      </c>
      <c r="DA130" s="280">
        <f t="shared" si="63"/>
        <v>0.04190692332</v>
      </c>
      <c r="DB130" s="280">
        <f t="shared" si="63"/>
        <v>0.04117687991</v>
      </c>
      <c r="DC130" s="280">
        <f t="shared" si="63"/>
        <v>0.04046152768</v>
      </c>
      <c r="DD130" s="280">
        <f t="shared" si="63"/>
        <v>0.03976173064</v>
      </c>
      <c r="DE130" s="280">
        <f t="shared" si="63"/>
        <v>0.03907575133</v>
      </c>
      <c r="DF130" s="280">
        <f t="shared" si="63"/>
        <v>0.03840451566</v>
      </c>
      <c r="DG130" s="280">
        <f t="shared" si="63"/>
        <v>0.03774685745</v>
      </c>
      <c r="DH130" s="280">
        <f t="shared" si="63"/>
        <v>0.03710113648</v>
      </c>
      <c r="DI130" s="280">
        <f t="shared" si="63"/>
        <v>0.0364704187</v>
      </c>
      <c r="DJ130" s="280">
        <f t="shared" si="63"/>
        <v>0.03585155807</v>
      </c>
      <c r="DK130" s="280">
        <f t="shared" si="63"/>
        <v>0.03524562838</v>
      </c>
      <c r="DL130" s="280">
        <f t="shared" si="63"/>
        <v>0.03465119822</v>
      </c>
      <c r="DM130" s="280">
        <f t="shared" si="63"/>
        <v>0.03406913995</v>
      </c>
      <c r="DN130" s="280">
        <f t="shared" si="63"/>
        <v>0.03349845679</v>
      </c>
      <c r="DO130" s="280">
        <f t="shared" si="63"/>
        <v>0.03293855243</v>
      </c>
      <c r="DP130" s="280">
        <f t="shared" si="63"/>
        <v>0.03239018582</v>
      </c>
      <c r="DQ130" s="280">
        <f t="shared" si="63"/>
        <v>0.03185199116</v>
      </c>
      <c r="DR130" s="280">
        <f t="shared" si="63"/>
        <v>0.03132477662</v>
      </c>
    </row>
    <row r="131" ht="14.25" customHeight="1" outlineLevel="1">
      <c r="A131" s="279" t="s">
        <v>265</v>
      </c>
      <c r="B131" s="268" t="s">
        <v>266</v>
      </c>
      <c r="C131" s="37">
        <f>C128-C128*(1-(C129/(C129+C117))^(Inputs!$C$18/Inputs!$C$14))</f>
        <v>890571.0608</v>
      </c>
      <c r="D131" s="37">
        <f>D128-D128*(1-(D129/(D129+D117))^(Inputs!$C$18/Inputs!$C$14))</f>
        <v>1388754.068</v>
      </c>
      <c r="E131" s="37">
        <f>E128-E128*(1-(E129/(E129+E117))^(Inputs!$C$18/Inputs!$C$14))</f>
        <v>1710962.268</v>
      </c>
      <c r="F131" s="37">
        <f>F128-F128*(1-(F129/(F129+F117))^(Inputs!$C$18/Inputs!$C$14))</f>
        <v>2203178.128</v>
      </c>
      <c r="G131" s="37">
        <f>G128-G128*(1-(G129/(G129+G117))^(Inputs!$C$18/Inputs!$C$14))</f>
        <v>2805283.898</v>
      </c>
      <c r="H131" s="37">
        <f>H128-H128*(1-(H129/(H129+H117))^(Inputs!$C$18/Inputs!$C$14))</f>
        <v>3569840.478</v>
      </c>
      <c r="I131" s="37">
        <f>I128-I128*(1-(I129/(I129+I117))^(Inputs!$C$18/Inputs!$C$14))</f>
        <v>4581969.021</v>
      </c>
      <c r="J131" s="37">
        <f>J128-J128*(1-(J129/(J129+J117))^(Inputs!$C$18/Inputs!$C$14))</f>
        <v>5730737.071</v>
      </c>
      <c r="K131" s="37">
        <f>K128-K128*(1-(K129/(K129+K117))^(Inputs!$C$18/Inputs!$C$14))</f>
        <v>7050567.499</v>
      </c>
      <c r="L131" s="37">
        <f>L128-L128*(1-(L129/(L129+L117))^(Inputs!$C$18/Inputs!$C$14))</f>
        <v>8462571.022</v>
      </c>
      <c r="M131" s="37">
        <f>M128-M128*(1-(M129/(M129+M117))^(Inputs!$C$18/Inputs!$C$14))</f>
        <v>10109501.1</v>
      </c>
      <c r="N131" s="37">
        <f>N128-N128*(1-(N129/(N129+N117))^(Inputs!$C$18/Inputs!$C$14))</f>
        <v>11847544.15</v>
      </c>
      <c r="O131" s="37">
        <f>O128-O128*(1-(O129/(O129+O117))^(Inputs!$C$18/Inputs!$C$14))</f>
        <v>14105648.97</v>
      </c>
      <c r="P131" s="37">
        <f>P128-P128*(1-(P129/(P129+P117))^(Inputs!$C$18/Inputs!$C$14))</f>
        <v>16697584.11</v>
      </c>
      <c r="Q131" s="37">
        <f>Q128-Q128*(1-(Q129/(Q129+Q117))^(Inputs!$C$18/Inputs!$C$14))</f>
        <v>19129423.1</v>
      </c>
      <c r="R131" s="37">
        <f>R128-R128*(1-(R129/(R129+R117))^(Inputs!$C$18/Inputs!$C$14))</f>
        <v>22039790.16</v>
      </c>
      <c r="S131" s="37">
        <f>S128-S128*(1-(S129/(S129+S117))^(Inputs!$C$18/Inputs!$C$14))</f>
        <v>25026786.54</v>
      </c>
      <c r="T131" s="37">
        <f>T128-T128*(1-(T129/(T129+T117))^(Inputs!$C$18/Inputs!$C$14))</f>
        <v>28436938.92</v>
      </c>
      <c r="U131" s="37">
        <f>U128-U128*(1-(U129/(U129+U117))^(Inputs!$C$18/Inputs!$C$14))</f>
        <v>32070944.22</v>
      </c>
      <c r="V131" s="37">
        <f>V128-V128*(1-(V129/(V129+V117))^(Inputs!$C$18/Inputs!$C$14))</f>
        <v>36075345.07</v>
      </c>
      <c r="W131" s="37">
        <f>W128-W128*(1-(W129/(W129+W117))^(Inputs!$C$18/Inputs!$C$14))</f>
        <v>40505749.82</v>
      </c>
      <c r="X131" s="37">
        <f>X128-X128*(1-(X129/(X129+X117))^(Inputs!$C$18/Inputs!$C$14))</f>
        <v>45033574.16</v>
      </c>
      <c r="Y131" s="37">
        <f>Y128-Y128*(1-(Y129/(Y129+Y117))^(Inputs!$C$18/Inputs!$C$14))</f>
        <v>50154303.52</v>
      </c>
      <c r="Z131" s="37">
        <f>Z128-Z128*(1-(Z129/(Z129+Z117))^(Inputs!$C$18/Inputs!$C$14))</f>
        <v>55380004.39</v>
      </c>
      <c r="AA131" s="37">
        <f>AA128-AA128*(1-(AA129/(AA129+AA117))^(Inputs!$C$18/Inputs!$C$14))</f>
        <v>61062484.9</v>
      </c>
      <c r="AB131" s="37">
        <f>AB128-AB128*(1-(AB129/(AB129+AB117))^(Inputs!$C$18/Inputs!$C$14))</f>
        <v>67647911.4</v>
      </c>
      <c r="AC131" s="37">
        <f>AC128-AC128*(1-(AC129/(AC129+AC117))^(Inputs!$C$18/Inputs!$C$14))</f>
        <v>73723109.38</v>
      </c>
      <c r="AD131" s="37">
        <f>AD128-AD128*(1-(AD129/(AD129+AD117))^(Inputs!$C$18/Inputs!$C$14))</f>
        <v>80816483.85</v>
      </c>
      <c r="AE131" s="37">
        <f>AE128-AE128*(1-(AE129/(AE129+AE117))^(Inputs!$C$18/Inputs!$C$14))</f>
        <v>88055881.29</v>
      </c>
      <c r="AF131" s="37">
        <f>AF128-AF128*(1-(AF129/(AF129+AF117))^(Inputs!$C$18/Inputs!$C$14))</f>
        <v>96097911.29</v>
      </c>
      <c r="AG131" s="37">
        <f>AG128-AG128*(1-(AG129/(AG129+AG117))^(Inputs!$C$18/Inputs!$C$14))</f>
        <v>103996248.1</v>
      </c>
      <c r="AH131" s="37">
        <f>AH128-AH128*(1-(AH129/(AH129+AH117))^(Inputs!$C$18/Inputs!$C$14))</f>
        <v>112521459.9</v>
      </c>
      <c r="AI131" s="37">
        <f>AI128-AI128*(1-(AI129/(AI129+AI117))^(Inputs!$C$18/Inputs!$C$14))</f>
        <v>121760915.1</v>
      </c>
      <c r="AJ131" s="37">
        <f>AJ128-AJ128*(1-(AJ129/(AJ129+AJ117))^(Inputs!$C$18/Inputs!$C$14))</f>
        <v>131152426.1</v>
      </c>
      <c r="AK131" s="37">
        <f>AK128-AK128*(1-(AK129/(AK129+AK117))^(Inputs!$C$18/Inputs!$C$14))</f>
        <v>141382056.3</v>
      </c>
      <c r="AL131" s="37">
        <f>AL128-AL128*(1-(AL129/(AL129+AL117))^(Inputs!$C$18/Inputs!$C$14))</f>
        <v>151777057.6</v>
      </c>
      <c r="AM131" s="37">
        <f>AM128-AM128*(1-(AM129/(AM129+AM117))^(Inputs!$C$18/Inputs!$C$14))</f>
        <v>162803942.4</v>
      </c>
      <c r="AN131" s="37">
        <f>AN128-AN128*(1-(AN129/(AN129+AN117))^(Inputs!$C$18/Inputs!$C$14))</f>
        <v>174881198.8</v>
      </c>
      <c r="AO131" s="37">
        <f>AO128-AO128*(1-(AO129/(AO129+AO117))^(Inputs!$C$18/Inputs!$C$14))</f>
        <v>186439310</v>
      </c>
      <c r="AP131" s="37">
        <f>AP128-AP128*(1-(AP129/(AP129+AP117))^(Inputs!$C$18/Inputs!$C$14))</f>
        <v>198990144.4</v>
      </c>
      <c r="AQ131" s="37">
        <f>AQ128-AQ128*(1-(AQ129/(AQ129+AQ117))^(Inputs!$C$18/Inputs!$C$14))</f>
        <v>211736995.1</v>
      </c>
      <c r="AR131" s="37">
        <f>AR128-AR128*(1-(AR129/(AR129+AR117))^(Inputs!$C$18/Inputs!$C$14))</f>
        <v>225195526.5</v>
      </c>
      <c r="AS131" s="37">
        <f>AS128-AS128*(1-(AS129/(AS129+AS117))^(Inputs!$C$18/Inputs!$C$14))</f>
        <v>238815536.1</v>
      </c>
      <c r="AT131" s="37">
        <f>AT128-AT128*(1-(AT129/(AT129+AT117))^(Inputs!$C$18/Inputs!$C$14))</f>
        <v>252945325.3</v>
      </c>
      <c r="AU131" s="37">
        <f>AU128-AU128*(1-(AU129/(AU129+AU117))^(Inputs!$C$18/Inputs!$C$14))</f>
        <v>267618984</v>
      </c>
      <c r="AV131" s="37">
        <f>AV128-AV128*(1-(AV129/(AV129+AV117))^(Inputs!$C$18/Inputs!$C$14))</f>
        <v>282440495.3</v>
      </c>
      <c r="AW131" s="37">
        <f>AW128-AW128*(1-(AW129/(AW129+AW117))^(Inputs!$C$18/Inputs!$C$14))</f>
        <v>297823766.7</v>
      </c>
      <c r="AX131" s="37">
        <f>AX128-AX128*(1-(AX129/(AX129+AX117))^(Inputs!$C$18/Inputs!$C$14))</f>
        <v>313371090</v>
      </c>
      <c r="AY131" s="37">
        <f>AY128-AY128*(1-(AY129/(AY129+AY117))^(Inputs!$C$18/Inputs!$C$14))</f>
        <v>329052422.9</v>
      </c>
      <c r="AZ131" s="37">
        <f>AZ128-AZ128*(1-(AZ129/(AZ129+AZ117))^(Inputs!$C$18/Inputs!$C$14))</f>
        <v>345217300.2</v>
      </c>
      <c r="BA131" s="37">
        <f>BA128-BA128*(1-(BA129/(BA129+BA117))^(Inputs!$C$18/Inputs!$C$14))</f>
        <v>361379285.5</v>
      </c>
      <c r="BB131" s="37">
        <f>BB128-BB128*(1-(BB129/(BB129+BB117))^(Inputs!$C$18/Inputs!$C$14))</f>
        <v>378044816.1</v>
      </c>
      <c r="BC131" s="37">
        <f>BC128-BC128*(1-(BC129/(BC129+BC117))^(Inputs!$C$18/Inputs!$C$14))</f>
        <v>394908603.4</v>
      </c>
      <c r="BD131" s="37">
        <f>BD128-BD128*(1-(BD129/(BD129+BD117))^(Inputs!$C$18/Inputs!$C$14))</f>
        <v>412194334.8</v>
      </c>
      <c r="BE131" s="37">
        <f>BE128-BE128*(1-(BE129/(BE129+BE117))^(Inputs!$C$18/Inputs!$C$14))</f>
        <v>429677574.6</v>
      </c>
      <c r="BF131" s="37">
        <f>BF128-BF128*(1-(BF129/(BF129+BF117))^(Inputs!$C$18/Inputs!$C$14))</f>
        <v>447497272.1</v>
      </c>
      <c r="BG131" s="37">
        <f>BG128-BG128*(1-(BG129/(BG129+BG117))^(Inputs!$C$18/Inputs!$C$14))</f>
        <v>465669929.5</v>
      </c>
      <c r="BH131" s="37">
        <f>BH128-BH128*(1-(BH129/(BH129+BH117))^(Inputs!$C$18/Inputs!$C$14))</f>
        <v>484048944.7</v>
      </c>
      <c r="BI131" s="37">
        <f>BI128-BI128*(1-(BI129/(BI129+BI117))^(Inputs!$C$18/Inputs!$C$14))</f>
        <v>502786947</v>
      </c>
      <c r="BJ131" s="37">
        <f>BJ128-BJ128*(1-(BJ129/(BJ129+BJ117))^(Inputs!$C$18/Inputs!$C$14))</f>
        <v>521747652.4</v>
      </c>
      <c r="BK131" s="37">
        <f>BK128-BK128*(1-(BK129/(BK129+BK117))^(Inputs!$C$18/Inputs!$C$14))</f>
        <v>541020333.4</v>
      </c>
      <c r="BL131" s="37">
        <f>BL128-BL128*(1-(BL129/(BL129+BL117))^(Inputs!$C$18/Inputs!$C$14))</f>
        <v>560682230.6</v>
      </c>
      <c r="BM131" s="37">
        <f>BM128-BM128*(1-(BM129/(BM129+BM117))^(Inputs!$C$18/Inputs!$C$14))</f>
        <v>580470650.4</v>
      </c>
      <c r="BN131" s="37">
        <f>BN128-BN128*(1-(BN129/(BN129+BN117))^(Inputs!$C$18/Inputs!$C$14))</f>
        <v>600625917.5</v>
      </c>
      <c r="BO131" s="37">
        <f>BO128-BO128*(1-(BO129/(BO129+BO117))^(Inputs!$C$18/Inputs!$C$14))</f>
        <v>621039503.6</v>
      </c>
      <c r="BP131" s="37">
        <f>BP128-BP128*(1-(BP129/(BP129+BP117))^(Inputs!$C$18/Inputs!$C$14))</f>
        <v>641786006</v>
      </c>
      <c r="BQ131" s="37">
        <f>BQ128-BQ128*(1-(BQ129/(BQ129+BQ117))^(Inputs!$C$18/Inputs!$C$14))</f>
        <v>662794749.9</v>
      </c>
      <c r="BR131" s="37">
        <f>BR128-BR128*(1-(BR129/(BR129+BR117))^(Inputs!$C$18/Inputs!$C$14))</f>
        <v>684114618</v>
      </c>
      <c r="BS131" s="37">
        <f>BS128-BS128*(1-(BS129/(BS129+BS117))^(Inputs!$C$18/Inputs!$C$14))</f>
        <v>705756575.3</v>
      </c>
      <c r="BT131" s="37">
        <f>BT128-BT128*(1-(BT129/(BT129+BT117))^(Inputs!$C$18/Inputs!$C$14))</f>
        <v>727674408.4</v>
      </c>
      <c r="BU131" s="37">
        <f>BU128-BU128*(1-(BU129/(BU129+BU117))^(Inputs!$C$18/Inputs!$C$14))</f>
        <v>749923848.1</v>
      </c>
      <c r="BV131" s="37">
        <f>BV128-BV128*(1-(BV129/(BV129+BV117))^(Inputs!$C$18/Inputs!$C$14))</f>
        <v>772461364.6</v>
      </c>
      <c r="BW131" s="37">
        <f>BW128-BW128*(1-(BW129/(BW129+BW117))^(Inputs!$C$18/Inputs!$C$14))</f>
        <v>795321352.6</v>
      </c>
      <c r="BX131" s="37">
        <f>BX128-BX128*(1-(BX129/(BX129+BX117))^(Inputs!$C$18/Inputs!$C$14))</f>
        <v>818538843.3</v>
      </c>
      <c r="BY131" s="37">
        <f>BY128-BY128*(1-(BY129/(BY129+BY117))^(Inputs!$C$18/Inputs!$C$14))</f>
        <v>842017223.3</v>
      </c>
      <c r="BZ131" s="37">
        <f>BZ128-BZ128*(1-(BZ129/(BZ129+BZ117))^(Inputs!$C$18/Inputs!$C$14))</f>
        <v>865850392.9</v>
      </c>
      <c r="CA131" s="37">
        <f>CA128-CA128*(1-(CA129/(CA129+CA117))^(Inputs!$C$18/Inputs!$C$14))</f>
        <v>889999710</v>
      </c>
      <c r="CB131" s="37">
        <f>CB128-CB128*(1-(CB129/(CB129+CB117))^(Inputs!$C$18/Inputs!$C$14))</f>
        <v>914499731.1</v>
      </c>
      <c r="CC131" s="37">
        <f>CC128-CC128*(1-(CC129/(CC129+CC117))^(Inputs!$C$18/Inputs!$C$14))</f>
        <v>939323134.1</v>
      </c>
      <c r="CD131" s="37">
        <f>CD128-CD128*(1-(CD129/(CD129+CD117))^(Inputs!$C$18/Inputs!$C$14))</f>
        <v>964494315.7</v>
      </c>
      <c r="CE131" s="37">
        <f>CE128-CE128*(1-(CE129/(CE129+CE117))^(Inputs!$C$18/Inputs!$C$14))</f>
        <v>990023196.8</v>
      </c>
      <c r="CF131" s="37">
        <f>CF128-CF128*(1-(CF129/(CF129+CF117))^(Inputs!$C$18/Inputs!$C$14))</f>
        <v>1015889120</v>
      </c>
      <c r="CG131" s="37">
        <f>CG128-CG128*(1-(CG129/(CG129+CG117))^(Inputs!$C$18/Inputs!$C$14))</f>
        <v>1042124233</v>
      </c>
      <c r="CH131" s="37">
        <f>CH128-CH128*(1-(CH129/(CH129+CH117))^(Inputs!$C$18/Inputs!$C$14))</f>
        <v>1068707027</v>
      </c>
      <c r="CI131" s="37">
        <f>CI128-CI128*(1-(CI129/(CI129+CI117))^(Inputs!$C$18/Inputs!$C$14))</f>
        <v>1095659435</v>
      </c>
      <c r="CJ131" s="37">
        <f>CJ128-CJ128*(1-(CJ129/(CJ129+CJ117))^(Inputs!$C$18/Inputs!$C$14))</f>
        <v>1123008964</v>
      </c>
      <c r="CK131" s="37">
        <f>CK128-CK128*(1-(CK129/(CK129+CK117))^(Inputs!$C$18/Inputs!$C$14))</f>
        <v>1150693098</v>
      </c>
      <c r="CL131" s="37">
        <f>CL128-CL128*(1-(CL129/(CL129+CL117))^(Inputs!$C$18/Inputs!$C$14))</f>
        <v>1178776733</v>
      </c>
      <c r="CM131" s="37">
        <f>CM128-CM128*(1-(CM129/(CM129+CM117))^(Inputs!$C$18/Inputs!$C$14))</f>
        <v>1207234841</v>
      </c>
      <c r="CN131" s="37">
        <f>CN128-CN128*(1-(CN129/(CN129+CN117))^(Inputs!$C$18/Inputs!$C$14))</f>
        <v>1236096028</v>
      </c>
      <c r="CO131" s="37">
        <f>CO128-CO128*(1-(CO129/(CO129+CO117))^(Inputs!$C$18/Inputs!$C$14))</f>
        <v>1265340233</v>
      </c>
      <c r="CP131" s="37">
        <f>CP128-CP128*(1-(CP129/(CP129+CP117))^(Inputs!$C$18/Inputs!$C$14))</f>
        <v>1294988869</v>
      </c>
      <c r="CQ131" s="37">
        <f>CQ128-CQ128*(1-(CQ129/(CQ129+CQ117))^(Inputs!$C$18/Inputs!$C$14))</f>
        <v>1325053255</v>
      </c>
      <c r="CR131" s="37">
        <f>CR128-CR128*(1-(CR129/(CR129+CR117))^(Inputs!$C$18/Inputs!$C$14))</f>
        <v>1355515508</v>
      </c>
      <c r="CS131" s="37">
        <f>CS128-CS128*(1-(CS129/(CS129+CS117))^(Inputs!$C$18/Inputs!$C$14))</f>
        <v>1386407203</v>
      </c>
      <c r="CT131" s="37">
        <f>CT128-CT128*(1-(CT129/(CT129+CT117))^(Inputs!$C$18/Inputs!$C$14))</f>
        <v>1417708175</v>
      </c>
      <c r="CU131" s="37">
        <f>CU128-CU128*(1-(CU129/(CU129+CU117))^(Inputs!$C$18/Inputs!$C$14))</f>
        <v>1449441000</v>
      </c>
      <c r="CV131" s="37">
        <f>CV128-CV128*(1-(CV129/(CV129+CV117))^(Inputs!$C$18/Inputs!$C$14))</f>
        <v>1481627449</v>
      </c>
      <c r="CW131" s="37">
        <f>CW128-CW128*(1-(CW129/(CW129+CW117))^(Inputs!$C$18/Inputs!$C$14))</f>
        <v>1514224401</v>
      </c>
      <c r="CX131" s="37">
        <f>CX128-CX128*(1-(CX129/(CX129+CX117))^(Inputs!$C$18/Inputs!$C$14))</f>
        <v>1547284051</v>
      </c>
      <c r="CY131" s="37">
        <f>CY128-CY128*(1-(CY129/(CY129+CY117))^(Inputs!$C$18/Inputs!$C$14))</f>
        <v>1580781953</v>
      </c>
      <c r="CZ131" s="37">
        <f>CZ128-CZ128*(1-(CZ129/(CZ129+CZ117))^(Inputs!$C$18/Inputs!$C$14))</f>
        <v>1614751807</v>
      </c>
      <c r="DA131" s="37">
        <f>DA128-DA128*(1-(DA129/(DA129+DA117))^(Inputs!$C$18/Inputs!$C$14))</f>
        <v>1649170756</v>
      </c>
      <c r="DB131" s="37">
        <f>DB128-DB128*(1-(DB129/(DB129+DB117))^(Inputs!$C$18/Inputs!$C$14))</f>
        <v>1684063823</v>
      </c>
      <c r="DC131" s="37">
        <f>DC128-DC128*(1-(DC129/(DC129+DC117))^(Inputs!$C$18/Inputs!$C$14))</f>
        <v>1719444958</v>
      </c>
      <c r="DD131" s="37">
        <f>DD128-DD128*(1-(DD129/(DD129+DD117))^(Inputs!$C$18/Inputs!$C$14))</f>
        <v>1755292435</v>
      </c>
      <c r="DE131" s="37">
        <f>DE128-DE128*(1-(DE129/(DE129+DE117))^(Inputs!$C$18/Inputs!$C$14))</f>
        <v>1791644475</v>
      </c>
      <c r="DF131" s="37">
        <f>DF128-DF128*(1-(DF129/(DF129+DF117))^(Inputs!$C$18/Inputs!$C$14))</f>
        <v>1828476168</v>
      </c>
      <c r="DG131" s="37">
        <f>DG128-DG128*(1-(DG129/(DG129+DG117))^(Inputs!$C$18/Inputs!$C$14))</f>
        <v>1865814954</v>
      </c>
      <c r="DH131" s="37">
        <f>DH128-DH128*(1-(DH129/(DH129+DH117))^(Inputs!$C$18/Inputs!$C$14))</f>
        <v>1903699909</v>
      </c>
      <c r="DI131" s="37">
        <f>DI128-DI128*(1-(DI129/(DI129+DI117))^(Inputs!$C$18/Inputs!$C$14))</f>
        <v>1942046506</v>
      </c>
      <c r="DJ131" s="37">
        <f>DJ128-DJ128*(1-(DJ129/(DJ129+DJ117))^(Inputs!$C$18/Inputs!$C$14))</f>
        <v>1980942499</v>
      </c>
      <c r="DK131" s="37">
        <f>DK128-DK128*(1-(DK129/(DK129+DK117))^(Inputs!$C$18/Inputs!$C$14))</f>
        <v>2020353477</v>
      </c>
      <c r="DL131" s="37">
        <f>DL128-DL128*(1-(DL129/(DL129+DL117))^(Inputs!$C$18/Inputs!$C$14))</f>
        <v>2060320655</v>
      </c>
      <c r="DM131" s="37">
        <f>DM128-DM128*(1-(DM129/(DM129+DM117))^(Inputs!$C$18/Inputs!$C$14))</f>
        <v>2100814427</v>
      </c>
      <c r="DN131" s="37">
        <f>DN128-DN128*(1-(DN129/(DN129+DN117))^(Inputs!$C$18/Inputs!$C$14))</f>
        <v>2141865870</v>
      </c>
      <c r="DO131" s="37">
        <f>DO128-DO128*(1-(DO129/(DO129+DO117))^(Inputs!$C$18/Inputs!$C$14))</f>
        <v>2183492337</v>
      </c>
      <c r="DP131" s="37">
        <f>DP128-DP128*(1-(DP129/(DP129+DP117))^(Inputs!$C$18/Inputs!$C$14))</f>
        <v>2225665626</v>
      </c>
      <c r="DQ131" s="37">
        <f>DQ128-DQ128*(1-(DQ129/(DQ129+DQ117))^(Inputs!$C$18/Inputs!$C$14))</f>
        <v>2268433833</v>
      </c>
      <c r="DR131" s="37">
        <f>DR128-DR128*(1-(DR129/(DR129+DR117))^(Inputs!$C$18/Inputs!$C$14))</f>
        <v>2311764680</v>
      </c>
    </row>
    <row r="132" ht="14.25" customHeight="1" outlineLevel="1">
      <c r="B132" s="268" t="s">
        <v>267</v>
      </c>
      <c r="C132" s="37">
        <f t="shared" ref="C132:DR132" si="64">C129+C117</f>
        <v>2323356.086</v>
      </c>
      <c r="D132" s="37">
        <f t="shared" si="64"/>
        <v>2105459.636</v>
      </c>
      <c r="E132" s="37">
        <f t="shared" si="64"/>
        <v>2286708.499</v>
      </c>
      <c r="F132" s="37">
        <f t="shared" si="64"/>
        <v>2398858.495</v>
      </c>
      <c r="G132" s="37">
        <f t="shared" si="64"/>
        <v>2546438.922</v>
      </c>
      <c r="H132" s="37">
        <f t="shared" si="64"/>
        <v>2697396.104</v>
      </c>
      <c r="I132" s="37">
        <f t="shared" si="64"/>
        <v>2850281.776</v>
      </c>
      <c r="J132" s="37">
        <f t="shared" si="64"/>
        <v>3067058.296</v>
      </c>
      <c r="K132" s="37">
        <f t="shared" si="64"/>
        <v>3323590.614</v>
      </c>
      <c r="L132" s="37">
        <f t="shared" si="64"/>
        <v>3660695.299</v>
      </c>
      <c r="M132" s="37">
        <f t="shared" si="64"/>
        <v>4017564.102</v>
      </c>
      <c r="N132" s="37">
        <f t="shared" si="64"/>
        <v>4456287.343</v>
      </c>
      <c r="O132" s="37">
        <f t="shared" si="64"/>
        <v>4869094.582</v>
      </c>
      <c r="P132" s="37">
        <f t="shared" si="64"/>
        <v>5286115.838</v>
      </c>
      <c r="Q132" s="37">
        <f t="shared" si="64"/>
        <v>5876506.277</v>
      </c>
      <c r="R132" s="37">
        <f t="shared" si="64"/>
        <v>6459292.047</v>
      </c>
      <c r="S132" s="37">
        <f t="shared" si="64"/>
        <v>7144756.441</v>
      </c>
      <c r="T132" s="37">
        <f t="shared" si="64"/>
        <v>7841869.469</v>
      </c>
      <c r="U132" s="37">
        <f t="shared" si="64"/>
        <v>8621667.361</v>
      </c>
      <c r="V132" s="37">
        <f t="shared" si="64"/>
        <v>9446727.704</v>
      </c>
      <c r="W132" s="37">
        <f t="shared" si="64"/>
        <v>10293900.21</v>
      </c>
      <c r="X132" s="37">
        <f t="shared" si="64"/>
        <v>11251027.53</v>
      </c>
      <c r="Y132" s="37">
        <f t="shared" si="64"/>
        <v>12203593.02</v>
      </c>
      <c r="Z132" s="37">
        <f t="shared" si="64"/>
        <v>13264689.33</v>
      </c>
      <c r="AA132" s="37">
        <f t="shared" si="64"/>
        <v>14360060.22</v>
      </c>
      <c r="AB132" s="37">
        <f t="shared" si="64"/>
        <v>15363805.76</v>
      </c>
      <c r="AC132" s="37">
        <f t="shared" si="64"/>
        <v>16596042.64</v>
      </c>
      <c r="AD132" s="37">
        <f t="shared" si="64"/>
        <v>17756963.53</v>
      </c>
      <c r="AE132" s="37">
        <f t="shared" si="64"/>
        <v>19006180.6</v>
      </c>
      <c r="AF132" s="37">
        <f t="shared" si="64"/>
        <v>20210384.06</v>
      </c>
      <c r="AG132" s="37">
        <f t="shared" si="64"/>
        <v>21524739.74</v>
      </c>
      <c r="AH132" s="37">
        <f t="shared" si="64"/>
        <v>22824954.37</v>
      </c>
      <c r="AI132" s="37">
        <f t="shared" si="64"/>
        <v>24076983.32</v>
      </c>
      <c r="AJ132" s="37">
        <f t="shared" si="64"/>
        <v>25383995.85</v>
      </c>
      <c r="AK132" s="37">
        <f t="shared" si="64"/>
        <v>26622363.42</v>
      </c>
      <c r="AL132" s="37">
        <f t="shared" si="64"/>
        <v>27902138.45</v>
      </c>
      <c r="AM132" s="37">
        <f t="shared" si="64"/>
        <v>29148326.75</v>
      </c>
      <c r="AN132" s="37">
        <f t="shared" si="64"/>
        <v>30266031.47</v>
      </c>
      <c r="AO132" s="37">
        <f t="shared" si="64"/>
        <v>31511188.85</v>
      </c>
      <c r="AP132" s="37">
        <f t="shared" si="64"/>
        <v>32664536.23</v>
      </c>
      <c r="AQ132" s="37">
        <f t="shared" si="64"/>
        <v>33830111.73</v>
      </c>
      <c r="AR132" s="37">
        <f t="shared" si="64"/>
        <v>34930532.31</v>
      </c>
      <c r="AS132" s="37">
        <f t="shared" si="64"/>
        <v>36038953.05</v>
      </c>
      <c r="AT132" s="37">
        <f t="shared" si="64"/>
        <v>37110347.63</v>
      </c>
      <c r="AU132" s="37">
        <f t="shared" si="64"/>
        <v>38131790.44</v>
      </c>
      <c r="AV132" s="37">
        <f t="shared" si="64"/>
        <v>39154288.36</v>
      </c>
      <c r="AW132" s="37">
        <f t="shared" si="64"/>
        <v>40126647.13</v>
      </c>
      <c r="AX132" s="37">
        <f t="shared" si="64"/>
        <v>41095195.89</v>
      </c>
      <c r="AY132" s="37">
        <f t="shared" si="64"/>
        <v>42049951.48</v>
      </c>
      <c r="AZ132" s="37">
        <f t="shared" si="64"/>
        <v>42954784.33</v>
      </c>
      <c r="BA132" s="37">
        <f t="shared" si="64"/>
        <v>43867805.41</v>
      </c>
      <c r="BB132" s="37">
        <f t="shared" si="64"/>
        <v>44738109.01</v>
      </c>
      <c r="BC132" s="37">
        <f t="shared" si="64"/>
        <v>45596034.8</v>
      </c>
      <c r="BD132" s="37">
        <f t="shared" si="64"/>
        <v>46419178.01</v>
      </c>
      <c r="BE132" s="37">
        <f t="shared" si="64"/>
        <v>47229829.82</v>
      </c>
      <c r="BF132" s="37">
        <f t="shared" si="64"/>
        <v>48016163.72</v>
      </c>
      <c r="BG132" s="37">
        <f t="shared" si="64"/>
        <v>48775279.87</v>
      </c>
      <c r="BH132" s="37">
        <f t="shared" si="64"/>
        <v>49521657.21</v>
      </c>
      <c r="BI132" s="37">
        <f t="shared" si="64"/>
        <v>50242467.11</v>
      </c>
      <c r="BJ132" s="37">
        <f t="shared" si="64"/>
        <v>50950062.45</v>
      </c>
      <c r="BK132" s="37">
        <f t="shared" si="64"/>
        <v>51638041.12</v>
      </c>
      <c r="BL132" s="37">
        <f t="shared" si="64"/>
        <v>52298618.82</v>
      </c>
      <c r="BM132" s="37">
        <f t="shared" si="64"/>
        <v>52954808.08</v>
      </c>
      <c r="BN132" s="37">
        <f t="shared" si="64"/>
        <v>53589350.93</v>
      </c>
      <c r="BO132" s="37">
        <f t="shared" si="64"/>
        <v>54210476.4</v>
      </c>
      <c r="BP132" s="37">
        <f t="shared" si="64"/>
        <v>54813013.66</v>
      </c>
      <c r="BQ132" s="37">
        <f t="shared" si="64"/>
        <v>55402712.54</v>
      </c>
      <c r="BR132" s="37">
        <f t="shared" si="64"/>
        <v>55976896.58</v>
      </c>
      <c r="BS132" s="37">
        <f t="shared" si="64"/>
        <v>56534920.91</v>
      </c>
      <c r="BT132" s="37">
        <f t="shared" si="64"/>
        <v>57080713.36</v>
      </c>
      <c r="BU132" s="37">
        <f t="shared" si="64"/>
        <v>57611137.21</v>
      </c>
      <c r="BV132" s="37">
        <f t="shared" si="64"/>
        <v>58129651.62</v>
      </c>
      <c r="BW132" s="37">
        <f t="shared" si="64"/>
        <v>58634764.3</v>
      </c>
      <c r="BX132" s="37">
        <f t="shared" si="64"/>
        <v>59124254.88</v>
      </c>
      <c r="BY132" s="37">
        <f t="shared" si="64"/>
        <v>59605025.02</v>
      </c>
      <c r="BZ132" s="37">
        <f t="shared" si="64"/>
        <v>60072244.41</v>
      </c>
      <c r="CA132" s="37">
        <f t="shared" si="64"/>
        <v>60528569.64</v>
      </c>
      <c r="CB132" s="37">
        <f t="shared" si="64"/>
        <v>60972478.01</v>
      </c>
      <c r="CC132" s="37">
        <f t="shared" si="64"/>
        <v>61406060.81</v>
      </c>
      <c r="CD132" s="37">
        <f t="shared" si="64"/>
        <v>61828572.53</v>
      </c>
      <c r="CE132" s="37">
        <f t="shared" si="64"/>
        <v>62239822.47</v>
      </c>
      <c r="CF132" s="37">
        <f t="shared" si="64"/>
        <v>62641500.5</v>
      </c>
      <c r="CG132" s="37">
        <f t="shared" si="64"/>
        <v>63032428.59</v>
      </c>
      <c r="CH132" s="37">
        <f t="shared" si="64"/>
        <v>63414234.32</v>
      </c>
      <c r="CI132" s="37">
        <f t="shared" si="64"/>
        <v>63786376.52</v>
      </c>
      <c r="CJ132" s="37">
        <f t="shared" si="64"/>
        <v>64147685</v>
      </c>
      <c r="CK132" s="37">
        <f t="shared" si="64"/>
        <v>64501873.97</v>
      </c>
      <c r="CL132" s="37">
        <f t="shared" si="64"/>
        <v>64846477.02</v>
      </c>
      <c r="CM132" s="37">
        <f t="shared" si="64"/>
        <v>65183053.02</v>
      </c>
      <c r="CN132" s="37">
        <f t="shared" si="64"/>
        <v>65510715.67</v>
      </c>
      <c r="CO132" s="37">
        <f t="shared" si="64"/>
        <v>65830833.64</v>
      </c>
      <c r="CP132" s="37">
        <f t="shared" si="64"/>
        <v>66142969.26</v>
      </c>
      <c r="CQ132" s="37">
        <f t="shared" si="64"/>
        <v>66446957.28</v>
      </c>
      <c r="CR132" s="37">
        <f t="shared" si="64"/>
        <v>66744046.92</v>
      </c>
      <c r="CS132" s="37">
        <f t="shared" si="64"/>
        <v>67033346.31</v>
      </c>
      <c r="CT132" s="37">
        <f t="shared" si="64"/>
        <v>67316126.32</v>
      </c>
      <c r="CU132" s="37">
        <f t="shared" si="64"/>
        <v>67591955.41</v>
      </c>
      <c r="CV132" s="37">
        <f t="shared" si="64"/>
        <v>67860202.9</v>
      </c>
      <c r="CW132" s="37">
        <f t="shared" si="64"/>
        <v>68123059.58</v>
      </c>
      <c r="CX132" s="37">
        <f t="shared" si="64"/>
        <v>68378999.59</v>
      </c>
      <c r="CY132" s="37">
        <f t="shared" si="64"/>
        <v>68629313.12</v>
      </c>
      <c r="CZ132" s="37">
        <f t="shared" si="64"/>
        <v>68873128.63</v>
      </c>
      <c r="DA132" s="37">
        <f t="shared" si="64"/>
        <v>69111672.42</v>
      </c>
      <c r="DB132" s="37">
        <f t="shared" si="64"/>
        <v>69344493.83</v>
      </c>
      <c r="DC132" s="37">
        <f t="shared" si="64"/>
        <v>69571369.78</v>
      </c>
      <c r="DD132" s="37">
        <f t="shared" si="64"/>
        <v>69793464.99</v>
      </c>
      <c r="DE132" s="37">
        <f t="shared" si="64"/>
        <v>70009853.99</v>
      </c>
      <c r="DF132" s="37">
        <f t="shared" si="64"/>
        <v>70221741.61</v>
      </c>
      <c r="DG132" s="37">
        <f t="shared" si="64"/>
        <v>70428651.08</v>
      </c>
      <c r="DH132" s="37">
        <f t="shared" si="64"/>
        <v>70629430.15</v>
      </c>
      <c r="DI132" s="37">
        <f t="shared" si="64"/>
        <v>70827249.21</v>
      </c>
      <c r="DJ132" s="37">
        <f t="shared" si="64"/>
        <v>71019875.02</v>
      </c>
      <c r="DK132" s="37">
        <f t="shared" si="64"/>
        <v>71208627.83</v>
      </c>
      <c r="DL132" s="37">
        <f t="shared" si="64"/>
        <v>71392579.42</v>
      </c>
      <c r="DM132" s="37">
        <f t="shared" si="64"/>
        <v>71572940.7</v>
      </c>
      <c r="DN132" s="37">
        <f t="shared" si="64"/>
        <v>71749201.3</v>
      </c>
      <c r="DO132" s="37">
        <f t="shared" si="64"/>
        <v>71921076.82</v>
      </c>
      <c r="DP132" s="37">
        <f t="shared" si="64"/>
        <v>72089723.2</v>
      </c>
      <c r="DQ132" s="37">
        <f t="shared" si="64"/>
        <v>72254134.38</v>
      </c>
      <c r="DR132" s="37">
        <f t="shared" si="64"/>
        <v>72415512.22</v>
      </c>
    </row>
    <row r="133" ht="14.25" customHeight="1" outlineLevel="1">
      <c r="B133" s="210" t="s">
        <v>268</v>
      </c>
      <c r="C133" s="280">
        <f t="shared" ref="C133:DR133" si="65">C132/C131</f>
        <v>2.608838517</v>
      </c>
      <c r="D133" s="280">
        <f t="shared" si="65"/>
        <v>1.516078106</v>
      </c>
      <c r="E133" s="280">
        <f t="shared" si="65"/>
        <v>1.336504341</v>
      </c>
      <c r="F133" s="280">
        <f t="shared" si="65"/>
        <v>1.088817316</v>
      </c>
      <c r="G133" s="280">
        <f t="shared" si="65"/>
        <v>0.9077294902</v>
      </c>
      <c r="H133" s="280">
        <f t="shared" si="65"/>
        <v>0.7556069019</v>
      </c>
      <c r="I133" s="280">
        <f t="shared" si="65"/>
        <v>0.6220648292</v>
      </c>
      <c r="J133" s="280">
        <f t="shared" si="65"/>
        <v>0.5351943839</v>
      </c>
      <c r="K133" s="280">
        <f t="shared" si="65"/>
        <v>0.4713933473</v>
      </c>
      <c r="L133" s="280">
        <f t="shared" si="65"/>
        <v>0.4325748392</v>
      </c>
      <c r="M133" s="280">
        <f t="shared" si="65"/>
        <v>0.3974047842</v>
      </c>
      <c r="N133" s="280">
        <f t="shared" si="65"/>
        <v>0.3761359558</v>
      </c>
      <c r="O133" s="280">
        <f t="shared" si="65"/>
        <v>0.3451875622</v>
      </c>
      <c r="P133" s="280">
        <f t="shared" si="65"/>
        <v>0.3165796803</v>
      </c>
      <c r="Q133" s="280">
        <f t="shared" si="65"/>
        <v>0.3071972555</v>
      </c>
      <c r="R133" s="280">
        <f t="shared" si="65"/>
        <v>0.2930741173</v>
      </c>
      <c r="S133" s="280">
        <f t="shared" si="65"/>
        <v>0.2854843721</v>
      </c>
      <c r="T133" s="280">
        <f t="shared" si="65"/>
        <v>0.2757634882</v>
      </c>
      <c r="U133" s="280">
        <f t="shared" si="65"/>
        <v>0.2688311047</v>
      </c>
      <c r="V133" s="280">
        <f t="shared" si="65"/>
        <v>0.261861049</v>
      </c>
      <c r="W133" s="280">
        <f t="shared" si="65"/>
        <v>0.2541342959</v>
      </c>
      <c r="X133" s="280">
        <f t="shared" si="65"/>
        <v>0.2498364329</v>
      </c>
      <c r="Y133" s="280">
        <f t="shared" si="65"/>
        <v>0.2433209548</v>
      </c>
      <c r="Z133" s="280">
        <f t="shared" si="65"/>
        <v>0.2395212763</v>
      </c>
      <c r="AA133" s="280">
        <f t="shared" si="65"/>
        <v>0.2351699288</v>
      </c>
      <c r="AB133" s="280">
        <f t="shared" si="65"/>
        <v>0.2271142662</v>
      </c>
      <c r="AC133" s="280">
        <f t="shared" si="65"/>
        <v>0.225113167</v>
      </c>
      <c r="AD133" s="280">
        <f t="shared" si="65"/>
        <v>0.2197195756</v>
      </c>
      <c r="AE133" s="280">
        <f t="shared" si="65"/>
        <v>0.215842262</v>
      </c>
      <c r="AF133" s="280">
        <f t="shared" si="65"/>
        <v>0.2103103365</v>
      </c>
      <c r="AG133" s="280">
        <f t="shared" si="65"/>
        <v>0.2069761182</v>
      </c>
      <c r="AH133" s="280">
        <f t="shared" si="65"/>
        <v>0.2028497887</v>
      </c>
      <c r="AI133" s="280">
        <f t="shared" si="65"/>
        <v>0.1977398355</v>
      </c>
      <c r="AJ133" s="280">
        <f t="shared" si="65"/>
        <v>0.193545759</v>
      </c>
      <c r="AK133" s="280">
        <f t="shared" si="65"/>
        <v>0.1883008645</v>
      </c>
      <c r="AL133" s="280">
        <f t="shared" si="65"/>
        <v>0.1838363379</v>
      </c>
      <c r="AM133" s="280">
        <f t="shared" si="65"/>
        <v>0.1790394404</v>
      </c>
      <c r="AN133" s="280">
        <f t="shared" si="65"/>
        <v>0.1730662397</v>
      </c>
      <c r="AO133" s="280">
        <f t="shared" si="65"/>
        <v>0.1690157985</v>
      </c>
      <c r="AP133" s="280">
        <f t="shared" si="65"/>
        <v>0.1641515279</v>
      </c>
      <c r="AQ133" s="280">
        <f t="shared" si="65"/>
        <v>0.1597742129</v>
      </c>
      <c r="AR133" s="280">
        <f t="shared" si="65"/>
        <v>0.1551120169</v>
      </c>
      <c r="AS133" s="280">
        <f t="shared" si="65"/>
        <v>0.150907071</v>
      </c>
      <c r="AT133" s="280">
        <f t="shared" si="65"/>
        <v>0.1467129214</v>
      </c>
      <c r="AU133" s="280">
        <f t="shared" si="65"/>
        <v>0.1424853718</v>
      </c>
      <c r="AV133" s="280">
        <f t="shared" si="65"/>
        <v>0.138628451</v>
      </c>
      <c r="AW133" s="280">
        <f t="shared" si="65"/>
        <v>0.1347328575</v>
      </c>
      <c r="AX133" s="280">
        <f t="shared" si="65"/>
        <v>0.1311390782</v>
      </c>
      <c r="AY133" s="280">
        <f t="shared" si="65"/>
        <v>0.1277910405</v>
      </c>
      <c r="AZ133" s="280">
        <f t="shared" si="65"/>
        <v>0.1244282494</v>
      </c>
      <c r="BA133" s="280">
        <f t="shared" si="65"/>
        <v>0.1213899279</v>
      </c>
      <c r="BB133" s="280">
        <f t="shared" si="65"/>
        <v>0.1183407551</v>
      </c>
      <c r="BC133" s="280">
        <f t="shared" si="65"/>
        <v>0.115459715</v>
      </c>
      <c r="BD133" s="280">
        <f t="shared" si="65"/>
        <v>0.1126147889</v>
      </c>
      <c r="BE133" s="280">
        <f t="shared" si="65"/>
        <v>0.1099192339</v>
      </c>
      <c r="BF133" s="280">
        <f t="shared" si="65"/>
        <v>0.107299344</v>
      </c>
      <c r="BG133" s="280">
        <f t="shared" si="65"/>
        <v>0.104742172</v>
      </c>
      <c r="BH133" s="280">
        <f t="shared" si="65"/>
        <v>0.1023071277</v>
      </c>
      <c r="BI133" s="280">
        <f t="shared" si="65"/>
        <v>0.09992794644</v>
      </c>
      <c r="BJ133" s="280">
        <f t="shared" si="65"/>
        <v>0.09765269133</v>
      </c>
      <c r="BK133" s="280">
        <f t="shared" si="65"/>
        <v>0.09544565692</v>
      </c>
      <c r="BL133" s="280">
        <f t="shared" si="65"/>
        <v>0.09327675458</v>
      </c>
      <c r="BM133" s="280">
        <f t="shared" si="65"/>
        <v>0.09122736532</v>
      </c>
      <c r="BN133" s="280">
        <f t="shared" si="65"/>
        <v>0.08922250834</v>
      </c>
      <c r="BO133" s="280">
        <f t="shared" si="65"/>
        <v>0.08728990038</v>
      </c>
      <c r="BP133" s="280">
        <f t="shared" si="65"/>
        <v>0.08540699416</v>
      </c>
      <c r="BQ133" s="280">
        <f t="shared" si="65"/>
        <v>0.08358954646</v>
      </c>
      <c r="BR133" s="280">
        <f t="shared" si="65"/>
        <v>0.08182385687</v>
      </c>
      <c r="BS133" s="280">
        <f t="shared" si="65"/>
        <v>0.08010541155</v>
      </c>
      <c r="BT133" s="280">
        <f t="shared" si="65"/>
        <v>0.07844265609</v>
      </c>
      <c r="BU133" s="280">
        <f t="shared" si="65"/>
        <v>0.07682264987</v>
      </c>
      <c r="BV133" s="280">
        <f t="shared" si="65"/>
        <v>0.0752525036</v>
      </c>
      <c r="BW133" s="280">
        <f t="shared" si="65"/>
        <v>0.07372461976</v>
      </c>
      <c r="BX133" s="280">
        <f t="shared" si="65"/>
        <v>0.07223145898</v>
      </c>
      <c r="BY133" s="280">
        <f t="shared" si="65"/>
        <v>0.07078836794</v>
      </c>
      <c r="BZ133" s="280">
        <f t="shared" si="65"/>
        <v>0.06937947352</v>
      </c>
      <c r="CA133" s="280">
        <f t="shared" si="65"/>
        <v>0.06800965097</v>
      </c>
      <c r="CB133" s="280">
        <f t="shared" si="65"/>
        <v>0.06667304094</v>
      </c>
      <c r="CC133" s="280">
        <f t="shared" si="65"/>
        <v>0.06537266951</v>
      </c>
      <c r="CD133" s="280">
        <f t="shared" si="65"/>
        <v>0.06410465207</v>
      </c>
      <c r="CE133" s="280">
        <f t="shared" si="65"/>
        <v>0.0628670345</v>
      </c>
      <c r="CF133" s="280">
        <f t="shared" si="65"/>
        <v>0.06166174957</v>
      </c>
      <c r="CG133" s="280">
        <f t="shared" si="65"/>
        <v>0.06048456276</v>
      </c>
      <c r="CH133" s="280">
        <f t="shared" si="65"/>
        <v>0.05933734198</v>
      </c>
      <c r="CI133" s="280">
        <f t="shared" si="65"/>
        <v>0.05821733881</v>
      </c>
      <c r="CJ133" s="280">
        <f t="shared" si="65"/>
        <v>0.05712125822</v>
      </c>
      <c r="CK133" s="280">
        <f t="shared" si="65"/>
        <v>0.05605480216</v>
      </c>
      <c r="CL133" s="280">
        <f t="shared" si="65"/>
        <v>0.05501167034</v>
      </c>
      <c r="CM133" s="280">
        <f t="shared" si="65"/>
        <v>0.0539936811</v>
      </c>
      <c r="CN133" s="280">
        <f t="shared" si="65"/>
        <v>0.0529980796</v>
      </c>
      <c r="CO133" s="280">
        <f t="shared" si="65"/>
        <v>0.05202619181</v>
      </c>
      <c r="CP133" s="280">
        <f t="shared" si="65"/>
        <v>0.05107609097</v>
      </c>
      <c r="CQ133" s="280">
        <f t="shared" si="65"/>
        <v>0.05014663148</v>
      </c>
      <c r="CR133" s="280">
        <f t="shared" si="65"/>
        <v>0.04923886636</v>
      </c>
      <c r="CS133" s="280">
        <f t="shared" si="65"/>
        <v>0.04835040252</v>
      </c>
      <c r="CT133" s="280">
        <f t="shared" si="65"/>
        <v>0.04748235746</v>
      </c>
      <c r="CU133" s="280">
        <f t="shared" si="65"/>
        <v>0.04663311954</v>
      </c>
      <c r="CV133" s="280">
        <f t="shared" si="65"/>
        <v>0.04580112426</v>
      </c>
      <c r="CW133" s="280">
        <f t="shared" si="65"/>
        <v>0.04498874773</v>
      </c>
      <c r="CX133" s="280">
        <f t="shared" si="65"/>
        <v>0.04419291954</v>
      </c>
      <c r="CY133" s="280">
        <f t="shared" si="65"/>
        <v>0.04341478786</v>
      </c>
      <c r="CZ133" s="280">
        <f t="shared" si="65"/>
        <v>0.04265245491</v>
      </c>
      <c r="DA133" s="280">
        <f t="shared" si="65"/>
        <v>0.04190692332</v>
      </c>
      <c r="DB133" s="280">
        <f t="shared" si="65"/>
        <v>0.04117687991</v>
      </c>
      <c r="DC133" s="280">
        <f t="shared" si="65"/>
        <v>0.04046152768</v>
      </c>
      <c r="DD133" s="280">
        <f t="shared" si="65"/>
        <v>0.03976173064</v>
      </c>
      <c r="DE133" s="280">
        <f t="shared" si="65"/>
        <v>0.03907575133</v>
      </c>
      <c r="DF133" s="280">
        <f t="shared" si="65"/>
        <v>0.03840451566</v>
      </c>
      <c r="DG133" s="280">
        <f t="shared" si="65"/>
        <v>0.03774685745</v>
      </c>
      <c r="DH133" s="280">
        <f t="shared" si="65"/>
        <v>0.03710113648</v>
      </c>
      <c r="DI133" s="280">
        <f t="shared" si="65"/>
        <v>0.0364704187</v>
      </c>
      <c r="DJ133" s="280">
        <f t="shared" si="65"/>
        <v>0.03585155807</v>
      </c>
      <c r="DK133" s="280">
        <f t="shared" si="65"/>
        <v>0.03524562838</v>
      </c>
      <c r="DL133" s="280">
        <f t="shared" si="65"/>
        <v>0.03465119822</v>
      </c>
      <c r="DM133" s="280">
        <f t="shared" si="65"/>
        <v>0.03406913995</v>
      </c>
      <c r="DN133" s="280">
        <f t="shared" si="65"/>
        <v>0.03349845679</v>
      </c>
      <c r="DO133" s="280">
        <f t="shared" si="65"/>
        <v>0.03293855243</v>
      </c>
      <c r="DP133" s="280">
        <f t="shared" si="65"/>
        <v>0.03239018582</v>
      </c>
      <c r="DQ133" s="280">
        <f t="shared" si="65"/>
        <v>0.03185199116</v>
      </c>
      <c r="DR133" s="280">
        <f t="shared" si="65"/>
        <v>0.03132477662</v>
      </c>
    </row>
    <row r="134" ht="14.25" customHeight="1">
      <c r="B134" s="273" t="s">
        <v>269</v>
      </c>
      <c r="C134" s="275"/>
      <c r="D134" s="275"/>
      <c r="E134" s="275"/>
      <c r="F134" s="275"/>
      <c r="G134" s="275"/>
      <c r="H134" s="275"/>
      <c r="I134" s="275"/>
      <c r="J134" s="275"/>
      <c r="K134" s="275"/>
      <c r="L134" s="275"/>
      <c r="M134" s="275"/>
      <c r="N134" s="275"/>
      <c r="O134" s="275"/>
      <c r="P134" s="275"/>
      <c r="Q134" s="275"/>
      <c r="R134" s="275"/>
      <c r="S134" s="275"/>
      <c r="T134" s="275"/>
      <c r="U134" s="275"/>
      <c r="V134" s="275"/>
      <c r="W134" s="275"/>
      <c r="X134" s="275"/>
      <c r="Y134" s="275"/>
      <c r="Z134" s="275"/>
      <c r="AA134" s="275"/>
      <c r="AB134" s="275"/>
      <c r="AC134" s="275"/>
      <c r="AD134" s="275"/>
      <c r="AE134" s="275"/>
      <c r="AF134" s="275"/>
      <c r="AG134" s="275"/>
      <c r="AH134" s="275"/>
      <c r="AI134" s="275"/>
      <c r="AJ134" s="275"/>
      <c r="AK134" s="275"/>
      <c r="AL134" s="275"/>
      <c r="AM134" s="275"/>
      <c r="AN134" s="275"/>
      <c r="AO134" s="275"/>
      <c r="AP134" s="275"/>
      <c r="AQ134" s="275"/>
      <c r="AR134" s="275"/>
      <c r="AS134" s="275"/>
      <c r="AT134" s="275"/>
      <c r="AU134" s="275"/>
      <c r="AV134" s="275"/>
      <c r="AW134" s="275"/>
      <c r="AX134" s="275"/>
      <c r="AY134" s="275"/>
      <c r="AZ134" s="275"/>
      <c r="BA134" s="275"/>
      <c r="BB134" s="275"/>
      <c r="BC134" s="275"/>
      <c r="BD134" s="275"/>
      <c r="BE134" s="275"/>
      <c r="BF134" s="275"/>
      <c r="BG134" s="275"/>
      <c r="BH134" s="275"/>
      <c r="BI134" s="275"/>
      <c r="BJ134" s="275"/>
      <c r="BK134" s="275"/>
      <c r="BL134" s="275"/>
      <c r="BM134" s="275"/>
      <c r="BN134" s="275"/>
      <c r="BO134" s="275"/>
      <c r="BP134" s="275"/>
      <c r="BQ134" s="275"/>
      <c r="BR134" s="275"/>
      <c r="BS134" s="275"/>
      <c r="BT134" s="275"/>
      <c r="BU134" s="275"/>
      <c r="BV134" s="275"/>
      <c r="BW134" s="275"/>
      <c r="BX134" s="275"/>
      <c r="BY134" s="275"/>
      <c r="BZ134" s="275"/>
      <c r="CA134" s="275"/>
      <c r="CB134" s="275"/>
      <c r="CC134" s="275"/>
      <c r="CD134" s="275"/>
      <c r="CE134" s="275"/>
      <c r="CF134" s="275"/>
      <c r="CG134" s="275"/>
      <c r="CH134" s="275"/>
      <c r="CI134" s="275"/>
      <c r="CJ134" s="275"/>
      <c r="CK134" s="275"/>
      <c r="CL134" s="275"/>
      <c r="CM134" s="275"/>
      <c r="CN134" s="275"/>
      <c r="CO134" s="275"/>
      <c r="CP134" s="275"/>
      <c r="CQ134" s="275"/>
      <c r="CR134" s="275"/>
      <c r="CS134" s="275"/>
      <c r="CT134" s="275"/>
      <c r="CU134" s="275"/>
      <c r="CV134" s="275"/>
      <c r="CW134" s="275"/>
      <c r="CX134" s="275"/>
      <c r="CY134" s="275"/>
      <c r="CZ134" s="275"/>
      <c r="DA134" s="275"/>
      <c r="DB134" s="275"/>
      <c r="DC134" s="275"/>
      <c r="DD134" s="275"/>
      <c r="DE134" s="275"/>
      <c r="DF134" s="275"/>
      <c r="DG134" s="275"/>
      <c r="DH134" s="275"/>
      <c r="DI134" s="275"/>
      <c r="DJ134" s="275"/>
      <c r="DK134" s="275"/>
      <c r="DL134" s="275"/>
      <c r="DM134" s="275"/>
      <c r="DN134" s="275"/>
      <c r="DO134" s="275"/>
      <c r="DP134" s="275"/>
      <c r="DQ134" s="275"/>
      <c r="DR134" s="275"/>
    </row>
    <row r="135" ht="14.25" customHeight="1" outlineLevel="1">
      <c r="A135" s="279"/>
      <c r="B135" s="268" t="s">
        <v>270</v>
      </c>
      <c r="C135" s="37">
        <f>C131*C133+C132*Inputs!$C$16</f>
        <v>4646712.171</v>
      </c>
      <c r="D135" s="37">
        <f>D131*D133+D132*Inputs!$C$16</f>
        <v>4210919.272</v>
      </c>
      <c r="E135" s="37">
        <f>E131*E133+E132*Inputs!$C$16</f>
        <v>4573416.999</v>
      </c>
      <c r="F135" s="37">
        <f>F131*F133+F132*Inputs!$C$16</f>
        <v>4797716.991</v>
      </c>
      <c r="G135" s="37">
        <f>G131*G133+G132*Inputs!$C$16</f>
        <v>5092877.844</v>
      </c>
      <c r="H135" s="37">
        <f>H131*H133+H132*Inputs!$C$16</f>
        <v>5394792.208</v>
      </c>
      <c r="I135" s="37">
        <f>I131*I133+I132*Inputs!$C$16</f>
        <v>5700563.552</v>
      </c>
      <c r="J135" s="37">
        <f>J131*J133+J132*Inputs!$C$16</f>
        <v>6134116.592</v>
      </c>
      <c r="K135" s="37">
        <f>K131*K133+K132*Inputs!$C$16</f>
        <v>6647181.228</v>
      </c>
      <c r="L135" s="37">
        <f>L131*L133+L132*Inputs!$C$16</f>
        <v>7321390.598</v>
      </c>
      <c r="M135" s="37">
        <f>M131*M133+M132*Inputs!$C$16</f>
        <v>8035128.203</v>
      </c>
      <c r="N135" s="37">
        <f>N131*N133+N132*Inputs!$C$16</f>
        <v>8912574.687</v>
      </c>
      <c r="O135" s="37">
        <f>O131*O133+O132*Inputs!$C$16</f>
        <v>9738189.163</v>
      </c>
      <c r="P135" s="37">
        <f>P131*P133+P132*Inputs!$C$16</f>
        <v>10572231.68</v>
      </c>
      <c r="Q135" s="37">
        <f>Q131*Q133+Q132*Inputs!$C$16</f>
        <v>11753012.55</v>
      </c>
      <c r="R135" s="37">
        <f>R131*R133+R132*Inputs!$C$16</f>
        <v>12918584.09</v>
      </c>
      <c r="S135" s="37">
        <f>S131*S133+S132*Inputs!$C$16</f>
        <v>14289512.88</v>
      </c>
      <c r="T135" s="37">
        <f>T131*T133+T132*Inputs!$C$16</f>
        <v>15683738.94</v>
      </c>
      <c r="U135" s="37">
        <f>U131*U133+U132*Inputs!$C$16</f>
        <v>17243334.72</v>
      </c>
      <c r="V135" s="37">
        <f>V131*V133+V132*Inputs!$C$16</f>
        <v>18893455.41</v>
      </c>
      <c r="W135" s="37">
        <f>W131*W133+W132*Inputs!$C$16</f>
        <v>20587800.42</v>
      </c>
      <c r="X135" s="37">
        <f>X131*X133+X132*Inputs!$C$16</f>
        <v>22502055.06</v>
      </c>
      <c r="Y135" s="37">
        <f>Y131*Y133+Y132*Inputs!$C$16</f>
        <v>24407186.04</v>
      </c>
      <c r="Z135" s="37">
        <f>Z131*Z133+Z132*Inputs!$C$16</f>
        <v>26529378.67</v>
      </c>
      <c r="AA135" s="37">
        <f>AA131*AA133+AA132*Inputs!$C$16</f>
        <v>28720120.45</v>
      </c>
      <c r="AB135" s="37">
        <f>AB131*AB133+AB132*Inputs!$C$16</f>
        <v>30727611.51</v>
      </c>
      <c r="AC135" s="37">
        <f>AC131*AC133+AC132*Inputs!$C$16</f>
        <v>33192085.27</v>
      </c>
      <c r="AD135" s="37">
        <f>AD131*AD133+AD132*Inputs!$C$16</f>
        <v>35513927.07</v>
      </c>
      <c r="AE135" s="37">
        <f>AE131*AE133+AE132*Inputs!$C$16</f>
        <v>38012361.2</v>
      </c>
      <c r="AF135" s="37">
        <f>AF131*AF133+AF132*Inputs!$C$16</f>
        <v>40420768.13</v>
      </c>
      <c r="AG135" s="37">
        <f>AG131*AG133+AG132*Inputs!$C$16</f>
        <v>43049479.48</v>
      </c>
      <c r="AH135" s="37">
        <f>AH131*AH133+AH132*Inputs!$C$16</f>
        <v>45649908.74</v>
      </c>
      <c r="AI135" s="37">
        <f>AI131*AI133+AI132*Inputs!$C$16</f>
        <v>48153966.64</v>
      </c>
      <c r="AJ135" s="37">
        <f>AJ131*AJ133+AJ132*Inputs!$C$16</f>
        <v>50767991.7</v>
      </c>
      <c r="AK135" s="37">
        <f>AK131*AK133+AK132*Inputs!$C$16</f>
        <v>53244726.83</v>
      </c>
      <c r="AL135" s="37">
        <f>AL131*AL133+AL132*Inputs!$C$16</f>
        <v>55804276.9</v>
      </c>
      <c r="AM135" s="37">
        <f>AM131*AM133+AM132*Inputs!$C$16</f>
        <v>58296653.5</v>
      </c>
      <c r="AN135" s="37">
        <f>AN131*AN133+AN132*Inputs!$C$16</f>
        <v>60532062.94</v>
      </c>
      <c r="AO135" s="37">
        <f>AO131*AO133+AO132*Inputs!$C$16</f>
        <v>63022377.69</v>
      </c>
      <c r="AP135" s="37">
        <f>AP131*AP133+AP132*Inputs!$C$16</f>
        <v>65329072.47</v>
      </c>
      <c r="AQ135" s="37">
        <f>AQ131*AQ133+AQ132*Inputs!$C$16</f>
        <v>67660223.46</v>
      </c>
      <c r="AR135" s="37">
        <f>AR131*AR133+AR132*Inputs!$C$16</f>
        <v>69861064.63</v>
      </c>
      <c r="AS135" s="37">
        <f>AS131*AS133+AS132*Inputs!$C$16</f>
        <v>72077906.1</v>
      </c>
      <c r="AT135" s="37">
        <f>AT131*AT133+AT132*Inputs!$C$16</f>
        <v>74220695.27</v>
      </c>
      <c r="AU135" s="37">
        <f>AU131*AU133+AU132*Inputs!$C$16</f>
        <v>76263580.88</v>
      </c>
      <c r="AV135" s="37">
        <f>AV131*AV133+AV132*Inputs!$C$16</f>
        <v>78308576.72</v>
      </c>
      <c r="AW135" s="37">
        <f>AW131*AW133+AW132*Inputs!$C$16</f>
        <v>80253294.26</v>
      </c>
      <c r="AX135" s="37">
        <f>AX131*AX133+AX132*Inputs!$C$16</f>
        <v>82190391.79</v>
      </c>
      <c r="AY135" s="37">
        <f>AY131*AY133+AY132*Inputs!$C$16</f>
        <v>84099902.97</v>
      </c>
      <c r="AZ135" s="37">
        <f>AZ131*AZ133+AZ132*Inputs!$C$16</f>
        <v>85909568.66</v>
      </c>
      <c r="BA135" s="37">
        <f>BA131*BA133+BA132*Inputs!$C$16</f>
        <v>87735610.83</v>
      </c>
      <c r="BB135" s="37">
        <f>BB131*BB133+BB132*Inputs!$C$16</f>
        <v>89476218.03</v>
      </c>
      <c r="BC135" s="37">
        <f>BC131*BC133+BC132*Inputs!$C$16</f>
        <v>91192069.6</v>
      </c>
      <c r="BD135" s="37">
        <f>BD131*BD133+BD132*Inputs!$C$16</f>
        <v>92838356.02</v>
      </c>
      <c r="BE135" s="37">
        <f>BE131*BE133+BE132*Inputs!$C$16</f>
        <v>94459659.65</v>
      </c>
      <c r="BF135" s="37">
        <f>BF131*BF133+BF132*Inputs!$C$16</f>
        <v>96032327.44</v>
      </c>
      <c r="BG135" s="37">
        <f>BG131*BG133+BG132*Inputs!$C$16</f>
        <v>97550559.74</v>
      </c>
      <c r="BH135" s="37">
        <f>BH131*BH133+BH132*Inputs!$C$16</f>
        <v>99043314.43</v>
      </c>
      <c r="BI135" s="37">
        <f>BI131*BI133+BI132*Inputs!$C$16</f>
        <v>100484934.2</v>
      </c>
      <c r="BJ135" s="37">
        <f>BJ131*BJ133+BJ132*Inputs!$C$16</f>
        <v>101900124.9</v>
      </c>
      <c r="BK135" s="37">
        <f>BK131*BK133+BK132*Inputs!$C$16</f>
        <v>103276082.2</v>
      </c>
      <c r="BL135" s="37">
        <f>BL131*BL133+BL132*Inputs!$C$16</f>
        <v>104597237.6</v>
      </c>
      <c r="BM135" s="37">
        <f>BM131*BM133+BM132*Inputs!$C$16</f>
        <v>105909616.2</v>
      </c>
      <c r="BN135" s="37">
        <f>BN131*BN133+BN132*Inputs!$C$16</f>
        <v>107178701.9</v>
      </c>
      <c r="BO135" s="37">
        <f>BO131*BO133+BO132*Inputs!$C$16</f>
        <v>108420952.8</v>
      </c>
      <c r="BP135" s="37">
        <f>BP131*BP133+BP132*Inputs!$C$16</f>
        <v>109626027.3</v>
      </c>
      <c r="BQ135" s="37">
        <f>BQ131*BQ133+BQ132*Inputs!$C$16</f>
        <v>110805425.1</v>
      </c>
      <c r="BR135" s="37">
        <f>BR131*BR133+BR132*Inputs!$C$16</f>
        <v>111953793.2</v>
      </c>
      <c r="BS135" s="37">
        <f>BS131*BS133+BS132*Inputs!$C$16</f>
        <v>113069841.8</v>
      </c>
      <c r="BT135" s="37">
        <f>BT131*BT133+BT132*Inputs!$C$16</f>
        <v>114161426.7</v>
      </c>
      <c r="BU135" s="37">
        <f>BU131*BU133+BU132*Inputs!$C$16</f>
        <v>115222274.4</v>
      </c>
      <c r="BV135" s="37">
        <f>BV131*BV133+BV132*Inputs!$C$16</f>
        <v>116259303.2</v>
      </c>
      <c r="BW135" s="37">
        <f>BW131*BW133+BW132*Inputs!$C$16</f>
        <v>117269528.6</v>
      </c>
      <c r="BX135" s="37">
        <f>BX131*BX133+BX132*Inputs!$C$16</f>
        <v>118248509.8</v>
      </c>
      <c r="BY135" s="37">
        <f>BY131*BY133+BY132*Inputs!$C$16</f>
        <v>119210050</v>
      </c>
      <c r="BZ135" s="37">
        <f>BZ131*BZ133+BZ132*Inputs!$C$16</f>
        <v>120144488.8</v>
      </c>
      <c r="CA135" s="37">
        <f>CA131*CA133+CA132*Inputs!$C$16</f>
        <v>121057139.3</v>
      </c>
      <c r="CB135" s="37">
        <f>CB131*CB133+CB132*Inputs!$C$16</f>
        <v>121944956</v>
      </c>
      <c r="CC135" s="37">
        <f>CC131*CC133+CC132*Inputs!$C$16</f>
        <v>122812121.6</v>
      </c>
      <c r="CD135" s="37">
        <f>CD131*CD133+CD132*Inputs!$C$16</f>
        <v>123657145.1</v>
      </c>
      <c r="CE135" s="37">
        <f>CE131*CE133+CE132*Inputs!$C$16</f>
        <v>124479644.9</v>
      </c>
      <c r="CF135" s="37">
        <f>CF131*CF133+CF132*Inputs!$C$16</f>
        <v>125283001</v>
      </c>
      <c r="CG135" s="37">
        <f>CG131*CG133+CG132*Inputs!$C$16</f>
        <v>126064857.2</v>
      </c>
      <c r="CH135" s="37">
        <f>CH131*CH133+CH132*Inputs!$C$16</f>
        <v>126828468.6</v>
      </c>
      <c r="CI135" s="37">
        <f>CI131*CI133+CI132*Inputs!$C$16</f>
        <v>127572753</v>
      </c>
      <c r="CJ135" s="37">
        <f>CJ131*CJ133+CJ132*Inputs!$C$16</f>
        <v>128295370</v>
      </c>
      <c r="CK135" s="37">
        <f>CK131*CK133+CK132*Inputs!$C$16</f>
        <v>129003747.9</v>
      </c>
      <c r="CL135" s="37">
        <f>CL131*CL133+CL132*Inputs!$C$16</f>
        <v>129692954</v>
      </c>
      <c r="CM135" s="37">
        <f>CM131*CM133+CM132*Inputs!$C$16</f>
        <v>130366106</v>
      </c>
      <c r="CN135" s="37">
        <f>CN131*CN133+CN132*Inputs!$C$16</f>
        <v>131021431.3</v>
      </c>
      <c r="CO135" s="37">
        <f>CO131*CO133+CO132*Inputs!$C$16</f>
        <v>131661667.3</v>
      </c>
      <c r="CP135" s="37">
        <f>CP131*CP133+CP132*Inputs!$C$16</f>
        <v>132285938.5</v>
      </c>
      <c r="CQ135" s="37">
        <f>CQ131*CQ133+CQ132*Inputs!$C$16</f>
        <v>132893914.6</v>
      </c>
      <c r="CR135" s="37">
        <f>CR131*CR133+CR132*Inputs!$C$16</f>
        <v>133488093.8</v>
      </c>
      <c r="CS135" s="37">
        <f>CS131*CS133+CS132*Inputs!$C$16</f>
        <v>134066692.6</v>
      </c>
      <c r="CT135" s="37">
        <f>CT131*CT133+CT132*Inputs!$C$16</f>
        <v>134632252.6</v>
      </c>
      <c r="CU135" s="37">
        <f>CU131*CU133+CU132*Inputs!$C$16</f>
        <v>135183910.8</v>
      </c>
      <c r="CV135" s="37">
        <f>CV131*CV133+CV132*Inputs!$C$16</f>
        <v>135720405.8</v>
      </c>
      <c r="CW135" s="37">
        <f>CW131*CW133+CW132*Inputs!$C$16</f>
        <v>136246119.2</v>
      </c>
      <c r="CX135" s="37">
        <f>CX131*CX133+CX132*Inputs!$C$16</f>
        <v>136757999.2</v>
      </c>
      <c r="CY135" s="37">
        <f>CY131*CY133+CY132*Inputs!$C$16</f>
        <v>137258626.2</v>
      </c>
      <c r="CZ135" s="37">
        <f>CZ131*CZ133+CZ132*Inputs!$C$16</f>
        <v>137746257.3</v>
      </c>
      <c r="DA135" s="37">
        <f>DA131*DA133+DA132*Inputs!$C$16</f>
        <v>138223344.8</v>
      </c>
      <c r="DB135" s="37">
        <f>DB131*DB133+DB132*Inputs!$C$16</f>
        <v>138688987.7</v>
      </c>
      <c r="DC135" s="37">
        <f>DC131*DC133+DC132*Inputs!$C$16</f>
        <v>139142739.6</v>
      </c>
      <c r="DD135" s="37">
        <f>DD131*DD133+DD132*Inputs!$C$16</f>
        <v>139586930</v>
      </c>
      <c r="DE135" s="37">
        <f>DE131*DE133+DE132*Inputs!$C$16</f>
        <v>140019708</v>
      </c>
      <c r="DF135" s="37">
        <f>DF131*DF133+DF132*Inputs!$C$16</f>
        <v>140443483.2</v>
      </c>
      <c r="DG135" s="37">
        <f>DG131*DG133+DG132*Inputs!$C$16</f>
        <v>140857302.2</v>
      </c>
      <c r="DH135" s="37">
        <f>DH131*DH133+DH132*Inputs!$C$16</f>
        <v>141258860.3</v>
      </c>
      <c r="DI135" s="37">
        <f>DI131*DI133+DI132*Inputs!$C$16</f>
        <v>141654498.4</v>
      </c>
      <c r="DJ135" s="37">
        <f>DJ131*DJ133+DJ132*Inputs!$C$16</f>
        <v>142039750</v>
      </c>
      <c r="DK135" s="37">
        <f>DK131*DK133+DK132*Inputs!$C$16</f>
        <v>142417255.7</v>
      </c>
      <c r="DL135" s="37">
        <f>DL131*DL133+DL132*Inputs!$C$16</f>
        <v>142785158.8</v>
      </c>
      <c r="DM135" s="37">
        <f>DM131*DM133+DM132*Inputs!$C$16</f>
        <v>143145881.4</v>
      </c>
      <c r="DN135" s="37">
        <f>DN131*DN133+DN132*Inputs!$C$16</f>
        <v>143498402.6</v>
      </c>
      <c r="DO135" s="37">
        <f>DO131*DO133+DO132*Inputs!$C$16</f>
        <v>143842153.6</v>
      </c>
      <c r="DP135" s="37">
        <f>DP131*DP133+DP132*Inputs!$C$16</f>
        <v>144179446.4</v>
      </c>
      <c r="DQ135" s="37">
        <f>DQ131*DQ133+DQ132*Inputs!$C$16</f>
        <v>144508268.8</v>
      </c>
      <c r="DR135" s="37">
        <f>DR131*DR133+DR132*Inputs!$C$16</f>
        <v>144831024.4</v>
      </c>
    </row>
    <row r="136" ht="14.25" customHeight="1">
      <c r="B136" s="277" t="s">
        <v>271</v>
      </c>
      <c r="C136" s="275"/>
      <c r="D136" s="275"/>
      <c r="E136" s="275"/>
      <c r="F136" s="275"/>
      <c r="G136" s="275"/>
      <c r="H136" s="275"/>
      <c r="I136" s="275"/>
      <c r="J136" s="275"/>
      <c r="K136" s="275"/>
      <c r="L136" s="275"/>
      <c r="M136" s="275"/>
      <c r="N136" s="275"/>
      <c r="O136" s="275"/>
      <c r="P136" s="275"/>
      <c r="Q136" s="275"/>
      <c r="R136" s="275"/>
      <c r="S136" s="275"/>
      <c r="T136" s="275"/>
      <c r="U136" s="275"/>
      <c r="V136" s="275"/>
      <c r="W136" s="275"/>
      <c r="X136" s="275"/>
      <c r="Y136" s="275"/>
      <c r="Z136" s="275"/>
      <c r="AA136" s="275"/>
      <c r="AB136" s="275"/>
      <c r="AC136" s="275"/>
      <c r="AD136" s="275"/>
      <c r="AE136" s="275"/>
      <c r="AF136" s="275"/>
      <c r="AG136" s="275"/>
      <c r="AH136" s="275"/>
      <c r="AI136" s="275"/>
      <c r="AJ136" s="275"/>
      <c r="AK136" s="275"/>
      <c r="AL136" s="275"/>
      <c r="AM136" s="275"/>
      <c r="AN136" s="275"/>
      <c r="AO136" s="275"/>
      <c r="AP136" s="275"/>
      <c r="AQ136" s="275"/>
      <c r="AR136" s="275"/>
      <c r="AS136" s="275"/>
      <c r="AT136" s="275"/>
      <c r="AU136" s="275"/>
      <c r="AV136" s="275"/>
      <c r="AW136" s="275"/>
      <c r="AX136" s="275"/>
      <c r="AY136" s="275"/>
      <c r="AZ136" s="275"/>
      <c r="BA136" s="275"/>
      <c r="BB136" s="275"/>
      <c r="BC136" s="275"/>
      <c r="BD136" s="275"/>
      <c r="BE136" s="275"/>
      <c r="BF136" s="275"/>
      <c r="BG136" s="275"/>
      <c r="BH136" s="275"/>
      <c r="BI136" s="275"/>
      <c r="BJ136" s="275"/>
      <c r="BK136" s="275"/>
      <c r="BL136" s="275"/>
      <c r="BM136" s="275"/>
      <c r="BN136" s="275"/>
      <c r="BO136" s="275"/>
      <c r="BP136" s="275"/>
      <c r="BQ136" s="275"/>
      <c r="BR136" s="275"/>
      <c r="BS136" s="275"/>
      <c r="BT136" s="275"/>
      <c r="BU136" s="275"/>
      <c r="BV136" s="275"/>
      <c r="BW136" s="275"/>
      <c r="BX136" s="275"/>
      <c r="BY136" s="275"/>
      <c r="BZ136" s="275"/>
      <c r="CA136" s="275"/>
      <c r="CB136" s="275"/>
      <c r="CC136" s="275"/>
      <c r="CD136" s="275"/>
      <c r="CE136" s="275"/>
      <c r="CF136" s="275"/>
      <c r="CG136" s="275"/>
      <c r="CH136" s="275"/>
      <c r="CI136" s="275"/>
      <c r="CJ136" s="275"/>
      <c r="CK136" s="275"/>
      <c r="CL136" s="275"/>
      <c r="CM136" s="275"/>
      <c r="CN136" s="275"/>
      <c r="CO136" s="275"/>
      <c r="CP136" s="275"/>
      <c r="CQ136" s="275"/>
      <c r="CR136" s="275"/>
      <c r="CS136" s="275"/>
      <c r="CT136" s="275"/>
      <c r="CU136" s="275"/>
      <c r="CV136" s="275"/>
      <c r="CW136" s="275"/>
      <c r="CX136" s="275"/>
      <c r="CY136" s="275"/>
      <c r="CZ136" s="275"/>
      <c r="DA136" s="275"/>
      <c r="DB136" s="275"/>
      <c r="DC136" s="275"/>
      <c r="DD136" s="275"/>
      <c r="DE136" s="275"/>
      <c r="DF136" s="275"/>
      <c r="DG136" s="275"/>
      <c r="DH136" s="275"/>
      <c r="DI136" s="275"/>
      <c r="DJ136" s="275"/>
      <c r="DK136" s="275"/>
      <c r="DL136" s="275"/>
      <c r="DM136" s="275"/>
      <c r="DN136" s="275"/>
      <c r="DO136" s="275"/>
      <c r="DP136" s="275"/>
      <c r="DQ136" s="275"/>
      <c r="DR136" s="275"/>
    </row>
    <row r="137" ht="14.25" customHeight="1" outlineLevel="1">
      <c r="A137" s="279"/>
      <c r="B137" s="210" t="s">
        <v>272</v>
      </c>
      <c r="C137" s="37">
        <f>(max(C124,C127,C130,C133,Inputs!C9)-min(C124,C127,C130,C133,Inputs!C9))/max(C124,C127,C130,C133,Inputs!C9)*100</f>
        <v>82.44092242</v>
      </c>
      <c r="D137" s="37">
        <f t="shared" ref="D137:DR137" si="66">(max(D124,D127,D130,D133)-min(D124,D127,D130,D133))/max(D124,D127,D130,D133)*100</f>
        <v>72.21249204</v>
      </c>
      <c r="E137" s="37">
        <f t="shared" si="66"/>
        <v>64.4848481</v>
      </c>
      <c r="F137" s="37">
        <f t="shared" si="66"/>
        <v>66.9297744</v>
      </c>
      <c r="G137" s="37">
        <f t="shared" si="66"/>
        <v>67.83269323</v>
      </c>
      <c r="H137" s="37">
        <f t="shared" si="66"/>
        <v>68.05311219</v>
      </c>
      <c r="I137" s="37">
        <f t="shared" si="66"/>
        <v>69.58621582</v>
      </c>
      <c r="J137" s="37">
        <f t="shared" si="66"/>
        <v>68.93036359</v>
      </c>
      <c r="K137" s="37">
        <f t="shared" si="66"/>
        <v>67.88100456</v>
      </c>
      <c r="L137" s="37">
        <f t="shared" si="66"/>
        <v>66.97453653</v>
      </c>
      <c r="M137" s="37">
        <f t="shared" si="66"/>
        <v>65.9145651</v>
      </c>
      <c r="N137" s="37">
        <f t="shared" si="66"/>
        <v>64.84692975</v>
      </c>
      <c r="O137" s="37">
        <f t="shared" si="66"/>
        <v>65.1044869</v>
      </c>
      <c r="P137" s="37">
        <f t="shared" si="66"/>
        <v>63.23568175</v>
      </c>
      <c r="Q137" s="37">
        <f t="shared" si="66"/>
        <v>62.06658454</v>
      </c>
      <c r="R137" s="37">
        <f t="shared" si="66"/>
        <v>61.16800864</v>
      </c>
      <c r="S137" s="37">
        <f t="shared" si="66"/>
        <v>59.93968549</v>
      </c>
      <c r="T137" s="37">
        <f t="shared" si="66"/>
        <v>58.75597988</v>
      </c>
      <c r="U137" s="37">
        <f t="shared" si="66"/>
        <v>57.86080057</v>
      </c>
      <c r="V137" s="37">
        <f t="shared" si="66"/>
        <v>56.8590957</v>
      </c>
      <c r="W137" s="37">
        <f t="shared" si="66"/>
        <v>55.58122216</v>
      </c>
      <c r="X137" s="37">
        <f t="shared" si="66"/>
        <v>54.44635157</v>
      </c>
      <c r="Y137" s="37">
        <f t="shared" si="66"/>
        <v>53.36378836</v>
      </c>
      <c r="Z137" s="37">
        <f t="shared" si="66"/>
        <v>52.25205441</v>
      </c>
      <c r="AA137" s="37">
        <f t="shared" si="66"/>
        <v>51.25261739</v>
      </c>
      <c r="AB137" s="37">
        <f t="shared" si="66"/>
        <v>49.86696211</v>
      </c>
      <c r="AC137" s="37">
        <f t="shared" si="66"/>
        <v>48.7171187</v>
      </c>
      <c r="AD137" s="37">
        <f t="shared" si="66"/>
        <v>47.95984889</v>
      </c>
      <c r="AE137" s="37">
        <f t="shared" si="66"/>
        <v>46.90904035</v>
      </c>
      <c r="AF137" s="37">
        <f t="shared" si="66"/>
        <v>45.91949456</v>
      </c>
      <c r="AG137" s="37">
        <f t="shared" si="66"/>
        <v>44.64045832</v>
      </c>
      <c r="AH137" s="37">
        <f t="shared" si="66"/>
        <v>43.73060453</v>
      </c>
      <c r="AI137" s="37">
        <f t="shared" si="66"/>
        <v>42.69109007</v>
      </c>
      <c r="AJ137" s="37">
        <f t="shared" si="66"/>
        <v>41.68823616</v>
      </c>
      <c r="AK137" s="37">
        <f t="shared" si="66"/>
        <v>40.77036305</v>
      </c>
      <c r="AL137" s="37">
        <f t="shared" si="66"/>
        <v>39.81359154</v>
      </c>
      <c r="AM137" s="37">
        <f t="shared" si="66"/>
        <v>38.97557104</v>
      </c>
      <c r="AN137" s="37">
        <f t="shared" si="66"/>
        <v>37.9851304</v>
      </c>
      <c r="AO137" s="37">
        <f t="shared" si="66"/>
        <v>37.04074507</v>
      </c>
      <c r="AP137" s="37">
        <f t="shared" si="66"/>
        <v>36.34650111</v>
      </c>
      <c r="AQ137" s="37">
        <f t="shared" si="66"/>
        <v>35.54026522</v>
      </c>
      <c r="AR137" s="37">
        <f t="shared" si="66"/>
        <v>34.79252987</v>
      </c>
      <c r="AS137" s="37">
        <f t="shared" si="66"/>
        <v>34.03573902</v>
      </c>
      <c r="AT137" s="37">
        <f t="shared" si="66"/>
        <v>33.36257078</v>
      </c>
      <c r="AU137" s="37">
        <f t="shared" si="66"/>
        <v>32.67365859</v>
      </c>
      <c r="AV137" s="37">
        <f t="shared" si="66"/>
        <v>32.01081778</v>
      </c>
      <c r="AW137" s="37">
        <f t="shared" si="66"/>
        <v>31.40928532</v>
      </c>
      <c r="AX137" s="37">
        <f t="shared" si="66"/>
        <v>30.81489397</v>
      </c>
      <c r="AY137" s="37">
        <f t="shared" si="66"/>
        <v>30.19214707</v>
      </c>
      <c r="AZ137" s="37">
        <f t="shared" si="66"/>
        <v>29.63999331</v>
      </c>
      <c r="BA137" s="37">
        <f t="shared" si="66"/>
        <v>29.12232155</v>
      </c>
      <c r="BB137" s="37">
        <f t="shared" si="66"/>
        <v>28.67454357</v>
      </c>
      <c r="BC137" s="37">
        <f t="shared" si="66"/>
        <v>28.22701622</v>
      </c>
      <c r="BD137" s="37">
        <f t="shared" si="66"/>
        <v>27.81282354</v>
      </c>
      <c r="BE137" s="37">
        <f t="shared" si="66"/>
        <v>27.40942261</v>
      </c>
      <c r="BF137" s="37">
        <f t="shared" si="66"/>
        <v>27.03931638</v>
      </c>
      <c r="BG137" s="37">
        <f t="shared" si="66"/>
        <v>26.67896711</v>
      </c>
      <c r="BH137" s="37">
        <f t="shared" si="66"/>
        <v>26.33429585</v>
      </c>
      <c r="BI137" s="37">
        <f t="shared" si="66"/>
        <v>26.01439427</v>
      </c>
      <c r="BJ137" s="37">
        <f t="shared" si="66"/>
        <v>25.70508444</v>
      </c>
      <c r="BK137" s="37">
        <f t="shared" si="66"/>
        <v>25.41763634</v>
      </c>
      <c r="BL137" s="37">
        <f t="shared" si="66"/>
        <v>25.13681557</v>
      </c>
      <c r="BM137" s="37">
        <f t="shared" si="66"/>
        <v>24.86605009</v>
      </c>
      <c r="BN137" s="37">
        <f t="shared" si="66"/>
        <v>24.62224598</v>
      </c>
      <c r="BO137" s="37">
        <f t="shared" si="66"/>
        <v>24.38259625</v>
      </c>
      <c r="BP137" s="37">
        <f t="shared" si="66"/>
        <v>24.15577</v>
      </c>
      <c r="BQ137" s="37">
        <f t="shared" si="66"/>
        <v>23.93666196</v>
      </c>
      <c r="BR137" s="37">
        <f t="shared" si="66"/>
        <v>23.73010297</v>
      </c>
      <c r="BS137" s="37">
        <f t="shared" si="66"/>
        <v>23.5307523</v>
      </c>
      <c r="BT137" s="37">
        <f t="shared" si="66"/>
        <v>23.33931634</v>
      </c>
      <c r="BU137" s="37">
        <f t="shared" si="66"/>
        <v>23.15784874</v>
      </c>
      <c r="BV137" s="37">
        <f t="shared" si="66"/>
        <v>22.98276178</v>
      </c>
      <c r="BW137" s="37">
        <f t="shared" si="66"/>
        <v>22.81660229</v>
      </c>
      <c r="BX137" s="37">
        <f t="shared" si="66"/>
        <v>22.65555135</v>
      </c>
      <c r="BY137" s="37">
        <f t="shared" si="66"/>
        <v>22.49990407</v>
      </c>
      <c r="BZ137" s="37">
        <f t="shared" si="66"/>
        <v>22.3542775</v>
      </c>
      <c r="CA137" s="37">
        <f t="shared" si="66"/>
        <v>22.21252368</v>
      </c>
      <c r="CB137" s="37">
        <f t="shared" si="66"/>
        <v>22.07685039</v>
      </c>
      <c r="CC137" s="37">
        <f t="shared" si="66"/>
        <v>21.94562634</v>
      </c>
      <c r="CD137" s="37">
        <f t="shared" si="66"/>
        <v>21.82027923</v>
      </c>
      <c r="CE137" s="37">
        <f t="shared" si="66"/>
        <v>21.69905454</v>
      </c>
      <c r="CF137" s="37">
        <f t="shared" si="66"/>
        <v>21.58202608</v>
      </c>
      <c r="CG137" s="37">
        <f t="shared" si="66"/>
        <v>21.46994014</v>
      </c>
      <c r="CH137" s="37">
        <f t="shared" si="66"/>
        <v>21.36141192</v>
      </c>
      <c r="CI137" s="37">
        <f t="shared" si="66"/>
        <v>21.25746637</v>
      </c>
      <c r="CJ137" s="37">
        <f t="shared" si="66"/>
        <v>21.15646067</v>
      </c>
      <c r="CK137" s="37">
        <f t="shared" si="66"/>
        <v>21.05836485</v>
      </c>
      <c r="CL137" s="37">
        <f t="shared" si="66"/>
        <v>20.96554508</v>
      </c>
      <c r="CM137" s="37">
        <f t="shared" si="66"/>
        <v>20.8750006</v>
      </c>
      <c r="CN137" s="37">
        <f t="shared" si="66"/>
        <v>20.78786011</v>
      </c>
      <c r="CO137" s="37">
        <f t="shared" si="66"/>
        <v>20.70320852</v>
      </c>
      <c r="CP137" s="37">
        <f t="shared" si="66"/>
        <v>20.62193053</v>
      </c>
      <c r="CQ137" s="37">
        <f t="shared" si="66"/>
        <v>20.54298062</v>
      </c>
      <c r="CR137" s="37">
        <f t="shared" si="66"/>
        <v>20.46638892</v>
      </c>
      <c r="CS137" s="37">
        <f t="shared" si="66"/>
        <v>20.39272968</v>
      </c>
      <c r="CT137" s="37">
        <f t="shared" si="66"/>
        <v>20.32106254</v>
      </c>
      <c r="CU137" s="37">
        <f t="shared" si="66"/>
        <v>20.25220195</v>
      </c>
      <c r="CV137" s="37">
        <f t="shared" si="66"/>
        <v>20.18506266</v>
      </c>
      <c r="CW137" s="37">
        <f t="shared" si="66"/>
        <v>20.11963368</v>
      </c>
      <c r="CX137" s="37">
        <f t="shared" si="66"/>
        <v>20.05722271</v>
      </c>
      <c r="CY137" s="37">
        <f t="shared" si="66"/>
        <v>19.99617413</v>
      </c>
      <c r="CZ137" s="37">
        <f t="shared" si="66"/>
        <v>19.93732732</v>
      </c>
      <c r="DA137" s="37">
        <f t="shared" si="66"/>
        <v>19.87987845</v>
      </c>
      <c r="DB137" s="37">
        <f t="shared" si="66"/>
        <v>19.82465473</v>
      </c>
      <c r="DC137" s="37">
        <f t="shared" si="66"/>
        <v>19.77075995</v>
      </c>
      <c r="DD137" s="37">
        <f t="shared" si="66"/>
        <v>19.71823966</v>
      </c>
      <c r="DE137" s="37">
        <f t="shared" si="66"/>
        <v>19.66768299</v>
      </c>
      <c r="DF137" s="37">
        <f t="shared" si="66"/>
        <v>19.61823933</v>
      </c>
      <c r="DG137" s="37">
        <f t="shared" si="66"/>
        <v>19.57072782</v>
      </c>
      <c r="DH137" s="37">
        <f t="shared" si="66"/>
        <v>19.52403513</v>
      </c>
      <c r="DI137" s="37">
        <f t="shared" si="66"/>
        <v>19.47810207</v>
      </c>
      <c r="DJ137" s="37">
        <f t="shared" si="66"/>
        <v>19.43498502</v>
      </c>
      <c r="DK137" s="37">
        <f t="shared" si="66"/>
        <v>19.39234189</v>
      </c>
      <c r="DL137" s="37">
        <f t="shared" si="66"/>
        <v>19.35117739</v>
      </c>
      <c r="DM137" s="37">
        <f t="shared" si="66"/>
        <v>19.31075571</v>
      </c>
      <c r="DN137" s="37">
        <f t="shared" si="66"/>
        <v>19.27194186</v>
      </c>
      <c r="DO137" s="37">
        <f t="shared" si="66"/>
        <v>19.23387597</v>
      </c>
      <c r="DP137" s="37">
        <f t="shared" si="66"/>
        <v>19.19661779</v>
      </c>
      <c r="DQ137" s="37">
        <f t="shared" si="66"/>
        <v>19.1607925</v>
      </c>
      <c r="DR137" s="37">
        <f t="shared" si="66"/>
        <v>19.1255617</v>
      </c>
    </row>
    <row r="138" ht="14.25" customHeight="1">
      <c r="B138" s="270" t="s">
        <v>273</v>
      </c>
      <c r="C138" s="276"/>
      <c r="D138" s="276"/>
      <c r="E138" s="276"/>
      <c r="F138" s="276"/>
      <c r="G138" s="276"/>
      <c r="H138" s="276"/>
      <c r="I138" s="276"/>
      <c r="J138" s="276"/>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c r="AZ138" s="276"/>
      <c r="BA138" s="276"/>
      <c r="BB138" s="276"/>
      <c r="BC138" s="276"/>
      <c r="BD138" s="276"/>
      <c r="BE138" s="276"/>
      <c r="BF138" s="276"/>
      <c r="BG138" s="276"/>
      <c r="BH138" s="276"/>
      <c r="BI138" s="276"/>
      <c r="BJ138" s="276"/>
      <c r="BK138" s="276"/>
      <c r="BL138" s="276"/>
      <c r="BM138" s="276"/>
      <c r="BN138" s="276"/>
      <c r="BO138" s="276"/>
      <c r="BP138" s="276"/>
      <c r="BQ138" s="276"/>
      <c r="BR138" s="276"/>
      <c r="BS138" s="276"/>
      <c r="BT138" s="276"/>
      <c r="BU138" s="276"/>
      <c r="BV138" s="276"/>
      <c r="BW138" s="276"/>
      <c r="BX138" s="276"/>
      <c r="BY138" s="276"/>
      <c r="BZ138" s="276"/>
      <c r="CA138" s="276"/>
      <c r="CB138" s="276"/>
      <c r="CC138" s="276"/>
      <c r="CD138" s="276"/>
      <c r="CE138" s="276"/>
      <c r="CF138" s="276"/>
      <c r="CG138" s="276"/>
      <c r="CH138" s="276"/>
      <c r="CI138" s="276"/>
      <c r="CJ138" s="276"/>
      <c r="CK138" s="276"/>
      <c r="CL138" s="276"/>
      <c r="CM138" s="276"/>
      <c r="CN138" s="276"/>
      <c r="CO138" s="276"/>
      <c r="CP138" s="276"/>
      <c r="CQ138" s="276"/>
      <c r="CR138" s="276"/>
      <c r="CS138" s="276"/>
      <c r="CT138" s="276"/>
      <c r="CU138" s="276"/>
      <c r="CV138" s="276"/>
      <c r="CW138" s="276"/>
      <c r="CX138" s="276"/>
      <c r="CY138" s="276"/>
      <c r="CZ138" s="276"/>
      <c r="DA138" s="276"/>
      <c r="DB138" s="276"/>
      <c r="DC138" s="276"/>
      <c r="DD138" s="276"/>
      <c r="DE138" s="276"/>
      <c r="DF138" s="276"/>
      <c r="DG138" s="276"/>
      <c r="DH138" s="276"/>
      <c r="DI138" s="276"/>
      <c r="DJ138" s="276"/>
      <c r="DK138" s="276"/>
      <c r="DL138" s="276"/>
      <c r="DM138" s="276"/>
      <c r="DN138" s="276"/>
      <c r="DO138" s="276"/>
      <c r="DP138" s="276"/>
      <c r="DQ138" s="276"/>
      <c r="DR138" s="276"/>
    </row>
    <row r="139" ht="14.25" customHeight="1">
      <c r="B139" s="273" t="s">
        <v>274</v>
      </c>
      <c r="C139" s="275"/>
      <c r="D139" s="275"/>
      <c r="E139" s="275"/>
      <c r="F139" s="275"/>
      <c r="G139" s="275"/>
      <c r="H139" s="275"/>
      <c r="I139" s="275"/>
      <c r="J139" s="275"/>
      <c r="K139" s="275"/>
      <c r="L139" s="275"/>
      <c r="M139" s="275"/>
      <c r="N139" s="275"/>
      <c r="O139" s="275"/>
      <c r="P139" s="275"/>
      <c r="Q139" s="275"/>
      <c r="R139" s="275"/>
      <c r="S139" s="275"/>
      <c r="T139" s="275"/>
      <c r="U139" s="275"/>
      <c r="V139" s="275"/>
      <c r="W139" s="275"/>
      <c r="X139" s="275"/>
      <c r="Y139" s="275"/>
      <c r="Z139" s="275"/>
      <c r="AA139" s="275"/>
      <c r="AB139" s="275"/>
      <c r="AC139" s="275"/>
      <c r="AD139" s="275"/>
      <c r="AE139" s="275"/>
      <c r="AF139" s="275"/>
      <c r="AG139" s="275"/>
      <c r="AH139" s="275"/>
      <c r="AI139" s="275"/>
      <c r="AJ139" s="275"/>
      <c r="AK139" s="275"/>
      <c r="AL139" s="275"/>
      <c r="AM139" s="275"/>
      <c r="AN139" s="275"/>
      <c r="AO139" s="275"/>
      <c r="AP139" s="275"/>
      <c r="AQ139" s="275"/>
      <c r="AR139" s="275"/>
      <c r="AS139" s="275"/>
      <c r="AT139" s="275"/>
      <c r="AU139" s="275"/>
      <c r="AV139" s="275"/>
      <c r="AW139" s="275"/>
      <c r="AX139" s="275"/>
      <c r="AY139" s="275"/>
      <c r="AZ139" s="275"/>
      <c r="BA139" s="275"/>
      <c r="BB139" s="275"/>
      <c r="BC139" s="275"/>
      <c r="BD139" s="275"/>
      <c r="BE139" s="275"/>
      <c r="BF139" s="275"/>
      <c r="BG139" s="275"/>
      <c r="BH139" s="275"/>
      <c r="BI139" s="275"/>
      <c r="BJ139" s="275"/>
      <c r="BK139" s="275"/>
      <c r="BL139" s="275"/>
      <c r="BM139" s="275"/>
      <c r="BN139" s="275"/>
      <c r="BO139" s="275"/>
      <c r="BP139" s="275"/>
      <c r="BQ139" s="275"/>
      <c r="BR139" s="275"/>
      <c r="BS139" s="275"/>
      <c r="BT139" s="275"/>
      <c r="BU139" s="275"/>
      <c r="BV139" s="275"/>
      <c r="BW139" s="275"/>
      <c r="BX139" s="275"/>
      <c r="BY139" s="275"/>
      <c r="BZ139" s="275"/>
      <c r="CA139" s="275"/>
      <c r="CB139" s="275"/>
      <c r="CC139" s="275"/>
      <c r="CD139" s="275"/>
      <c r="CE139" s="275"/>
      <c r="CF139" s="275"/>
      <c r="CG139" s="275"/>
      <c r="CH139" s="275"/>
      <c r="CI139" s="275"/>
      <c r="CJ139" s="275"/>
      <c r="CK139" s="275"/>
      <c r="CL139" s="275"/>
      <c r="CM139" s="275"/>
      <c r="CN139" s="275"/>
      <c r="CO139" s="275"/>
      <c r="CP139" s="275"/>
      <c r="CQ139" s="275"/>
      <c r="CR139" s="275"/>
      <c r="CS139" s="275"/>
      <c r="CT139" s="275"/>
      <c r="CU139" s="275"/>
      <c r="CV139" s="275"/>
      <c r="CW139" s="275"/>
      <c r="CX139" s="275"/>
      <c r="CY139" s="275"/>
      <c r="CZ139" s="275"/>
      <c r="DA139" s="275"/>
      <c r="DB139" s="275"/>
      <c r="DC139" s="275"/>
      <c r="DD139" s="275"/>
      <c r="DE139" s="275"/>
      <c r="DF139" s="275"/>
      <c r="DG139" s="275"/>
      <c r="DH139" s="275"/>
      <c r="DI139" s="275"/>
      <c r="DJ139" s="275"/>
      <c r="DK139" s="275"/>
      <c r="DL139" s="275"/>
      <c r="DM139" s="275"/>
      <c r="DN139" s="275"/>
      <c r="DO139" s="275"/>
      <c r="DP139" s="275"/>
      <c r="DQ139" s="275"/>
      <c r="DR139" s="275"/>
    </row>
    <row r="140" ht="14.25" customHeight="1" outlineLevel="1">
      <c r="B140" s="268" t="str">
        <f>'Utility Modules'!B7</f>
        <v>Staking</v>
      </c>
      <c r="C140" s="37">
        <f>IF(OR('Utility Modules'!$C$17="Burning",'Utility Modules'!$C$17="Transfer"),IF('Utility Modules'!$C$17="Burning",-'Data Tables'!C88,'Data Tables'!C88),IF('Utility Modules'!$C$17="Holding",(C85+('Fund Raising'!D41-C122)+C88)*'Utility Modules'!$C$18/100/12,'Data Tables'!C93*'Utility Modules'!$C$18/100/12))+if('Utility Modules'!$C$48='Background Data'!$A$91,C$180,0)</f>
        <v>502233.7132</v>
      </c>
      <c r="D140" s="37">
        <f>IF(OR('Utility Modules'!$C$17="Burning",'Utility Modules'!$C$17="Transfer"),IF('Utility Modules'!$C$17="Burning",-'Data Tables'!D88,'Data Tables'!D88),IF('Utility Modules'!$C$17="Holding",(D85+('Fund Raising'!E41-D122)+D88)*'Utility Modules'!$C$18/100/12,'Data Tables'!D93*'Utility Modules'!$C$18/100/12))+if('Utility Modules'!$C$48='Background Data'!$A$91,D$180,0)</f>
        <v>850048.276</v>
      </c>
      <c r="E140" s="37">
        <f>IF(OR('Utility Modules'!$C$17="Burning",'Utility Modules'!$C$17="Transfer"),IF('Utility Modules'!$C$17="Burning",-'Data Tables'!E88,'Data Tables'!E88),IF('Utility Modules'!$C$17="Holding",(E85+('Fund Raising'!F41-E122)+E88)*'Utility Modules'!$C$18/100/12,'Data Tables'!E93*'Utility Modules'!$C$18/100/12))+if('Utility Modules'!$C$48='Background Data'!$A$91,E$180,0)</f>
        <v>1232932.113</v>
      </c>
      <c r="F140" s="37">
        <f>IF(OR('Utility Modules'!$C$17="Burning",'Utility Modules'!$C$17="Transfer"),IF('Utility Modules'!$C$17="Burning",-'Data Tables'!F88,'Data Tables'!F88),IF('Utility Modules'!$C$17="Holding",(F85+('Fund Raising'!G41-F122)+F88)*'Utility Modules'!$C$18/100/12,'Data Tables'!F93*'Utility Modules'!$C$18/100/12))+if('Utility Modules'!$C$48='Background Data'!$A$91,F$180,0)</f>
        <v>1618736.916</v>
      </c>
      <c r="G140" s="37">
        <f>IF(OR('Utility Modules'!$C$17="Burning",'Utility Modules'!$C$17="Transfer"),IF('Utility Modules'!$C$17="Burning",-'Data Tables'!G88,'Data Tables'!G88),IF('Utility Modules'!$C$17="Holding",(G85+('Fund Raising'!H41-G122)+G88)*'Utility Modules'!$C$18/100/12,'Data Tables'!G93*'Utility Modules'!$C$18/100/12))+if('Utility Modules'!$C$48='Background Data'!$A$91,G$180,0)</f>
        <v>2033918.634</v>
      </c>
      <c r="H140" s="37">
        <f>IF(OR('Utility Modules'!$C$17="Burning",'Utility Modules'!$C$17="Transfer"),IF('Utility Modules'!$C$17="Burning",-'Data Tables'!H88,'Data Tables'!H88),IF('Utility Modules'!$C$17="Holding",(H85+('Fund Raising'!I41-H122)+H88)*'Utility Modules'!$C$18/100/12,'Data Tables'!H93*'Utility Modules'!$C$18/100/12))+if('Utility Modules'!$C$48='Background Data'!$A$91,H$180,0)</f>
        <v>2454637.482</v>
      </c>
      <c r="I140" s="37">
        <f>IF(OR('Utility Modules'!$C$17="Burning",'Utility Modules'!$C$17="Transfer"),IF('Utility Modules'!$C$17="Burning",-'Data Tables'!I88,'Data Tables'!I88),IF('Utility Modules'!$C$17="Holding",(I85+('Fund Raising'!J41-I122)+I88)*'Utility Modules'!$C$18/100/12,'Data Tables'!I93*'Utility Modules'!$C$18/100/12))+if('Utility Modules'!$C$48='Background Data'!$A$91,I$180,0)</f>
        <v>2910954.534</v>
      </c>
      <c r="J140" s="37">
        <f>IF(OR('Utility Modules'!$C$17="Burning",'Utility Modules'!$C$17="Transfer"),IF('Utility Modules'!$C$17="Burning",-'Data Tables'!J88,'Data Tables'!J88),IF('Utility Modules'!$C$17="Holding",(J85+('Fund Raising'!K41-J122)+J88)*'Utility Modules'!$C$18/100/12,'Data Tables'!J93*'Utility Modules'!$C$18/100/12))+if('Utility Modules'!$C$48='Background Data'!$A$91,J$180,0)</f>
        <v>3390874.366</v>
      </c>
      <c r="K140" s="37">
        <f>IF(OR('Utility Modules'!$C$17="Burning",'Utility Modules'!$C$17="Transfer"),IF('Utility Modules'!$C$17="Burning",-'Data Tables'!K88,'Data Tables'!K88),IF('Utility Modules'!$C$17="Holding",(K85+('Fund Raising'!L41-K122)+K88)*'Utility Modules'!$C$18/100/12,'Data Tables'!K93*'Utility Modules'!$C$18/100/12))+if('Utility Modules'!$C$48='Background Data'!$A$91,K$180,0)</f>
        <v>3880886.034</v>
      </c>
      <c r="L140" s="37">
        <f>IF(OR('Utility Modules'!$C$17="Burning",'Utility Modules'!$C$17="Transfer"),IF('Utility Modules'!$C$17="Burning",-'Data Tables'!L88,'Data Tables'!L88),IF('Utility Modules'!$C$17="Holding",(L85+('Fund Raising'!M41-L122)+L88)*'Utility Modules'!$C$18/100/12,'Data Tables'!L93*'Utility Modules'!$C$18/100/12))+if('Utility Modules'!$C$48='Background Data'!$A$91,L$180,0)</f>
        <v>4412725.444</v>
      </c>
      <c r="M140" s="37">
        <f>IF(OR('Utility Modules'!$C$17="Burning",'Utility Modules'!$C$17="Transfer"),IF('Utility Modules'!$C$17="Burning",-'Data Tables'!M88,'Data Tables'!M88),IF('Utility Modules'!$C$17="Holding",(M85+('Fund Raising'!N41-M122)+M88)*'Utility Modules'!$C$18/100/12,'Data Tables'!M93*'Utility Modules'!$C$18/100/12))+if('Utility Modules'!$C$48='Background Data'!$A$91,M$180,0)</f>
        <v>4957099.245</v>
      </c>
      <c r="N140" s="37">
        <f>IF(OR('Utility Modules'!$C$17="Burning",'Utility Modules'!$C$17="Transfer"),IF('Utility Modules'!$C$17="Burning",-'Data Tables'!N88,'Data Tables'!N88),IF('Utility Modules'!$C$17="Holding",(N85+('Fund Raising'!O41-N122)+N88)*'Utility Modules'!$C$18/100/12,'Data Tables'!N93*'Utility Modules'!$C$18/100/12))+if('Utility Modules'!$C$48='Background Data'!$A$91,N$180,0)</f>
        <v>5548145.943</v>
      </c>
      <c r="O140" s="37">
        <f>IF(OR('Utility Modules'!$C$17="Burning",'Utility Modules'!$C$17="Transfer"),IF('Utility Modules'!$C$17="Burning",-'Data Tables'!O88,'Data Tables'!O88),IF('Utility Modules'!$C$17="Holding",(O85+('Fund Raising'!P41-O122)+O88)*'Utility Modules'!$C$18/100/12,'Data Tables'!O93*'Utility Modules'!$C$18/100/12))+if('Utility Modules'!$C$48='Background Data'!$A$91,O$180,0)</f>
        <v>6175364.127</v>
      </c>
      <c r="P140" s="37">
        <f>IF(OR('Utility Modules'!$C$17="Burning",'Utility Modules'!$C$17="Transfer"),IF('Utility Modules'!$C$17="Burning",-'Data Tables'!P88,'Data Tables'!P88),IF('Utility Modules'!$C$17="Holding",(P85+('Fund Raising'!Q41-P122)+P88)*'Utility Modules'!$C$18/100/12,'Data Tables'!P93*'Utility Modules'!$C$18/100/12))+if('Utility Modules'!$C$48='Background Data'!$A$91,P$180,0)</f>
        <v>6780663.202</v>
      </c>
      <c r="Q140" s="37">
        <f>IF(OR('Utility Modules'!$C$17="Burning",'Utility Modules'!$C$17="Transfer"),IF('Utility Modules'!$C$17="Burning",-'Data Tables'!Q88,'Data Tables'!Q88),IF('Utility Modules'!$C$17="Holding",(Q85+('Fund Raising'!R41-Q122)+Q88)*'Utility Modules'!$C$18/100/12,'Data Tables'!Q93*'Utility Modules'!$C$18/100/12))+if('Utility Modules'!$C$48='Background Data'!$A$91,Q$180,0)</f>
        <v>7476657.822</v>
      </c>
      <c r="R140" s="37">
        <f>IF(OR('Utility Modules'!$C$17="Burning",'Utility Modules'!$C$17="Transfer"),IF('Utility Modules'!$C$17="Burning",-'Data Tables'!R88,'Data Tables'!R88),IF('Utility Modules'!$C$17="Holding",(R85+('Fund Raising'!S41-R122)+R88)*'Utility Modules'!$C$18/100/12,'Data Tables'!R93*'Utility Modules'!$C$18/100/12))+if('Utility Modules'!$C$48='Background Data'!$A$91,R$180,0)</f>
        <v>8190650.575</v>
      </c>
      <c r="S140" s="37">
        <f>IF(OR('Utility Modules'!$C$17="Burning",'Utility Modules'!$C$17="Transfer"),IF('Utility Modules'!$C$17="Burning",-'Data Tables'!S88,'Data Tables'!S88),IF('Utility Modules'!$C$17="Holding",(S85+('Fund Raising'!T41-S122)+S88)*'Utility Modules'!$C$18/100/12,'Data Tables'!S93*'Utility Modules'!$C$18/100/12))+if('Utility Modules'!$C$48='Background Data'!$A$91,S$180,0)</f>
        <v>8962803.857</v>
      </c>
      <c r="T140" s="37">
        <f>IF(OR('Utility Modules'!$C$17="Burning",'Utility Modules'!$C$17="Transfer"),IF('Utility Modules'!$C$17="Burning",-'Data Tables'!T88,'Data Tables'!T88),IF('Utility Modules'!$C$17="Holding",(T85+('Fund Raising'!U41-T122)+T88)*'Utility Modules'!$C$18/100/12,'Data Tables'!T93*'Utility Modules'!$C$18/100/12))+if('Utility Modules'!$C$48='Background Data'!$A$91,T$180,0)</f>
        <v>9751896.673</v>
      </c>
      <c r="U140" s="37">
        <f>IF(OR('Utility Modules'!$C$17="Burning",'Utility Modules'!$C$17="Transfer"),IF('Utility Modules'!$C$17="Burning",-'Data Tables'!U88,'Data Tables'!U88),IF('Utility Modules'!$C$17="Holding",(U85+('Fund Raising'!V41-U122)+U88)*'Utility Modules'!$C$18/100/12,'Data Tables'!U93*'Utility Modules'!$C$18/100/12))+if('Utility Modules'!$C$48='Background Data'!$A$91,U$180,0)</f>
        <v>10603040.08</v>
      </c>
      <c r="V140" s="37">
        <f>IF(OR('Utility Modules'!$C$17="Burning",'Utility Modules'!$C$17="Transfer"),IF('Utility Modules'!$C$17="Burning",-'Data Tables'!V88,'Data Tables'!V88),IF('Utility Modules'!$C$17="Holding",(V85+('Fund Raising'!W41-V122)+V88)*'Utility Modules'!$C$18/100/12,'Data Tables'!V93*'Utility Modules'!$C$18/100/12))+if('Utility Modules'!$C$48='Background Data'!$A$91,V$180,0)</f>
        <v>11494175.34</v>
      </c>
      <c r="W140" s="37">
        <f>IF(OR('Utility Modules'!$C$17="Burning",'Utility Modules'!$C$17="Transfer"),IF('Utility Modules'!$C$17="Burning",-'Data Tables'!W88,'Data Tables'!W88),IF('Utility Modules'!$C$17="Holding",(W85+('Fund Raising'!X41-W122)+W88)*'Utility Modules'!$C$18/100/12,'Data Tables'!W93*'Utility Modules'!$C$18/100/12))+if('Utility Modules'!$C$48='Background Data'!$A$91,W$180,0)</f>
        <v>12398619.52</v>
      </c>
      <c r="X140" s="37">
        <f>IF(OR('Utility Modules'!$C$17="Burning",'Utility Modules'!$C$17="Transfer"),IF('Utility Modules'!$C$17="Burning",-'Data Tables'!X88,'Data Tables'!X88),IF('Utility Modules'!$C$17="Holding",(X85+('Fund Raising'!Y41-X122)+X88)*'Utility Modules'!$C$18/100/12,'Data Tables'!X93*'Utility Modules'!$C$18/100/12))+if('Utility Modules'!$C$48='Background Data'!$A$91,X$180,0)</f>
        <v>13363771.92</v>
      </c>
      <c r="Y140" s="37">
        <f>IF(OR('Utility Modules'!$C$17="Burning",'Utility Modules'!$C$17="Transfer"),IF('Utility Modules'!$C$17="Burning",-'Data Tables'!Y88,'Data Tables'!Y88),IF('Utility Modules'!$C$17="Holding",(Y85+('Fund Raising'!Z41-Y122)+Y88)*'Utility Modules'!$C$18/100/12,'Data Tables'!Y93*'Utility Modules'!$C$18/100/12))+if('Utility Modules'!$C$48='Background Data'!$A$91,Y$180,0)</f>
        <v>14337713.38</v>
      </c>
      <c r="Z140" s="37">
        <f>IF(OR('Utility Modules'!$C$17="Burning",'Utility Modules'!$C$17="Transfer"),IF('Utility Modules'!$C$17="Burning",-'Data Tables'!Z88,'Data Tables'!Z88),IF('Utility Modules'!$C$17="Holding",(Z85+('Fund Raising'!AA41-Z122)+Z88)*'Utility Modules'!$C$18/100/12,'Data Tables'!Z93*'Utility Modules'!$C$18/100/12))+if('Utility Modules'!$C$48='Background Data'!$A$91,Z$180,0)</f>
        <v>15368745.75</v>
      </c>
      <c r="AA140" s="37">
        <f>IF(OR('Utility Modules'!$C$17="Burning",'Utility Modules'!$C$17="Transfer"),IF('Utility Modules'!$C$17="Burning",-'Data Tables'!AA88,'Data Tables'!AA88),IF('Utility Modules'!$C$17="Holding",(AA85+('Fund Raising'!AB41-AA122)+AA88)*'Utility Modules'!$C$18/100/12,'Data Tables'!AA93*'Utility Modules'!$C$18/100/12))+if('Utility Modules'!$C$48='Background Data'!$A$91,AA$180,0)</f>
        <v>16428289.2</v>
      </c>
      <c r="AB140" s="37">
        <f>IF(OR('Utility Modules'!$C$17="Burning",'Utility Modules'!$C$17="Transfer"),IF('Utility Modules'!$C$17="Burning",-'Data Tables'!AB88,'Data Tables'!AB88),IF('Utility Modules'!$C$17="Holding",(AB85+('Fund Raising'!AC41-AB122)+AB88)*'Utility Modules'!$C$18/100/12,'Data Tables'!AB93*'Utility Modules'!$C$18/100/12))+if('Utility Modules'!$C$48='Background Data'!$A$91,AB$180,0)</f>
        <v>17428752.43</v>
      </c>
      <c r="AC140" s="37">
        <f>IF(OR('Utility Modules'!$C$17="Burning",'Utility Modules'!$C$17="Transfer"),IF('Utility Modules'!$C$17="Burning",-'Data Tables'!AC88,'Data Tables'!AC88),IF('Utility Modules'!$C$17="Holding",(AC85+('Fund Raising'!AD41-AC122)+AC88)*'Utility Modules'!$C$18/100/12,'Data Tables'!AC93*'Utility Modules'!$C$18/100/12))+if('Utility Modules'!$C$48='Background Data'!$A$91,AC$180,0)</f>
        <v>18528846.97</v>
      </c>
      <c r="AD140" s="37">
        <f>IF(OR('Utility Modules'!$C$17="Burning",'Utility Modules'!$C$17="Transfer"),IF('Utility Modules'!$C$17="Burning",-'Data Tables'!AD88,'Data Tables'!AD88),IF('Utility Modules'!$C$17="Holding",(AD85+('Fund Raising'!AE41-AD122)+AD88)*'Utility Modules'!$C$18/100/12,'Data Tables'!AD93*'Utility Modules'!$C$18/100/12))+if('Utility Modules'!$C$48='Background Data'!$A$91,AD$180,0)</f>
        <v>19618520.84</v>
      </c>
      <c r="AE140" s="37">
        <f>IF(OR('Utility Modules'!$C$17="Burning",'Utility Modules'!$C$17="Transfer"),IF('Utility Modules'!$C$17="Burning",-'Data Tables'!AE88,'Data Tables'!AE88),IF('Utility Modules'!$C$17="Holding",(AE85+('Fund Raising'!AF41-AE122)+AE88)*'Utility Modules'!$C$18/100/12,'Data Tables'!AE93*'Utility Modules'!$C$18/100/12))+if('Utility Modules'!$C$48='Background Data'!$A$91,AE$180,0)</f>
        <v>20744840.24</v>
      </c>
      <c r="AF140" s="37">
        <f>IF(OR('Utility Modules'!$C$17="Burning",'Utility Modules'!$C$17="Transfer"),IF('Utility Modules'!$C$17="Burning",-'Data Tables'!AF88,'Data Tables'!AF88),IF('Utility Modules'!$C$17="Holding",(AF85+('Fund Raising'!AG41-AF122)+AF88)*'Utility Modules'!$C$18/100/12,'Data Tables'!AF93*'Utility Modules'!$C$18/100/12))+if('Utility Modules'!$C$48='Background Data'!$A$91,AF$180,0)</f>
        <v>21849205.28</v>
      </c>
      <c r="AG140" s="37">
        <f>IF(OR('Utility Modules'!$C$17="Burning",'Utility Modules'!$C$17="Transfer"),IF('Utility Modules'!$C$17="Burning",-'Data Tables'!AG88,'Data Tables'!AG88),IF('Utility Modules'!$C$17="Holding",(AG85+('Fund Raising'!AH41-AG122)+AG88)*'Utility Modules'!$C$18/100/12,'Data Tables'!AG93*'Utility Modules'!$C$18/100/12))+if('Utility Modules'!$C$48='Background Data'!$A$91,AG$180,0)</f>
        <v>22975767.73</v>
      </c>
      <c r="AH140" s="37">
        <f>IF(OR('Utility Modules'!$C$17="Burning",'Utility Modules'!$C$17="Transfer"),IF('Utility Modules'!$C$17="Burning",-'Data Tables'!AH88,'Data Tables'!AH88),IF('Utility Modules'!$C$17="Holding",(AH85+('Fund Raising'!AI41-AH122)+AH88)*'Utility Modules'!$C$18/100/12,'Data Tables'!AH93*'Utility Modules'!$C$18/100/12))+if('Utility Modules'!$C$48='Background Data'!$A$91,AH$180,0)</f>
        <v>24095685</v>
      </c>
      <c r="AI140" s="37">
        <f>IF(OR('Utility Modules'!$C$17="Burning",'Utility Modules'!$C$17="Transfer"),IF('Utility Modules'!$C$17="Burning",-'Data Tables'!AI88,'Data Tables'!AI88),IF('Utility Modules'!$C$17="Holding",(AI85+('Fund Raising'!AJ41-AI122)+AI88)*'Utility Modules'!$C$18/100/12,'Data Tables'!AI93*'Utility Modules'!$C$18/100/12))+if('Utility Modules'!$C$48='Background Data'!$A$91,AI$180,0)</f>
        <v>25178641.86</v>
      </c>
      <c r="AJ140" s="37">
        <f>IF(OR('Utility Modules'!$C$17="Burning",'Utility Modules'!$C$17="Transfer"),IF('Utility Modules'!$C$17="Burning",-'Data Tables'!AJ88,'Data Tables'!AJ88),IF('Utility Modules'!$C$17="Holding",(AJ85+('Fund Raising'!AK41-AJ122)+AJ88)*'Utility Modules'!$C$18/100/12,'Data Tables'!AJ93*'Utility Modules'!$C$18/100/12))+if('Utility Modules'!$C$48='Background Data'!$A$91,AJ$180,0)</f>
        <v>26269917.18</v>
      </c>
      <c r="AK140" s="37">
        <f>IF(OR('Utility Modules'!$C$17="Burning",'Utility Modules'!$C$17="Transfer"),IF('Utility Modules'!$C$17="Burning",-'Data Tables'!AK88,'Data Tables'!AK88),IF('Utility Modules'!$C$17="Holding",(AK85+('Fund Raising'!AL41-AK122)+AK88)*'Utility Modules'!$C$18/100/12,'Data Tables'!AK93*'Utility Modules'!$C$18/100/12))+if('Utility Modules'!$C$48='Background Data'!$A$91,AK$180,0)</f>
        <v>27319280.85</v>
      </c>
      <c r="AL140" s="37">
        <f>IF(OR('Utility Modules'!$C$17="Burning",'Utility Modules'!$C$17="Transfer"),IF('Utility Modules'!$C$17="Burning",-'Data Tables'!AL88,'Data Tables'!AL88),IF('Utility Modules'!$C$17="Holding",(AL85+('Fund Raising'!AM41-AL122)+AL88)*'Utility Modules'!$C$18/100/12,'Data Tables'!AL93*'Utility Modules'!$C$18/100/12))+if('Utility Modules'!$C$48='Background Data'!$A$91,AL$180,0)</f>
        <v>28368333.29</v>
      </c>
      <c r="AM140" s="37">
        <f>IF(OR('Utility Modules'!$C$17="Burning",'Utility Modules'!$C$17="Transfer"),IF('Utility Modules'!$C$17="Burning",-'Data Tables'!AM88,'Data Tables'!AM88),IF('Utility Modules'!$C$17="Holding",(AM85+('Fund Raising'!AN41-AM122)+AM88)*'Utility Modules'!$C$18/100/12,'Data Tables'!AM93*'Utility Modules'!$C$18/100/12))+if('Utility Modules'!$C$48='Background Data'!$A$91,AM$180,0)</f>
        <v>29392648.93</v>
      </c>
      <c r="AN140" s="37">
        <f>IF(OR('Utility Modules'!$C$17="Burning",'Utility Modules'!$C$17="Transfer"),IF('Utility Modules'!$C$17="Burning",-'Data Tables'!AN88,'Data Tables'!AN88),IF('Utility Modules'!$C$17="Holding",(AN85+('Fund Raising'!AO41-AN122)+AN88)*'Utility Modules'!$C$18/100/12,'Data Tables'!AN93*'Utility Modules'!$C$18/100/12))+if('Utility Modules'!$C$48='Background Data'!$A$91,AN$180,0)</f>
        <v>30332927.94</v>
      </c>
      <c r="AO140" s="37">
        <f>IF(OR('Utility Modules'!$C$17="Burning",'Utility Modules'!$C$17="Transfer"),IF('Utility Modules'!$C$17="Burning",-'Data Tables'!AO88,'Data Tables'!AO88),IF('Utility Modules'!$C$17="Holding",(AO85+('Fund Raising'!AP41-AO122)+AO88)*'Utility Modules'!$C$18/100/12,'Data Tables'!AO93*'Utility Modules'!$C$18/100/12))+if('Utility Modules'!$C$48='Background Data'!$A$91,AO$180,0)</f>
        <v>31302725.54</v>
      </c>
      <c r="AP140" s="37">
        <f>IF(OR('Utility Modules'!$C$17="Burning",'Utility Modules'!$C$17="Transfer"),IF('Utility Modules'!$C$17="Burning",-'Data Tables'!AP88,'Data Tables'!AP88),IF('Utility Modules'!$C$17="Holding",(AP85+('Fund Raising'!AQ41-AP122)+AP88)*'Utility Modules'!$C$18/100/12,'Data Tables'!AP93*'Utility Modules'!$C$18/100/12))+if('Utility Modules'!$C$48='Background Data'!$A$91,AP$180,0)</f>
        <v>32229946.27</v>
      </c>
      <c r="AQ140" s="37">
        <f>IF(OR('Utility Modules'!$C$17="Burning",'Utility Modules'!$C$17="Transfer"),IF('Utility Modules'!$C$17="Burning",-'Data Tables'!AQ88,'Data Tables'!AQ88),IF('Utility Modules'!$C$17="Holding",(AQ85+('Fund Raising'!AR41-AQ122)+AQ88)*'Utility Modules'!$C$18/100/12,'Data Tables'!AQ93*'Utility Modules'!$C$18/100/12))+if('Utility Modules'!$C$48='Background Data'!$A$91,AQ$180,0)</f>
        <v>33145632.57</v>
      </c>
      <c r="AR140" s="37">
        <f>IF(OR('Utility Modules'!$C$17="Burning",'Utility Modules'!$C$17="Transfer"),IF('Utility Modules'!$C$17="Burning",-'Data Tables'!AR88,'Data Tables'!AR88),IF('Utility Modules'!$C$17="Holding",(AR85+('Fund Raising'!AS41-AR122)+AR88)*'Utility Modules'!$C$18/100/12,'Data Tables'!AR93*'Utility Modules'!$C$18/100/12))+if('Utility Modules'!$C$48='Background Data'!$A$91,AR$180,0)</f>
        <v>34020377.54</v>
      </c>
      <c r="AS140" s="37">
        <f>IF(OR('Utility Modules'!$C$17="Burning",'Utility Modules'!$C$17="Transfer"),IF('Utility Modules'!$C$17="Burning",-'Data Tables'!AS88,'Data Tables'!AS88),IF('Utility Modules'!$C$17="Holding",(AS85+('Fund Raising'!AT41-AS122)+AS88)*'Utility Modules'!$C$18/100/12,'Data Tables'!AS93*'Utility Modules'!$C$18/100/12))+if('Utility Modules'!$C$48='Background Data'!$A$91,AS$180,0)</f>
        <v>34882607.15</v>
      </c>
      <c r="AT140" s="37">
        <f>IF(OR('Utility Modules'!$C$17="Burning",'Utility Modules'!$C$17="Transfer"),IF('Utility Modules'!$C$17="Burning",-'Data Tables'!AT88,'Data Tables'!AT88),IF('Utility Modules'!$C$17="Holding",(AT85+('Fund Raising'!AU41-AT122)+AT88)*'Utility Modules'!$C$18/100/12,'Data Tables'!AT93*'Utility Modules'!$C$18/100/12))+if('Utility Modules'!$C$48='Background Data'!$A$91,AT$180,0)</f>
        <v>35720158.55</v>
      </c>
      <c r="AU140" s="37">
        <f>IF(OR('Utility Modules'!$C$17="Burning",'Utility Modules'!$C$17="Transfer"),IF('Utility Modules'!$C$17="Burning",-'Data Tables'!AU88,'Data Tables'!AU88),IF('Utility Modules'!$C$17="Holding",(AU85+('Fund Raising'!AV41-AU122)+AU88)*'Utility Modules'!$C$18/100/12,'Data Tables'!AU93*'Utility Modules'!$C$18/100/12))+if('Utility Modules'!$C$48='Background Data'!$A$91,AU$180,0)</f>
        <v>36523805.56</v>
      </c>
      <c r="AV140" s="37">
        <f>IF(OR('Utility Modules'!$C$17="Burning",'Utility Modules'!$C$17="Transfer"),IF('Utility Modules'!$C$17="Burning",-'Data Tables'!AV88,'Data Tables'!AV88),IF('Utility Modules'!$C$17="Holding",(AV85+('Fund Raising'!AW41-AV122)+AV88)*'Utility Modules'!$C$18/100/12,'Data Tables'!AV93*'Utility Modules'!$C$18/100/12))+if('Utility Modules'!$C$48='Background Data'!$A$91,AV$180,0)</f>
        <v>37316475.29</v>
      </c>
      <c r="AW140" s="37">
        <f>IF(OR('Utility Modules'!$C$17="Burning",'Utility Modules'!$C$17="Transfer"),IF('Utility Modules'!$C$17="Burning",-'Data Tables'!AW88,'Data Tables'!AW88),IF('Utility Modules'!$C$17="Holding",(AW85+('Fund Raising'!AX41-AW122)+AW88)*'Utility Modules'!$C$18/100/12,'Data Tables'!AW93*'Utility Modules'!$C$18/100/12))+if('Utility Modules'!$C$48='Background Data'!$A$91,AW$180,0)</f>
        <v>38081618.92</v>
      </c>
      <c r="AX140" s="37">
        <f>IF(OR('Utility Modules'!$C$17="Burning",'Utility Modules'!$C$17="Transfer"),IF('Utility Modules'!$C$17="Burning",-'Data Tables'!AX88,'Data Tables'!AX88),IF('Utility Modules'!$C$17="Holding",(AX85+('Fund Raising'!AY41-AX122)+AX88)*'Utility Modules'!$C$18/100/12,'Data Tables'!AX93*'Utility Modules'!$C$18/100/12))+if('Utility Modules'!$C$48='Background Data'!$A$91,AX$180,0)</f>
        <v>38838009.08</v>
      </c>
      <c r="AY140" s="37">
        <f>IF(OR('Utility Modules'!$C$17="Burning",'Utility Modules'!$C$17="Transfer"),IF('Utility Modules'!$C$17="Burning",-'Data Tables'!AY88,'Data Tables'!AY88),IF('Utility Modules'!$C$17="Holding",(AY85+('Fund Raising'!AZ41-AY122)+AY88)*'Utility Modules'!$C$18/100/12,'Data Tables'!AY93*'Utility Modules'!$C$18/100/12))+if('Utility Modules'!$C$48='Background Data'!$A$91,AY$180,0)</f>
        <v>39576225.69</v>
      </c>
      <c r="AZ140" s="37">
        <f>IF(OR('Utility Modules'!$C$17="Burning",'Utility Modules'!$C$17="Transfer"),IF('Utility Modules'!$C$17="Burning",-'Data Tables'!AZ88,'Data Tables'!AZ88),IF('Utility Modules'!$C$17="Holding",(AZ85+('Fund Raising'!BA41-AZ122)+AZ88)*'Utility Modules'!$C$18/100/12,'Data Tables'!AZ93*'Utility Modules'!$C$18/100/12))+if('Utility Modules'!$C$48='Background Data'!$A$91,AZ$180,0)</f>
        <v>40287794.34</v>
      </c>
      <c r="BA140" s="37">
        <f>IF(OR('Utility Modules'!$C$17="Burning",'Utility Modules'!$C$17="Transfer"),IF('Utility Modules'!$C$17="Burning",-'Data Tables'!BA88,'Data Tables'!BA88),IF('Utility Modules'!$C$17="Holding",(BA85+('Fund Raising'!BB41-BA122)+BA88)*'Utility Modules'!$C$18/100/12,'Data Tables'!BA93*'Utility Modules'!$C$18/100/12))+if('Utility Modules'!$C$48='Background Data'!$A$91,BA$180,0)</f>
        <v>40999767.91</v>
      </c>
      <c r="BB140" s="37">
        <f>IF(OR('Utility Modules'!$C$17="Burning",'Utility Modules'!$C$17="Transfer"),IF('Utility Modules'!$C$17="Burning",-'Data Tables'!BB88,'Data Tables'!BB88),IF('Utility Modules'!$C$17="Holding",(BB85+('Fund Raising'!BC41-BB122)+BB88)*'Utility Modules'!$C$18/100/12,'Data Tables'!BB93*'Utility Modules'!$C$18/100/12))+if('Utility Modules'!$C$48='Background Data'!$A$91,BB$180,0)</f>
        <v>41697580.74</v>
      </c>
      <c r="BC140" s="37">
        <f>IF(OR('Utility Modules'!$C$17="Burning",'Utility Modules'!$C$17="Transfer"),IF('Utility Modules'!$C$17="Burning",-'Data Tables'!BC88,'Data Tables'!BC88),IF('Utility Modules'!$C$17="Holding",(BC85+('Fund Raising'!BD41-BC122)+BC88)*'Utility Modules'!$C$18/100/12,'Data Tables'!BC93*'Utility Modules'!$C$18/100/12))+if('Utility Modules'!$C$48='Background Data'!$A$91,BC$180,0)</f>
        <v>42392295.97</v>
      </c>
      <c r="BD140" s="37">
        <f>IF(OR('Utility Modules'!$C$17="Burning",'Utility Modules'!$C$17="Transfer"),IF('Utility Modules'!$C$17="Burning",-'Data Tables'!BD88,'Data Tables'!BD88),IF('Utility Modules'!$C$17="Holding",(BD85+('Fund Raising'!BE41-BD122)+BD88)*'Utility Modules'!$C$18/100/12,'Data Tables'!BD93*'Utility Modules'!$C$18/100/12))+if('Utility Modules'!$C$48='Background Data'!$A$91,BD$180,0)</f>
        <v>43077070.88</v>
      </c>
      <c r="BE140" s="37">
        <f>IF(OR('Utility Modules'!$C$17="Burning",'Utility Modules'!$C$17="Transfer"),IF('Utility Modules'!$C$17="Burning",-'Data Tables'!BE88,'Data Tables'!BE88),IF('Utility Modules'!$C$17="Holding",(BE85+('Fund Raising'!BF41-BE122)+BE88)*'Utility Modules'!$C$18/100/12,'Data Tables'!BE93*'Utility Modules'!$C$18/100/12))+if('Utility Modules'!$C$48='Background Data'!$A$91,BE$180,0)</f>
        <v>43761014.46</v>
      </c>
      <c r="BF140" s="37">
        <f>IF(OR('Utility Modules'!$C$17="Burning",'Utility Modules'!$C$17="Transfer"),IF('Utility Modules'!$C$17="Burning",-'Data Tables'!BF88,'Data Tables'!BF88),IF('Utility Modules'!$C$17="Holding",(BF85+('Fund Raising'!BG41-BF122)+BF88)*'Utility Modules'!$C$18/100/12,'Data Tables'!BF93*'Utility Modules'!$C$18/100/12))+if('Utility Modules'!$C$48='Background Data'!$A$91,BF$180,0)</f>
        <v>44441925.3</v>
      </c>
      <c r="BG140" s="37">
        <f>IF(OR('Utility Modules'!$C$17="Burning",'Utility Modules'!$C$17="Transfer"),IF('Utility Modules'!$C$17="Burning",-'Data Tables'!BG88,'Data Tables'!BG88),IF('Utility Modules'!$C$17="Holding",(BG85+('Fund Raising'!BH41-BG122)+BG88)*'Utility Modules'!$C$18/100/12,'Data Tables'!BG93*'Utility Modules'!$C$18/100/12))+if('Utility Modules'!$C$48='Background Data'!$A$91,BG$180,0)</f>
        <v>45118306.24</v>
      </c>
      <c r="BH140" s="37">
        <f>IF(OR('Utility Modules'!$C$17="Burning",'Utility Modules'!$C$17="Transfer"),IF('Utility Modules'!$C$17="Burning",-'Data Tables'!BH88,'Data Tables'!BH88),IF('Utility Modules'!$C$17="Holding",(BH85+('Fund Raising'!BI41-BH122)+BH88)*'Utility Modules'!$C$18/100/12,'Data Tables'!BH93*'Utility Modules'!$C$18/100/12))+if('Utility Modules'!$C$48='Background Data'!$A$91,BH$180,0)</f>
        <v>45796796.95</v>
      </c>
      <c r="BI140" s="37">
        <f>IF(OR('Utility Modules'!$C$17="Burning",'Utility Modules'!$C$17="Transfer"),IF('Utility Modules'!$C$17="Burning",-'Data Tables'!BI88,'Data Tables'!BI88),IF('Utility Modules'!$C$17="Holding",(BI85+('Fund Raising'!BJ41-BI122)+BI88)*'Utility Modules'!$C$18/100/12,'Data Tables'!BI93*'Utility Modules'!$C$18/100/12))+if('Utility Modules'!$C$48='Background Data'!$A$91,BI$180,0)</f>
        <v>46473926.48</v>
      </c>
      <c r="BJ140" s="37">
        <f>IF(OR('Utility Modules'!$C$17="Burning",'Utility Modules'!$C$17="Transfer"),IF('Utility Modules'!$C$17="Burning",-'Data Tables'!BJ88,'Data Tables'!BJ88),IF('Utility Modules'!$C$17="Holding",(BJ85+('Fund Raising'!BK41-BJ122)+BJ88)*'Utility Modules'!$C$18/100/12,'Data Tables'!BJ93*'Utility Modules'!$C$18/100/12))+if('Utility Modules'!$C$48='Background Data'!$A$91,BJ$180,0)</f>
        <v>47154832.15</v>
      </c>
      <c r="BK140" s="37">
        <f>IF(OR('Utility Modules'!$C$17="Burning",'Utility Modules'!$C$17="Transfer"),IF('Utility Modules'!$C$17="Burning",-'Data Tables'!BK88,'Data Tables'!BK88),IF('Utility Modules'!$C$17="Holding",(BK85+('Fund Raising'!BL41-BK122)+BK88)*'Utility Modules'!$C$18/100/12,'Data Tables'!BK93*'Utility Modules'!$C$18/100/12))+if('Utility Modules'!$C$48='Background Data'!$A$91,BK$180,0)</f>
        <v>47838471.25</v>
      </c>
      <c r="BL140" s="37">
        <f>IF(OR('Utility Modules'!$C$17="Burning",'Utility Modules'!$C$17="Transfer"),IF('Utility Modules'!$C$17="Burning",-'Data Tables'!BL88,'Data Tables'!BL88),IF('Utility Modules'!$C$17="Holding",(BL85+('Fund Raising'!BM41-BL122)+BL88)*'Utility Modules'!$C$18/100/12,'Data Tables'!BL93*'Utility Modules'!$C$18/100/12))+if('Utility Modules'!$C$48='Background Data'!$A$91,BL$180,0)</f>
        <v>48521140.14</v>
      </c>
      <c r="BM140" s="37">
        <f>IF(OR('Utility Modules'!$C$17="Burning",'Utility Modules'!$C$17="Transfer"),IF('Utility Modules'!$C$17="Burning",-'Data Tables'!BM88,'Data Tables'!BM88),IF('Utility Modules'!$C$17="Holding",(BM85+('Fund Raising'!BN41-BM122)+BM88)*'Utility Modules'!$C$18/100/12,'Data Tables'!BM93*'Utility Modules'!$C$18/100/12))+if('Utility Modules'!$C$48='Background Data'!$A$91,BM$180,0)</f>
        <v>49212502.5</v>
      </c>
      <c r="BN140" s="37">
        <f>IF(OR('Utility Modules'!$C$17="Burning",'Utility Modules'!$C$17="Transfer"),IF('Utility Modules'!$C$17="Burning",-'Data Tables'!BN88,'Data Tables'!BN88),IF('Utility Modules'!$C$17="Holding",(BN85+('Fund Raising'!BO41-BN122)+BN88)*'Utility Modules'!$C$18/100/12,'Data Tables'!BN93*'Utility Modules'!$C$18/100/12))+if('Utility Modules'!$C$48='Background Data'!$A$91,BN$180,0)</f>
        <v>49907991.89</v>
      </c>
      <c r="BO140" s="37">
        <f>IF(OR('Utility Modules'!$C$17="Burning",'Utility Modules'!$C$17="Transfer"),IF('Utility Modules'!$C$17="Burning",-'Data Tables'!BO88,'Data Tables'!BO88),IF('Utility Modules'!$C$17="Holding",(BO85+('Fund Raising'!BP41-BO122)+BO88)*'Utility Modules'!$C$18/100/12,'Data Tables'!BO93*'Utility Modules'!$C$18/100/12))+if('Utility Modules'!$C$48='Background Data'!$A$91,BO$180,0)</f>
        <v>50610302.4</v>
      </c>
      <c r="BP140" s="37">
        <f>IF(OR('Utility Modules'!$C$17="Burning",'Utility Modules'!$C$17="Transfer"),IF('Utility Modules'!$C$17="Burning",-'Data Tables'!BP88,'Data Tables'!BP88),IF('Utility Modules'!$C$17="Holding",(BP85+('Fund Raising'!BQ41-BP122)+BP88)*'Utility Modules'!$C$18/100/12,'Data Tables'!BP93*'Utility Modules'!$C$18/100/12))+if('Utility Modules'!$C$48='Background Data'!$A$91,BP$180,0)</f>
        <v>51317941.05</v>
      </c>
      <c r="BQ140" s="37">
        <f>IF(OR('Utility Modules'!$C$17="Burning",'Utility Modules'!$C$17="Transfer"),IF('Utility Modules'!$C$17="Burning",-'Data Tables'!BQ88,'Data Tables'!BQ88),IF('Utility Modules'!$C$17="Holding",(BQ85+('Fund Raising'!BR41-BQ122)+BQ88)*'Utility Modules'!$C$18/100/12,'Data Tables'!BQ93*'Utility Modules'!$C$18/100/12))+if('Utility Modules'!$C$48='Background Data'!$A$91,BQ$180,0)</f>
        <v>52033226.04</v>
      </c>
      <c r="BR140" s="37">
        <f>IF(OR('Utility Modules'!$C$17="Burning",'Utility Modules'!$C$17="Transfer"),IF('Utility Modules'!$C$17="Burning",-'Data Tables'!BR88,'Data Tables'!BR88),IF('Utility Modules'!$C$17="Holding",(BR85+('Fund Raising'!BS41-BR122)+BR88)*'Utility Modules'!$C$18/100/12,'Data Tables'!BR93*'Utility Modules'!$C$18/100/12))+if('Utility Modules'!$C$48='Background Data'!$A$91,BR$180,0)</f>
        <v>52755784.46</v>
      </c>
      <c r="BS140" s="37">
        <f>IF(OR('Utility Modules'!$C$17="Burning",'Utility Modules'!$C$17="Transfer"),IF('Utility Modules'!$C$17="Burning",-'Data Tables'!BS88,'Data Tables'!BS88),IF('Utility Modules'!$C$17="Holding",(BS85+('Fund Raising'!BT41-BS122)+BS88)*'Utility Modules'!$C$18/100/12,'Data Tables'!BS93*'Utility Modules'!$C$18/100/12))+if('Utility Modules'!$C$48='Background Data'!$A$91,BS$180,0)</f>
        <v>53485307.45</v>
      </c>
      <c r="BT140" s="37">
        <f>IF(OR('Utility Modules'!$C$17="Burning",'Utility Modules'!$C$17="Transfer"),IF('Utility Modules'!$C$17="Burning",-'Data Tables'!BT88,'Data Tables'!BT88),IF('Utility Modules'!$C$17="Holding",(BT85+('Fund Raising'!BU41-BT122)+BT88)*'Utility Modules'!$C$18/100/12,'Data Tables'!BT93*'Utility Modules'!$C$18/100/12))+if('Utility Modules'!$C$48='Background Data'!$A$91,BT$180,0)</f>
        <v>54223550.84</v>
      </c>
      <c r="BU140" s="37">
        <f>IF(OR('Utility Modules'!$C$17="Burning",'Utility Modules'!$C$17="Transfer"),IF('Utility Modules'!$C$17="Burning",-'Data Tables'!BU88,'Data Tables'!BU88),IF('Utility Modules'!$C$17="Holding",(BU85+('Fund Raising'!BV41-BU122)+BU88)*'Utility Modules'!$C$18/100/12,'Data Tables'!BU93*'Utility Modules'!$C$18/100/12))+if('Utility Modules'!$C$48='Background Data'!$A$91,BU$180,0)</f>
        <v>54969727.49</v>
      </c>
      <c r="BV140" s="37">
        <f>IF(OR('Utility Modules'!$C$17="Burning",'Utility Modules'!$C$17="Transfer"),IF('Utility Modules'!$C$17="Burning",-'Data Tables'!BV88,'Data Tables'!BV88),IF('Utility Modules'!$C$17="Holding",(BV85+('Fund Raising'!BW41-BV122)+BV88)*'Utility Modules'!$C$18/100/12,'Data Tables'!BV93*'Utility Modules'!$C$18/100/12))+if('Utility Modules'!$C$48='Background Data'!$A$91,BV$180,0)</f>
        <v>55725247</v>
      </c>
      <c r="BW140" s="37">
        <f>IF(OR('Utility Modules'!$C$17="Burning",'Utility Modules'!$C$17="Transfer"),IF('Utility Modules'!$C$17="Burning",-'Data Tables'!BW88,'Data Tables'!BW88),IF('Utility Modules'!$C$17="Holding",(BW85+('Fund Raising'!BX41-BW122)+BW88)*'Utility Modules'!$C$18/100/12,'Data Tables'!BW93*'Utility Modules'!$C$18/100/12))+if('Utility Modules'!$C$48='Background Data'!$A$91,BW$180,0)</f>
        <v>56489940.88</v>
      </c>
      <c r="BX140" s="37">
        <f>IF(OR('Utility Modules'!$C$17="Burning",'Utility Modules'!$C$17="Transfer"),IF('Utility Modules'!$C$17="Burning",-'Data Tables'!BX88,'Data Tables'!BX88),IF('Utility Modules'!$C$17="Holding",(BX85+('Fund Raising'!BY41-BX122)+BX88)*'Utility Modules'!$C$18/100/12,'Data Tables'!BX93*'Utility Modules'!$C$18/100/12))+if('Utility Modules'!$C$48='Background Data'!$A$91,BX$180,0)</f>
        <v>57262754.96</v>
      </c>
      <c r="BY140" s="37">
        <f>IF(OR('Utility Modules'!$C$17="Burning",'Utility Modules'!$C$17="Transfer"),IF('Utility Modules'!$C$17="Burning",-'Data Tables'!BY88,'Data Tables'!BY88),IF('Utility Modules'!$C$17="Holding",(BY85+('Fund Raising'!BZ41-BY122)+BY88)*'Utility Modules'!$C$18/100/12,'Data Tables'!BY93*'Utility Modules'!$C$18/100/12))+if('Utility Modules'!$C$48='Background Data'!$A$91,BY$180,0)</f>
        <v>58046511.1</v>
      </c>
      <c r="BZ140" s="37">
        <f>IF(OR('Utility Modules'!$C$17="Burning",'Utility Modules'!$C$17="Transfer"),IF('Utility Modules'!$C$17="Burning",-'Data Tables'!BZ88,'Data Tables'!BZ88),IF('Utility Modules'!$C$17="Holding",(BZ85+('Fund Raising'!CA41-BZ122)+BZ88)*'Utility Modules'!$C$18/100/12,'Data Tables'!BZ93*'Utility Modules'!$C$18/100/12))+if('Utility Modules'!$C$48='Background Data'!$A$91,BZ$180,0)</f>
        <v>58840011.17</v>
      </c>
      <c r="CA140" s="37">
        <f>IF(OR('Utility Modules'!$C$17="Burning",'Utility Modules'!$C$17="Transfer"),IF('Utility Modules'!$C$17="Burning",-'Data Tables'!CA88,'Data Tables'!CA88),IF('Utility Modules'!$C$17="Holding",(CA85+('Fund Raising'!CB41-CA122)+CA88)*'Utility Modules'!$C$18/100/12,'Data Tables'!CA93*'Utility Modules'!$C$18/100/12))+if('Utility Modules'!$C$48='Background Data'!$A$91,CA$180,0)</f>
        <v>59644126.67</v>
      </c>
      <c r="CB140" s="37">
        <f>IF(OR('Utility Modules'!$C$17="Burning",'Utility Modules'!$C$17="Transfer"),IF('Utility Modules'!$C$17="Burning",-'Data Tables'!CB88,'Data Tables'!CB88),IF('Utility Modules'!$C$17="Holding",(CB85+('Fund Raising'!CC41-CB122)+CB88)*'Utility Modules'!$C$18/100/12,'Data Tables'!CB93*'Utility Modules'!$C$18/100/12))+if('Utility Modules'!$C$48='Background Data'!$A$91,CB$180,0)</f>
        <v>60458440.4</v>
      </c>
      <c r="CC140" s="37">
        <f>IF(OR('Utility Modules'!$C$17="Burning",'Utility Modules'!$C$17="Transfer"),IF('Utility Modules'!$C$17="Burning",-'Data Tables'!CC88,'Data Tables'!CC88),IF('Utility Modules'!$C$17="Holding",(CC85+('Fund Raising'!CD41-CC122)+CC88)*'Utility Modules'!$C$18/100/12,'Data Tables'!CC93*'Utility Modules'!$C$18/100/12))+if('Utility Modules'!$C$48='Background Data'!$A$91,CC$180,0)</f>
        <v>61283782.85</v>
      </c>
      <c r="CD140" s="37">
        <f>IF(OR('Utility Modules'!$C$17="Burning",'Utility Modules'!$C$17="Transfer"),IF('Utility Modules'!$C$17="Burning",-'Data Tables'!CD88,'Data Tables'!CD88),IF('Utility Modules'!$C$17="Holding",(CD85+('Fund Raising'!CE41-CD122)+CD88)*'Utility Modules'!$C$18/100/12,'Data Tables'!CD93*'Utility Modules'!$C$18/100/12))+if('Utility Modules'!$C$48='Background Data'!$A$91,CD$180,0)</f>
        <v>62120112.25</v>
      </c>
      <c r="CE140" s="37">
        <f>IF(OR('Utility Modules'!$C$17="Burning",'Utility Modules'!$C$17="Transfer"),IF('Utility Modules'!$C$17="Burning",-'Data Tables'!CE88,'Data Tables'!CE88),IF('Utility Modules'!$C$17="Holding",(CE85+('Fund Raising'!CF41-CE122)+CE88)*'Utility Modules'!$C$18/100/12,'Data Tables'!CE93*'Utility Modules'!$C$18/100/12))+if('Utility Modules'!$C$48='Background Data'!$A$91,CE$180,0)</f>
        <v>62967337.14</v>
      </c>
      <c r="CF140" s="37">
        <f>IF(OR('Utility Modules'!$C$17="Burning",'Utility Modules'!$C$17="Transfer"),IF('Utility Modules'!$C$17="Burning",-'Data Tables'!CF88,'Data Tables'!CF88),IF('Utility Modules'!$C$17="Holding",(CF85+('Fund Raising'!CG41-CF122)+CF88)*'Utility Modules'!$C$18/100/12,'Data Tables'!CF93*'Utility Modules'!$C$18/100/12))+if('Utility Modules'!$C$48='Background Data'!$A$91,CF$180,0)</f>
        <v>63826199.07</v>
      </c>
      <c r="CG140" s="37">
        <f>IF(OR('Utility Modules'!$C$17="Burning",'Utility Modules'!$C$17="Transfer"),IF('Utility Modules'!$C$17="Burning",-'Data Tables'!CG88,'Data Tables'!CG88),IF('Utility Modules'!$C$17="Holding",(CG85+('Fund Raising'!CH41-CG122)+CG88)*'Utility Modules'!$C$18/100/12,'Data Tables'!CG93*'Utility Modules'!$C$18/100/12))+if('Utility Modules'!$C$48='Background Data'!$A$91,CG$180,0)</f>
        <v>64696433.46</v>
      </c>
      <c r="CH140" s="37">
        <f>IF(OR('Utility Modules'!$C$17="Burning",'Utility Modules'!$C$17="Transfer"),IF('Utility Modules'!$C$17="Burning",-'Data Tables'!CH88,'Data Tables'!CH88),IF('Utility Modules'!$C$17="Holding",(CH85+('Fund Raising'!CI41-CH122)+CH88)*'Utility Modules'!$C$18/100/12,'Data Tables'!CH93*'Utility Modules'!$C$18/100/12))+if('Utility Modules'!$C$48='Background Data'!$A$91,CH$180,0)</f>
        <v>65578707.87</v>
      </c>
      <c r="CI140" s="37">
        <f>IF(OR('Utility Modules'!$C$17="Burning",'Utility Modules'!$C$17="Transfer"),IF('Utility Modules'!$C$17="Burning",-'Data Tables'!CI88,'Data Tables'!CI88),IF('Utility Modules'!$C$17="Holding",(CI85+('Fund Raising'!CJ41-CI122)+CI88)*'Utility Modules'!$C$18/100/12,'Data Tables'!CI93*'Utility Modules'!$C$18/100/12))+if('Utility Modules'!$C$48='Background Data'!$A$91,CI$180,0)</f>
        <v>66473028.09</v>
      </c>
      <c r="CJ140" s="37">
        <f>IF(OR('Utility Modules'!$C$17="Burning",'Utility Modules'!$C$17="Transfer"),IF('Utility Modules'!$C$17="Burning",-'Data Tables'!CJ88,'Data Tables'!CJ88),IF('Utility Modules'!$C$17="Holding",(CJ85+('Fund Raising'!CK41-CJ122)+CJ88)*'Utility Modules'!$C$18/100/12,'Data Tables'!CJ93*'Utility Modules'!$C$18/100/12))+if('Utility Modules'!$C$48='Background Data'!$A$91,CJ$180,0)</f>
        <v>67378859.94</v>
      </c>
      <c r="CK140" s="37">
        <f>IF(OR('Utility Modules'!$C$17="Burning",'Utility Modules'!$C$17="Transfer"),IF('Utility Modules'!$C$17="Burning",-'Data Tables'!CK88,'Data Tables'!CK88),IF('Utility Modules'!$C$17="Holding",(CK85+('Fund Raising'!CL41-CK122)+CK88)*'Utility Modules'!$C$18/100/12,'Data Tables'!CK93*'Utility Modules'!$C$18/100/12))+if('Utility Modules'!$C$48='Background Data'!$A$91,CK$180,0)</f>
        <v>68297711.67</v>
      </c>
      <c r="CL140" s="37">
        <f>IF(OR('Utility Modules'!$C$17="Burning",'Utility Modules'!$C$17="Transfer"),IF('Utility Modules'!$C$17="Burning",-'Data Tables'!CL88,'Data Tables'!CL88),IF('Utility Modules'!$C$17="Holding",(CL85+('Fund Raising'!CM41-CL122)+CL88)*'Utility Modules'!$C$18/100/12,'Data Tables'!CL93*'Utility Modules'!$C$18/100/12))+if('Utility Modules'!$C$48='Background Data'!$A$91,CL$180,0)</f>
        <v>69229047.05</v>
      </c>
      <c r="CM140" s="37">
        <f>IF(OR('Utility Modules'!$C$17="Burning",'Utility Modules'!$C$17="Transfer"),IF('Utility Modules'!$C$17="Burning",-'Data Tables'!CM88,'Data Tables'!CM88),IF('Utility Modules'!$C$17="Holding",(CM85+('Fund Raising'!CN41-CM122)+CM88)*'Utility Modules'!$C$18/100/12,'Data Tables'!CM93*'Utility Modules'!$C$18/100/12))+if('Utility Modules'!$C$48='Background Data'!$A$91,CM$180,0)</f>
        <v>70173409.93</v>
      </c>
      <c r="CN140" s="37">
        <f>IF(OR('Utility Modules'!$C$17="Burning",'Utility Modules'!$C$17="Transfer"),IF('Utility Modules'!$C$17="Burning",-'Data Tables'!CN88,'Data Tables'!CN88),IF('Utility Modules'!$C$17="Holding",(CN85+('Fund Raising'!CO41-CN122)+CN88)*'Utility Modules'!$C$18/100/12,'Data Tables'!CN93*'Utility Modules'!$C$18/100/12))+if('Utility Modules'!$C$48='Background Data'!$A$91,CN$180,0)</f>
        <v>71130604.85</v>
      </c>
      <c r="CO140" s="37">
        <f>IF(OR('Utility Modules'!$C$17="Burning",'Utility Modules'!$C$17="Transfer"),IF('Utility Modules'!$C$17="Burning",-'Data Tables'!CO88,'Data Tables'!CO88),IF('Utility Modules'!$C$17="Holding",(CO85+('Fund Raising'!CP41-CO122)+CO88)*'Utility Modules'!$C$18/100/12,'Data Tables'!CO93*'Utility Modules'!$C$18/100/12))+if('Utility Modules'!$C$48='Background Data'!$A$91,CO$180,0)</f>
        <v>72101203.2</v>
      </c>
      <c r="CP140" s="37">
        <f>IF(OR('Utility Modules'!$C$17="Burning",'Utility Modules'!$C$17="Transfer"),IF('Utility Modules'!$C$17="Burning",-'Data Tables'!CP88,'Data Tables'!CP88),IF('Utility Modules'!$C$17="Holding",(CP85+('Fund Raising'!CQ41-CP122)+CP88)*'Utility Modules'!$C$18/100/12,'Data Tables'!CP93*'Utility Modules'!$C$18/100/12))+if('Utility Modules'!$C$48='Background Data'!$A$91,CP$180,0)</f>
        <v>73085249.72</v>
      </c>
      <c r="CQ140" s="37">
        <f>IF(OR('Utility Modules'!$C$17="Burning",'Utility Modules'!$C$17="Transfer"),IF('Utility Modules'!$C$17="Burning",-'Data Tables'!CQ88,'Data Tables'!CQ88),IF('Utility Modules'!$C$17="Holding",(CQ85+('Fund Raising'!CR41-CQ122)+CQ88)*'Utility Modules'!$C$18/100/12,'Data Tables'!CQ93*'Utility Modules'!$C$18/100/12))+if('Utility Modules'!$C$48='Background Data'!$A$91,CQ$180,0)</f>
        <v>74082709.56</v>
      </c>
      <c r="CR140" s="37">
        <f>IF(OR('Utility Modules'!$C$17="Burning",'Utility Modules'!$C$17="Transfer"),IF('Utility Modules'!$C$17="Burning",-'Data Tables'!CR88,'Data Tables'!CR88),IF('Utility Modules'!$C$17="Holding",(CR85+('Fund Raising'!CS41-CR122)+CR88)*'Utility Modules'!$C$18/100/12,'Data Tables'!CR93*'Utility Modules'!$C$18/100/12))+if('Utility Modules'!$C$48='Background Data'!$A$91,CR$180,0)</f>
        <v>75094161.2</v>
      </c>
      <c r="CS140" s="37">
        <f>IF(OR('Utility Modules'!$C$17="Burning",'Utility Modules'!$C$17="Transfer"),IF('Utility Modules'!$C$17="Burning",-'Data Tables'!CS88,'Data Tables'!CS88),IF('Utility Modules'!$C$17="Holding",(CS85+('Fund Raising'!CT41-CS122)+CS88)*'Utility Modules'!$C$18/100/12,'Data Tables'!CS93*'Utility Modules'!$C$18/100/12))+if('Utility Modules'!$C$48='Background Data'!$A$91,CS$180,0)</f>
        <v>76119460.08</v>
      </c>
      <c r="CT140" s="37">
        <f>IF(OR('Utility Modules'!$C$17="Burning",'Utility Modules'!$C$17="Transfer"),IF('Utility Modules'!$C$17="Burning",-'Data Tables'!CT88,'Data Tables'!CT88),IF('Utility Modules'!$C$17="Holding",(CT85+('Fund Raising'!CU41-CT122)+CT88)*'Utility Modules'!$C$18/100/12,'Data Tables'!CT93*'Utility Modules'!$C$18/100/12))+if('Utility Modules'!$C$48='Background Data'!$A$91,CT$180,0)</f>
        <v>77159162.18</v>
      </c>
      <c r="CU140" s="37">
        <f>IF(OR('Utility Modules'!$C$17="Burning",'Utility Modules'!$C$17="Transfer"),IF('Utility Modules'!$C$17="Burning",-'Data Tables'!CU88,'Data Tables'!CU88),IF('Utility Modules'!$C$17="Holding",(CU85+('Fund Raising'!CV41-CU122)+CU88)*'Utility Modules'!$C$18/100/12,'Data Tables'!CU93*'Utility Modules'!$C$18/100/12))+if('Utility Modules'!$C$48='Background Data'!$A$91,CU$180,0)</f>
        <v>78213335.46</v>
      </c>
      <c r="CV140" s="37">
        <f>IF(OR('Utility Modules'!$C$17="Burning",'Utility Modules'!$C$17="Transfer"),IF('Utility Modules'!$C$17="Burning",-'Data Tables'!CV88,'Data Tables'!CV88),IF('Utility Modules'!$C$17="Holding",(CV85+('Fund Raising'!CW41-CV122)+CV88)*'Utility Modules'!$C$18/100/12,'Data Tables'!CV93*'Utility Modules'!$C$18/100/12))+if('Utility Modules'!$C$48='Background Data'!$A$91,CV$180,0)</f>
        <v>79281752.04</v>
      </c>
      <c r="CW140" s="37">
        <f>IF(OR('Utility Modules'!$C$17="Burning",'Utility Modules'!$C$17="Transfer"),IF('Utility Modules'!$C$17="Burning",-'Data Tables'!CW88,'Data Tables'!CW88),IF('Utility Modules'!$C$17="Holding",(CW85+('Fund Raising'!CX41-CW122)+CW88)*'Utility Modules'!$C$18/100/12,'Data Tables'!CW93*'Utility Modules'!$C$18/100/12))+if('Utility Modules'!$C$48='Background Data'!$A$91,CW$180,0)</f>
        <v>80365349.24</v>
      </c>
      <c r="CX140" s="37">
        <f>IF(OR('Utility Modules'!$C$17="Burning",'Utility Modules'!$C$17="Transfer"),IF('Utility Modules'!$C$17="Burning",-'Data Tables'!CX88,'Data Tables'!CX88),IF('Utility Modules'!$C$17="Holding",(CX85+('Fund Raising'!CY41-CX122)+CX88)*'Utility Modules'!$C$18/100/12,'Data Tables'!CX93*'Utility Modules'!$C$18/100/12))+if('Utility Modules'!$C$48='Background Data'!$A$91,CX$180,0)</f>
        <v>81463880.46</v>
      </c>
      <c r="CY140" s="37">
        <f>IF(OR('Utility Modules'!$C$17="Burning",'Utility Modules'!$C$17="Transfer"),IF('Utility Modules'!$C$17="Burning",-'Data Tables'!CY88,'Data Tables'!CY88),IF('Utility Modules'!$C$17="Holding",(CY85+('Fund Raising'!CZ41-CY122)+CY88)*'Utility Modules'!$C$18/100/12,'Data Tables'!CY93*'Utility Modules'!$C$18/100/12))+if('Utility Modules'!$C$48='Background Data'!$A$91,CY$180,0)</f>
        <v>82577873.87</v>
      </c>
      <c r="CZ140" s="37">
        <f>IF(OR('Utility Modules'!$C$17="Burning",'Utility Modules'!$C$17="Transfer"),IF('Utility Modules'!$C$17="Burning",-'Data Tables'!CZ88,'Data Tables'!CZ88),IF('Utility Modules'!$C$17="Holding",(CZ85+('Fund Raising'!DA41-CZ122)+CZ88)*'Utility Modules'!$C$18/100/12,'Data Tables'!CZ93*'Utility Modules'!$C$18/100/12))+if('Utility Modules'!$C$48='Background Data'!$A$91,CZ$180,0)</f>
        <v>83707206.92</v>
      </c>
      <c r="DA140" s="37">
        <f>IF(OR('Utility Modules'!$C$17="Burning",'Utility Modules'!$C$17="Transfer"),IF('Utility Modules'!$C$17="Burning",-'Data Tables'!DA88,'Data Tables'!DA88),IF('Utility Modules'!$C$17="Holding",(DA85+('Fund Raising'!DB41-DA122)+DA88)*'Utility Modules'!$C$18/100/12,'Data Tables'!DA93*'Utility Modules'!$C$18/100/12))+if('Utility Modules'!$C$48='Background Data'!$A$91,DA$180,0)</f>
        <v>84852431.24</v>
      </c>
      <c r="DB140" s="37">
        <f>IF(OR('Utility Modules'!$C$17="Burning",'Utility Modules'!$C$17="Transfer"),IF('Utility Modules'!$C$17="Burning",-'Data Tables'!DB88,'Data Tables'!DB88),IF('Utility Modules'!$C$17="Holding",(DB85+('Fund Raising'!DC41-DB122)+DB88)*'Utility Modules'!$C$18/100/12,'Data Tables'!DB93*'Utility Modules'!$C$18/100/12))+if('Utility Modules'!$C$48='Background Data'!$A$91,DB$180,0)</f>
        <v>86013643.07</v>
      </c>
      <c r="DC140" s="37">
        <f>IF(OR('Utility Modules'!$C$17="Burning",'Utility Modules'!$C$17="Transfer"),IF('Utility Modules'!$C$17="Burning",-'Data Tables'!DC88,'Data Tables'!DC88),IF('Utility Modules'!$C$17="Holding",(DC85+('Fund Raising'!DD41-DC122)+DC88)*'Utility Modules'!$C$18/100/12,'Data Tables'!DC93*'Utility Modules'!$C$18/100/12))+if('Utility Modules'!$C$48='Background Data'!$A$91,DC$180,0)</f>
        <v>87190834.95</v>
      </c>
      <c r="DD140" s="37">
        <f>IF(OR('Utility Modules'!$C$17="Burning",'Utility Modules'!$C$17="Transfer"),IF('Utility Modules'!$C$17="Burning",-'Data Tables'!DD88,'Data Tables'!DD88),IF('Utility Modules'!$C$17="Holding",(DD85+('Fund Raising'!DE41-DD122)+DD88)*'Utility Modules'!$C$18/100/12,'Data Tables'!DD93*'Utility Modules'!$C$18/100/12))+if('Utility Modules'!$C$48='Background Data'!$A$91,DD$180,0)</f>
        <v>88384585.41</v>
      </c>
      <c r="DE140" s="37">
        <f>IF(OR('Utility Modules'!$C$17="Burning",'Utility Modules'!$C$17="Transfer"),IF('Utility Modules'!$C$17="Burning",-'Data Tables'!DE88,'Data Tables'!DE88),IF('Utility Modules'!$C$17="Holding",(DE85+('Fund Raising'!DF41-DE122)+DE88)*'Utility Modules'!$C$18/100/12,'Data Tables'!DE93*'Utility Modules'!$C$18/100/12))+if('Utility Modules'!$C$48='Background Data'!$A$91,DE$180,0)</f>
        <v>89594804.31</v>
      </c>
      <c r="DF140" s="37">
        <f>IF(OR('Utility Modules'!$C$17="Burning",'Utility Modules'!$C$17="Transfer"),IF('Utility Modules'!$C$17="Burning",-'Data Tables'!DF88,'Data Tables'!DF88),IF('Utility Modules'!$C$17="Holding",(DF85+('Fund Raising'!DG41-DF122)+DF88)*'Utility Modules'!$C$18/100/12,'Data Tables'!DF93*'Utility Modules'!$C$18/100/12))+if('Utility Modules'!$C$48='Background Data'!$A$91,DF$180,0)</f>
        <v>90822053.49</v>
      </c>
      <c r="DG140" s="37">
        <f>IF(OR('Utility Modules'!$C$17="Burning",'Utility Modules'!$C$17="Transfer"),IF('Utility Modules'!$C$17="Burning",-'Data Tables'!DG88,'Data Tables'!DG88),IF('Utility Modules'!$C$17="Holding",(DG85+('Fund Raising'!DH41-DG122)+DG88)*'Utility Modules'!$C$18/100/12,'Data Tables'!DG93*'Utility Modules'!$C$18/100/12))+if('Utility Modules'!$C$48='Background Data'!$A$91,DG$180,0)</f>
        <v>92066451.51</v>
      </c>
      <c r="DH140" s="37">
        <f>IF(OR('Utility Modules'!$C$17="Burning",'Utility Modules'!$C$17="Transfer"),IF('Utility Modules'!$C$17="Burning",-'Data Tables'!DH88,'Data Tables'!DH88),IF('Utility Modules'!$C$17="Holding",(DH85+('Fund Raising'!DI41-DH122)+DH88)*'Utility Modules'!$C$18/100/12,'Data Tables'!DH93*'Utility Modules'!$C$18/100/12))+if('Utility Modules'!$C$48='Background Data'!$A$91,DH$180,0)</f>
        <v>93327588.83</v>
      </c>
      <c r="DI140" s="37">
        <f>IF(OR('Utility Modules'!$C$17="Burning",'Utility Modules'!$C$17="Transfer"),IF('Utility Modules'!$C$17="Burning",-'Data Tables'!DI88,'Data Tables'!DI88),IF('Utility Modules'!$C$17="Holding",(DI85+('Fund Raising'!DJ41-DI122)+DI88)*'Utility Modules'!$C$18/100/12,'Data Tables'!DI93*'Utility Modules'!$C$18/100/12))+if('Utility Modules'!$C$48='Background Data'!$A$91,DI$180,0)</f>
        <v>94606764.12</v>
      </c>
      <c r="DJ140" s="37">
        <f>IF(OR('Utility Modules'!$C$17="Burning",'Utility Modules'!$C$17="Transfer"),IF('Utility Modules'!$C$17="Burning",-'Data Tables'!DJ88,'Data Tables'!DJ88),IF('Utility Modules'!$C$17="Holding",(DJ85+('Fund Raising'!DK41-DJ122)+DJ88)*'Utility Modules'!$C$18/100/12,'Data Tables'!DJ93*'Utility Modules'!$C$18/100/12))+if('Utility Modules'!$C$48='Background Data'!$A$91,DJ$180,0)</f>
        <v>95903695.82</v>
      </c>
      <c r="DK140" s="37">
        <f>IF(OR('Utility Modules'!$C$17="Burning",'Utility Modules'!$C$17="Transfer"),IF('Utility Modules'!$C$17="Burning",-'Data Tables'!DK88,'Data Tables'!DK88),IF('Utility Modules'!$C$17="Holding",(DK85+('Fund Raising'!DL41-DK122)+DK88)*'Utility Modules'!$C$18/100/12,'Data Tables'!DK93*'Utility Modules'!$C$18/100/12))+if('Utility Modules'!$C$48='Background Data'!$A$91,DK$180,0)</f>
        <v>97218893.95</v>
      </c>
      <c r="DL140" s="37">
        <f>IF(OR('Utility Modules'!$C$17="Burning",'Utility Modules'!$C$17="Transfer"),IF('Utility Modules'!$C$17="Burning",-'Data Tables'!DL88,'Data Tables'!DL88),IF('Utility Modules'!$C$17="Holding",(DL85+('Fund Raising'!DM41-DL122)+DL88)*'Utility Modules'!$C$18/100/12,'Data Tables'!DL93*'Utility Modules'!$C$18/100/12))+if('Utility Modules'!$C$48='Background Data'!$A$91,DL$180,0)</f>
        <v>98552275.73</v>
      </c>
      <c r="DM140" s="37">
        <f>IF(OR('Utility Modules'!$C$17="Burning",'Utility Modules'!$C$17="Transfer"),IF('Utility Modules'!$C$17="Burning",-'Data Tables'!DM88,'Data Tables'!DM88),IF('Utility Modules'!$C$17="Holding",(DM85+('Fund Raising'!DN41-DM122)+DM88)*'Utility Modules'!$C$18/100/12,'Data Tables'!DM93*'Utility Modules'!$C$18/100/12))+if('Utility Modules'!$C$48='Background Data'!$A$91,DM$180,0)</f>
        <v>99904411.38</v>
      </c>
      <c r="DN140" s="37">
        <f>IF(OR('Utility Modules'!$C$17="Burning",'Utility Modules'!$C$17="Transfer"),IF('Utility Modules'!$C$17="Burning",-'Data Tables'!DN88,'Data Tables'!DN88),IF('Utility Modules'!$C$17="Holding",(DN85+('Fund Raising'!DO41-DN122)+DN88)*'Utility Modules'!$C$18/100/12,'Data Tables'!DN93*'Utility Modules'!$C$18/100/12))+if('Utility Modules'!$C$48='Background Data'!$A$91,DN$180,0)</f>
        <v>101275450.6</v>
      </c>
      <c r="DO140" s="37">
        <f>IF(OR('Utility Modules'!$C$17="Burning",'Utility Modules'!$C$17="Transfer"),IF('Utility Modules'!$C$17="Burning",-'Data Tables'!DO88,'Data Tables'!DO88),IF('Utility Modules'!$C$17="Holding",(DO85+('Fund Raising'!DP41-DO122)+DO88)*'Utility Modules'!$C$18/100/12,'Data Tables'!DO93*'Utility Modules'!$C$18/100/12))+if('Utility Modules'!$C$48='Background Data'!$A$91,DO$180,0)</f>
        <v>102665411</v>
      </c>
      <c r="DP140" s="37">
        <f>IF(OR('Utility Modules'!$C$17="Burning",'Utility Modules'!$C$17="Transfer"),IF('Utility Modules'!$C$17="Burning",-'Data Tables'!DP88,'Data Tables'!DP88),IF('Utility Modules'!$C$17="Holding",(DP85+('Fund Raising'!DQ41-DP122)+DP88)*'Utility Modules'!$C$18/100/12,'Data Tables'!DP93*'Utility Modules'!$C$18/100/12))+if('Utility Modules'!$C$48='Background Data'!$A$91,DP$180,0)</f>
        <v>104074900.7</v>
      </c>
      <c r="DQ140" s="37">
        <f>IF(OR('Utility Modules'!$C$17="Burning",'Utility Modules'!$C$17="Transfer"),IF('Utility Modules'!$C$17="Burning",-'Data Tables'!DQ88,'Data Tables'!DQ88),IF('Utility Modules'!$C$17="Holding",(DQ85+('Fund Raising'!DR41-DQ122)+DQ88)*'Utility Modules'!$C$18/100/12,'Data Tables'!DQ93*'Utility Modules'!$C$18/100/12))+if('Utility Modules'!$C$48='Background Data'!$A$91,DQ$180,0)</f>
        <v>105503883.1</v>
      </c>
      <c r="DR140" s="37">
        <f>IF(OR('Utility Modules'!$C$17="Burning",'Utility Modules'!$C$17="Transfer"),IF('Utility Modules'!$C$17="Burning",-'Data Tables'!DR88,'Data Tables'!DR88),IF('Utility Modules'!$C$17="Holding",(DR85+('Fund Raising'!DS41-DR122)+DR88)*'Utility Modules'!$C$18/100/12,'Data Tables'!DR93*'Utility Modules'!$C$18/100/12))+if('Utility Modules'!$C$48='Background Data'!$A$91,DR$180,0)</f>
        <v>106952945.9</v>
      </c>
    </row>
    <row r="141" ht="14.25" customHeight="1" outlineLevel="1">
      <c r="B141" s="268" t="str">
        <f>'Utility Modules'!B8</f>
        <v>Liquidity Mining</v>
      </c>
      <c r="C141" s="37">
        <f>IF(OR('Utility Modules'!$C$24="Burning",'Utility Modules'!$C$24="Transfer"),IF('Utility Modules'!$C$24="Burning",-'Data Tables'!C89,'Data Tables'!C89),IF('Utility Modules'!$C$24="Holding",(C85+('Fund Raising'!D41-C122)+C89)*'Utility Modules'!$C$25/100/12,'Data Tables'!C94*'Utility Modules'!$C$25/100/12))</f>
        <v>200</v>
      </c>
      <c r="D141" s="37">
        <f>IF(OR('Utility Modules'!$C$24="Burning",'Utility Modules'!$C$24="Transfer"),IF('Utility Modules'!$C$24="Burning",-'Data Tables'!D89,'Data Tables'!D89),IF('Utility Modules'!$C$24="Holding",(D85+(C131-D122)+D89)*'Utility Modules'!$C$25/100/12,'Data Tables'!D94*'Utility Modules'!$C$25/100/12))</f>
        <v>3202.569145</v>
      </c>
      <c r="E141" s="37">
        <f>IF(OR('Utility Modules'!$C$24="Burning",'Utility Modules'!$C$24="Transfer"),IF('Utility Modules'!$C$24="Burning",-'Data Tables'!E89,'Data Tables'!E89),IF('Utility Modules'!$C$24="Holding",(E85+(D131-E122)+E89)*'Utility Modules'!$C$25/100/12,'Data Tables'!E94*'Utility Modules'!$C$25/100/12))</f>
        <v>6502.282437</v>
      </c>
      <c r="F141" s="37">
        <f>IF(OR('Utility Modules'!$C$24="Burning",'Utility Modules'!$C$24="Transfer"),IF('Utility Modules'!$C$24="Burning",-'Data Tables'!F89,'Data Tables'!F89),IF('Utility Modules'!$C$24="Holding",(F85+(E131-F122)+F89)*'Utility Modules'!$C$25/100/12,'Data Tables'!F94*'Utility Modules'!$C$25/100/12))</f>
        <v>11304.95641</v>
      </c>
      <c r="G141" s="37">
        <f>IF(OR('Utility Modules'!$C$24="Burning",'Utility Modules'!$C$24="Transfer"),IF('Utility Modules'!$C$24="Burning",-'Data Tables'!G89,'Data Tables'!G89),IF('Utility Modules'!$C$24="Holding",(G85+(F131-G122)+G89)*'Utility Modules'!$C$25/100/12,'Data Tables'!G94*'Utility Modules'!$C$25/100/12))</f>
        <v>17612.43107</v>
      </c>
      <c r="H141" s="37">
        <f>IF(OR('Utility Modules'!$C$24="Burning",'Utility Modules'!$C$24="Transfer"),IF('Utility Modules'!$C$24="Burning",-'Data Tables'!H89,'Data Tables'!H89),IF('Utility Modules'!$C$24="Holding",(H85+(G131-H122)+H89)*'Utility Modules'!$C$25/100/12,'Data Tables'!H94*'Utility Modules'!$C$25/100/12))</f>
        <v>25905.56434</v>
      </c>
      <c r="I141" s="37">
        <f>IF(OR('Utility Modules'!$C$24="Burning",'Utility Modules'!$C$24="Transfer"),IF('Utility Modules'!$C$24="Burning",-'Data Tables'!I89,'Data Tables'!I89),IF('Utility Modules'!$C$24="Holding",(I85+(H131-I122)+I89)*'Utility Modules'!$C$25/100/12,'Data Tables'!I94*'Utility Modules'!$C$25/100/12))</f>
        <v>37185.32414</v>
      </c>
      <c r="J141" s="37">
        <f>IF(OR('Utility Modules'!$C$24="Burning",'Utility Modules'!$C$24="Transfer"),IF('Utility Modules'!$C$24="Burning",-'Data Tables'!J89,'Data Tables'!J89),IF('Utility Modules'!$C$24="Holding",(J85+(I131-J122)+J89)*'Utility Modules'!$C$25/100/12,'Data Tables'!J94*'Utility Modules'!$C$25/100/12))</f>
        <v>50634.86994</v>
      </c>
      <c r="K141" s="37">
        <f>IF(OR('Utility Modules'!$C$24="Burning",'Utility Modules'!$C$24="Transfer"),IF('Utility Modules'!$C$24="Burning",-'Data Tables'!K89,'Data Tables'!K89),IF('Utility Modules'!$C$24="Holding",(K85+(J131-K122)+K89)*'Utility Modules'!$C$25/100/12,'Data Tables'!K94*'Utility Modules'!$C$25/100/12))</f>
        <v>66543.67925</v>
      </c>
      <c r="L141" s="37">
        <f>IF(OR('Utility Modules'!$C$24="Burning",'Utility Modules'!$C$24="Transfer"),IF('Utility Modules'!$C$24="Burning",-'Data Tables'!L89,'Data Tables'!L89),IF('Utility Modules'!$C$24="Holding",(L85+(K131-L122)+L89)*'Utility Modules'!$C$25/100/12,'Data Tables'!L94*'Utility Modules'!$C$25/100/12))</f>
        <v>84164.58304</v>
      </c>
      <c r="M141" s="37">
        <f>IF(OR('Utility Modules'!$C$24="Burning",'Utility Modules'!$C$24="Transfer"),IF('Utility Modules'!$C$24="Burning",-'Data Tables'!M89,'Data Tables'!M89),IF('Utility Modules'!$C$24="Holding",(M85+(L131-M122)+M89)*'Utility Modules'!$C$25/100/12,'Data Tables'!M94*'Utility Modules'!$C$25/100/12))</f>
        <v>104881.9171</v>
      </c>
      <c r="N141" s="37">
        <f>IF(OR('Utility Modules'!$C$24="Burning",'Utility Modules'!$C$24="Transfer"),IF('Utility Modules'!$C$24="Burning",-'Data Tables'!N89,'Data Tables'!N89),IF('Utility Modules'!$C$24="Holding",(N85+(M131-N122)+N89)*'Utility Modules'!$C$25/100/12,'Data Tables'!N94*'Utility Modules'!$C$25/100/12))</f>
        <v>127221.7731</v>
      </c>
      <c r="O141" s="37">
        <f>IF(OR('Utility Modules'!$C$24="Burning",'Utility Modules'!$C$24="Transfer"),IF('Utility Modules'!$C$24="Burning",-'Data Tables'!O89,'Data Tables'!O89),IF('Utility Modules'!$C$24="Holding",(O85+(N131-O122)+O89)*'Utility Modules'!$C$25/100/12,'Data Tables'!O94*'Utility Modules'!$C$25/100/12))</f>
        <v>155981.1484</v>
      </c>
      <c r="P141" s="37">
        <f>IF(OR('Utility Modules'!$C$24="Burning",'Utility Modules'!$C$24="Transfer"),IF('Utility Modules'!$C$24="Burning",-'Data Tables'!P89,'Data Tables'!P89),IF('Utility Modules'!$C$24="Holding",(P85+(O131-P122)+P89)*'Utility Modules'!$C$25/100/12,'Data Tables'!P94*'Utility Modules'!$C$25/100/12))</f>
        <v>189121.5389</v>
      </c>
      <c r="Q141" s="37">
        <f>IF(OR('Utility Modules'!$C$24="Burning",'Utility Modules'!$C$24="Transfer"),IF('Utility Modules'!$C$24="Burning",-'Data Tables'!Q89,'Data Tables'!Q89),IF('Utility Modules'!$C$24="Holding",(Q85+(P131-Q122)+Q89)*'Utility Modules'!$C$25/100/12,'Data Tables'!Q94*'Utility Modules'!$C$25/100/12))</f>
        <v>221038.1319</v>
      </c>
      <c r="R141" s="37">
        <f>IF(OR('Utility Modules'!$C$24="Burning",'Utility Modules'!$C$24="Transfer"),IF('Utility Modules'!$C$24="Burning",-'Data Tables'!R89,'Data Tables'!R89),IF('Utility Modules'!$C$24="Holding",(R85+(Q131-R122)+R89)*'Utility Modules'!$C$25/100/12,'Data Tables'!R94*'Utility Modules'!$C$25/100/12))</f>
        <v>259032.9444</v>
      </c>
      <c r="S141" s="37">
        <f>IF(OR('Utility Modules'!$C$24="Burning",'Utility Modules'!$C$24="Transfer"),IF('Utility Modules'!$C$24="Burning",-'Data Tables'!S89,'Data Tables'!S89),IF('Utility Modules'!$C$24="Holding",(S85+(R131-S122)+S89)*'Utility Modules'!$C$25/100/12,'Data Tables'!S94*'Utility Modules'!$C$25/100/12))</f>
        <v>298399.6009</v>
      </c>
      <c r="T141" s="37">
        <f>IF(OR('Utility Modules'!$C$24="Burning",'Utility Modules'!$C$24="Transfer"),IF('Utility Modules'!$C$24="Burning",-'Data Tables'!T89,'Data Tables'!T89),IF('Utility Modules'!$C$24="Holding",(T85+(S131-T122)+T89)*'Utility Modules'!$C$25/100/12,'Data Tables'!T94*'Utility Modules'!$C$25/100/12))</f>
        <v>343251.6704</v>
      </c>
      <c r="U141" s="37">
        <f>IF(OR('Utility Modules'!$C$24="Burning",'Utility Modules'!$C$24="Transfer"),IF('Utility Modules'!$C$24="Burning",-'Data Tables'!U89,'Data Tables'!U89),IF('Utility Modules'!$C$24="Holding",(U85+(T131-U122)+U89)*'Utility Modules'!$C$25/100/12,'Data Tables'!U94*'Utility Modules'!$C$25/100/12))</f>
        <v>391245.0453</v>
      </c>
      <c r="V141" s="37">
        <f>IF(OR('Utility Modules'!$C$24="Burning",'Utility Modules'!$C$24="Transfer"),IF('Utility Modules'!$C$24="Burning",-'Data Tables'!V89,'Data Tables'!V89),IF('Utility Modules'!$C$24="Holding",(V85+(U131-V122)+V89)*'Utility Modules'!$C$25/100/12,'Data Tables'!V94*'Utility Modules'!$C$25/100/12))</f>
        <v>444156.2308</v>
      </c>
      <c r="W141" s="37">
        <f>IF(OR('Utility Modules'!$C$24="Burning",'Utility Modules'!$C$24="Transfer"),IF('Utility Modules'!$C$24="Burning",-'Data Tables'!W89,'Data Tables'!W89),IF('Utility Modules'!$C$24="Holding",(W85+(V131-W122)+W89)*'Utility Modules'!$C$25/100/12,'Data Tables'!W94*'Utility Modules'!$C$25/100/12))</f>
        <v>502672.3157</v>
      </c>
      <c r="X141" s="37">
        <f>IF(OR('Utility Modules'!$C$24="Burning",'Utility Modules'!$C$24="Transfer"),IF('Utility Modules'!$C$24="Burning",-'Data Tables'!X89,'Data Tables'!X89),IF('Utility Modules'!$C$24="Holding",(X85+(W131-X122)+X89)*'Utility Modules'!$C$25/100/12,'Data Tables'!X94*'Utility Modules'!$C$25/100/12))</f>
        <v>562722.9508</v>
      </c>
      <c r="Y141" s="37">
        <f>IF(OR('Utility Modules'!$C$24="Burning",'Utility Modules'!$C$24="Transfer"),IF('Utility Modules'!$C$24="Burning",-'Data Tables'!Y89,'Data Tables'!Y89),IF('Utility Modules'!$C$24="Holding",(Y85+(X131-Y122)+Y89)*'Utility Modules'!$C$25/100/12,'Data Tables'!Y94*'Utility Modules'!$C$25/100/12))</f>
        <v>630497.596</v>
      </c>
      <c r="Z141" s="37">
        <f>IF(OR('Utility Modules'!$C$24="Burning",'Utility Modules'!$C$24="Transfer"),IF('Utility Modules'!$C$24="Burning",-'Data Tables'!Z89,'Data Tables'!Z89),IF('Utility Modules'!$C$24="Holding",(Z85+(Y131-Z122)+Z89)*'Utility Modules'!$C$25/100/12,'Data Tables'!Z94*'Utility Modules'!$C$25/100/12))</f>
        <v>699871.5954</v>
      </c>
      <c r="AA141" s="37">
        <f>IF(OR('Utility Modules'!$C$24="Burning",'Utility Modules'!$C$24="Transfer"),IF('Utility Modules'!$C$24="Burning",-'Data Tables'!AA89,'Data Tables'!AA89),IF('Utility Modules'!$C$24="Holding",(AA85+(Z131-AA122)+AA89)*'Utility Modules'!$C$25/100/12,'Data Tables'!AA94*'Utility Modules'!$C$25/100/12))</f>
        <v>775283.19</v>
      </c>
      <c r="AB141" s="37">
        <f>IF(OR('Utility Modules'!$C$24="Burning",'Utility Modules'!$C$24="Transfer"),IF('Utility Modules'!$C$24="Burning",-'Data Tables'!AB89,'Data Tables'!AB89),IF('Utility Modules'!$C$24="Holding",(AB85+(AA131-AB122)+AB89)*'Utility Modules'!$C$25/100/12,'Data Tables'!AB94*'Utility Modules'!$C$25/100/12))</f>
        <v>862405.2974</v>
      </c>
      <c r="AC141" s="37">
        <f>IF(OR('Utility Modules'!$C$24="Burning",'Utility Modules'!$C$24="Transfer"),IF('Utility Modules'!$C$24="Burning",-'Data Tables'!AC89,'Data Tables'!AC89),IF('Utility Modules'!$C$24="Holding",(AC85+(AB131-AC122)+AC89)*'Utility Modules'!$C$25/100/12,'Data Tables'!AC94*'Utility Modules'!$C$25/100/12))</f>
        <v>943232.4653</v>
      </c>
      <c r="AD141" s="37">
        <f>IF(OR('Utility Modules'!$C$24="Burning",'Utility Modules'!$C$24="Transfer"),IF('Utility Modules'!$C$24="Burning",-'Data Tables'!AD89,'Data Tables'!AD89),IF('Utility Modules'!$C$24="Holding",(AD85+(AC131-AD122)+AD89)*'Utility Modules'!$C$25/100/12,'Data Tables'!AD94*'Utility Modules'!$C$25/100/12))</f>
        <v>1037325.959</v>
      </c>
      <c r="AE141" s="37">
        <f>IF(OR('Utility Modules'!$C$24="Burning",'Utility Modules'!$C$24="Transfer"),IF('Utility Modules'!$C$24="Burning",-'Data Tables'!AE89,'Data Tables'!AE89),IF('Utility Modules'!$C$24="Holding",(AE85+(AD131-AE122)+AE89)*'Utility Modules'!$C$25/100/12,'Data Tables'!AE94*'Utility Modules'!$C$25/100/12))</f>
        <v>1133491.554</v>
      </c>
      <c r="AF141" s="37">
        <f>IF(OR('Utility Modules'!$C$24="Burning",'Utility Modules'!$C$24="Transfer"),IF('Utility Modules'!$C$24="Burning",-'Data Tables'!AF89,'Data Tables'!AF89),IF('Utility Modules'!$C$24="Holding",(AF85+(AE131-AF122)+AF89)*'Utility Modules'!$C$25/100/12,'Data Tables'!AF94*'Utility Modules'!$C$25/100/12))</f>
        <v>1240188.294</v>
      </c>
      <c r="AG141" s="37">
        <f>IF(OR('Utility Modules'!$C$24="Burning",'Utility Modules'!$C$24="Transfer"),IF('Utility Modules'!$C$24="Burning",-'Data Tables'!AG89,'Data Tables'!AG89),IF('Utility Modules'!$C$24="Holding",(AG85+(AF131-AG122)+AG89)*'Utility Modules'!$C$25/100/12,'Data Tables'!AG94*'Utility Modules'!$C$25/100/12))</f>
        <v>1345169.592</v>
      </c>
      <c r="AH141" s="37">
        <f>IF(OR('Utility Modules'!$C$24="Burning",'Utility Modules'!$C$24="Transfer"),IF('Utility Modules'!$C$24="Burning",-'Data Tables'!AH89,'Data Tables'!AH89),IF('Utility Modules'!$C$24="Holding",(AH85+(AG131-AH122)+AH89)*'Utility Modules'!$C$25/100/12,'Data Tables'!AH94*'Utility Modules'!$C$25/100/12))</f>
        <v>1458419.651</v>
      </c>
      <c r="AI141" s="37">
        <f>IF(OR('Utility Modules'!$C$24="Burning",'Utility Modules'!$C$24="Transfer"),IF('Utility Modules'!$C$24="Burning",-'Data Tables'!AI89,'Data Tables'!AI89),IF('Utility Modules'!$C$24="Holding",(AI85+(AH131-AI122)+AI89)*'Utility Modules'!$C$25/100/12,'Data Tables'!AI94*'Utility Modules'!$C$25/100/12))</f>
        <v>1581074.885</v>
      </c>
      <c r="AJ141" s="37">
        <f>IF(OR('Utility Modules'!$C$24="Burning",'Utility Modules'!$C$24="Transfer"),IF('Utility Modules'!$C$24="Burning",-'Data Tables'!AJ89,'Data Tables'!AJ89),IF('Utility Modules'!$C$24="Holding",(AJ85+(AI131-AJ122)+AJ89)*'Utility Modules'!$C$25/100/12,'Data Tables'!AJ94*'Utility Modules'!$C$25/100/12))</f>
        <v>1705838.053</v>
      </c>
      <c r="AK141" s="37">
        <f>IF(OR('Utility Modules'!$C$24="Burning",'Utility Modules'!$C$24="Transfer"),IF('Utility Modules'!$C$24="Burning",-'Data Tables'!AK89,'Data Tables'!AK89),IF('Utility Modules'!$C$24="Holding",(AK85+(AJ131-AK122)+AK89)*'Utility Modules'!$C$25/100/12,'Data Tables'!AK94*'Utility Modules'!$C$25/100/12))</f>
        <v>1841640.302</v>
      </c>
      <c r="AL141" s="37">
        <f>IF(OR('Utility Modules'!$C$24="Burning",'Utility Modules'!$C$24="Transfer"),IF('Utility Modules'!$C$24="Burning",-'Data Tables'!AL89,'Data Tables'!AL89),IF('Utility Modules'!$C$24="Holding",(AL85+(AK131-AL122)+AL89)*'Utility Modules'!$C$25/100/12,'Data Tables'!AL94*'Utility Modules'!$C$25/100/12))</f>
        <v>1979715.84</v>
      </c>
      <c r="AM141" s="37">
        <f>IF(OR('Utility Modules'!$C$24="Burning",'Utility Modules'!$C$24="Transfer"),IF('Utility Modules'!$C$24="Burning",-'Data Tables'!AM89,'Data Tables'!AM89),IF('Utility Modules'!$C$24="Holding",(AM85+(AL131-AM122)+AM89)*'Utility Modules'!$C$25/100/12,'Data Tables'!AM94*'Utility Modules'!$C$25/100/12))</f>
        <v>2126155.723</v>
      </c>
      <c r="AN141" s="37">
        <f>IF(OR('Utility Modules'!$C$24="Burning",'Utility Modules'!$C$24="Transfer"),IF('Utility Modules'!$C$24="Burning",-'Data Tables'!AN89,'Data Tables'!AN89),IF('Utility Modules'!$C$24="Holding",(AN85+(AM131-AN122)+AN89)*'Utility Modules'!$C$25/100/12,'Data Tables'!AN94*'Utility Modules'!$C$25/100/12))</f>
        <v>2286423.301</v>
      </c>
      <c r="AO141" s="37">
        <f>IF(OR('Utility Modules'!$C$24="Burning",'Utility Modules'!$C$24="Transfer"),IF('Utility Modules'!$C$24="Burning",-'Data Tables'!AO89,'Data Tables'!AO89),IF('Utility Modules'!$C$24="Holding",(AO85+(AN131-AO122)+AO89)*'Utility Modules'!$C$25/100/12,'Data Tables'!AO94*'Utility Modules'!$C$25/100/12))</f>
        <v>2439991.549</v>
      </c>
      <c r="AP141" s="37">
        <f>IF(OR('Utility Modules'!$C$24="Burning",'Utility Modules'!$C$24="Transfer"),IF('Utility Modules'!$C$24="Burning",-'Data Tables'!AP89,'Data Tables'!AP89),IF('Utility Modules'!$C$24="Holding",(AP85+(AO131-AP122)+AP89)*'Utility Modules'!$C$25/100/12,'Data Tables'!AP94*'Utility Modules'!$C$25/100/12))</f>
        <v>2606661.401</v>
      </c>
      <c r="AQ141" s="37">
        <f>IF(OR('Utility Modules'!$C$24="Burning",'Utility Modules'!$C$24="Transfer"),IF('Utility Modules'!$C$24="Burning",-'Data Tables'!AQ89,'Data Tables'!AQ89),IF('Utility Modules'!$C$24="Holding",(AQ85+(AP131-AQ122)+AQ89)*'Utility Modules'!$C$25/100/12,'Data Tables'!AQ94*'Utility Modules'!$C$25/100/12))</f>
        <v>2775986.185</v>
      </c>
      <c r="AR141" s="37">
        <f>IF(OR('Utility Modules'!$C$24="Burning",'Utility Modules'!$C$24="Transfer"),IF('Utility Modules'!$C$24="Burning",-'Data Tables'!AR89,'Data Tables'!AR89),IF('Utility Modules'!$C$24="Holding",(AR85+(AQ131-AR122)+AR89)*'Utility Modules'!$C$25/100/12,'Data Tables'!AR94*'Utility Modules'!$C$25/100/12))</f>
        <v>2954729.569</v>
      </c>
      <c r="AS141" s="37">
        <f>IF(OR('Utility Modules'!$C$24="Burning",'Utility Modules'!$C$24="Transfer"),IF('Utility Modules'!$C$24="Burning",-'Data Tables'!AS89,'Data Tables'!AS89),IF('Utility Modules'!$C$24="Holding",(AS85+(AR131-AS122)+AS89)*'Utility Modules'!$C$25/100/12,'Data Tables'!AS94*'Utility Modules'!$C$25/100/12))</f>
        <v>3135667.241</v>
      </c>
      <c r="AT141" s="37">
        <f>IF(OR('Utility Modules'!$C$24="Burning",'Utility Modules'!$C$24="Transfer"),IF('Utility Modules'!$C$24="Burning",-'Data Tables'!AT89,'Data Tables'!AT89),IF('Utility Modules'!$C$24="Holding",(AT85+(AS131-AT122)+AT89)*'Utility Modules'!$C$25/100/12,'Data Tables'!AT94*'Utility Modules'!$C$25/100/12))</f>
        <v>3323375.502</v>
      </c>
      <c r="AU141" s="37">
        <f>IF(OR('Utility Modules'!$C$24="Burning",'Utility Modules'!$C$24="Transfer"),IF('Utility Modules'!$C$24="Burning",-'Data Tables'!AU89,'Data Tables'!AU89),IF('Utility Modules'!$C$24="Holding",(AU85+(AT131-AU122)+AU89)*'Utility Modules'!$C$25/100/12,'Data Tables'!AU94*'Utility Modules'!$C$25/100/12))</f>
        <v>3518299.313</v>
      </c>
      <c r="AV141" s="37">
        <f>IF(OR('Utility Modules'!$C$24="Burning",'Utility Modules'!$C$24="Transfer"),IF('Utility Modules'!$C$24="Burning",-'Data Tables'!AV89,'Data Tables'!AV89),IF('Utility Modules'!$C$24="Holding",(AV85+(AU131-AV122)+AV89)*'Utility Modules'!$C$25/100/12,'Data Tables'!AV94*'Utility Modules'!$C$25/100/12))</f>
        <v>3715229.323</v>
      </c>
      <c r="AW141" s="37">
        <f>IF(OR('Utility Modules'!$C$24="Burning",'Utility Modules'!$C$24="Transfer"),IF('Utility Modules'!$C$24="Burning",-'Data Tables'!AW89,'Data Tables'!AW89),IF('Utility Modules'!$C$24="Holding",(AW85+(AV131-AW122)+AW89)*'Utility Modules'!$C$25/100/12,'Data Tables'!AW94*'Utility Modules'!$C$25/100/12))</f>
        <v>3919612.68</v>
      </c>
      <c r="AX141" s="37">
        <f>IF(OR('Utility Modules'!$C$24="Burning",'Utility Modules'!$C$24="Transfer"),IF('Utility Modules'!$C$24="Burning",-'Data Tables'!AX89,'Data Tables'!AX89),IF('Utility Modules'!$C$24="Holding",(AX85+(AW131-AX122)+AX89)*'Utility Modules'!$C$25/100/12,'Data Tables'!AX94*'Utility Modules'!$C$25/100/12))</f>
        <v>4126211.189</v>
      </c>
      <c r="AY141" s="37">
        <f>IF(OR('Utility Modules'!$C$24="Burning",'Utility Modules'!$C$24="Transfer"),IF('Utility Modules'!$C$24="Burning",-'Data Tables'!AY89,'Data Tables'!AY89),IF('Utility Modules'!$C$24="Holding",(AY85+(AX131-AY122)+AY89)*'Utility Modules'!$C$25/100/12,'Data Tables'!AY94*'Utility Modules'!$C$25/100/12))</f>
        <v>4334617.938</v>
      </c>
      <c r="AZ141" s="37">
        <f>IF(OR('Utility Modules'!$C$24="Burning",'Utility Modules'!$C$24="Transfer"),IF('Utility Modules'!$C$24="Burning",-'Data Tables'!AZ89,'Data Tables'!AZ89),IF('Utility Modules'!$C$24="Holding",(AZ85+(AY131-AZ122)+AZ89)*'Utility Modules'!$C$25/100/12,'Data Tables'!AZ94*'Utility Modules'!$C$25/100/12))</f>
        <v>4549441.609</v>
      </c>
      <c r="BA141" s="37">
        <f>IF(OR('Utility Modules'!$C$24="Burning",'Utility Modules'!$C$24="Transfer"),IF('Utility Modules'!$C$24="Burning",-'Data Tables'!BA89,'Data Tables'!BA89),IF('Utility Modules'!$C$24="Holding",(BA85+(AZ131-BA122)+BA89)*'Utility Modules'!$C$25/100/12,'Data Tables'!BA94*'Utility Modules'!$C$25/100/12))</f>
        <v>4764269.898</v>
      </c>
      <c r="BB141" s="37">
        <f>IF(OR('Utility Modules'!$C$24="Burning",'Utility Modules'!$C$24="Transfer"),IF('Utility Modules'!$C$24="Burning",-'Data Tables'!BB89,'Data Tables'!BB89),IF('Utility Modules'!$C$24="Holding",(BB85+(BA131-BB122)+BB89)*'Utility Modules'!$C$25/100/12,'Data Tables'!BB94*'Utility Modules'!$C$25/100/12))</f>
        <v>4985784.171</v>
      </c>
      <c r="BC141" s="37">
        <f>IF(OR('Utility Modules'!$C$24="Burning",'Utility Modules'!$C$24="Transfer"),IF('Utility Modules'!$C$24="Burning",-'Data Tables'!BC89,'Data Tables'!BC89),IF('Utility Modules'!$C$24="Holding",(BC85+(BB131-BC122)+BC89)*'Utility Modules'!$C$25/100/12,'Data Tables'!BC94*'Utility Modules'!$C$25/100/12))</f>
        <v>5209955.008</v>
      </c>
      <c r="BD141" s="37">
        <f>IF(OR('Utility Modules'!$C$24="Burning",'Utility Modules'!$C$24="Transfer"),IF('Utility Modules'!$C$24="Burning",-'Data Tables'!BD89,'Data Tables'!BD89),IF('Utility Modules'!$C$24="Holding",(BD85+(BC131-BD122)+BD89)*'Utility Modules'!$C$25/100/12,'Data Tables'!BD94*'Utility Modules'!$C$25/100/12))</f>
        <v>5439734.854</v>
      </c>
      <c r="BE141" s="37">
        <f>IF(OR('Utility Modules'!$C$24="Burning",'Utility Modules'!$C$24="Transfer"),IF('Utility Modules'!$C$24="Burning",-'Data Tables'!BE89,'Data Tables'!BE89),IF('Utility Modules'!$C$24="Holding",(BE85+(BD131-BE122)+BE89)*'Utility Modules'!$C$25/100/12,'Data Tables'!BE94*'Utility Modules'!$C$25/100/12))</f>
        <v>5672159.92</v>
      </c>
      <c r="BF141" s="37">
        <f>IF(OR('Utility Modules'!$C$24="Burning",'Utility Modules'!$C$24="Transfer"),IF('Utility Modules'!$C$24="Burning",-'Data Tables'!BF89,'Data Tables'!BF89),IF('Utility Modules'!$C$24="Holding",(BF85+(BE131-BF122)+BF89)*'Utility Modules'!$C$25/100/12,'Data Tables'!BF94*'Utility Modules'!$C$25/100/12))</f>
        <v>5909065.733</v>
      </c>
      <c r="BG141" s="37">
        <f>IF(OR('Utility Modules'!$C$24="Burning",'Utility Modules'!$C$24="Transfer"),IF('Utility Modules'!$C$24="Burning",-'Data Tables'!BG89,'Data Tables'!BG89),IF('Utility Modules'!$C$24="Holding",(BG85+(BF131-BG122)+BG89)*'Utility Modules'!$C$25/100/12,'Data Tables'!BG94*'Utility Modules'!$C$25/100/12))</f>
        <v>6150669.38</v>
      </c>
      <c r="BH141" s="37">
        <f>IF(OR('Utility Modules'!$C$24="Burning",'Utility Modules'!$C$24="Transfer"),IF('Utility Modules'!$C$24="Burning",-'Data Tables'!BH89,'Data Tables'!BH89),IF('Utility Modules'!$C$24="Holding",(BH85+(BG131-BH122)+BH89)*'Utility Modules'!$C$25/100/12,'Data Tables'!BH94*'Utility Modules'!$C$25/100/12))</f>
        <v>6395033.624</v>
      </c>
      <c r="BI141" s="37">
        <f>IF(OR('Utility Modules'!$C$24="Burning",'Utility Modules'!$C$24="Transfer"),IF('Utility Modules'!$C$24="Burning",-'Data Tables'!BI89,'Data Tables'!BI89),IF('Utility Modules'!$C$24="Holding",(BI85+(BH131-BI122)+BI89)*'Utility Modules'!$C$25/100/12,'Data Tables'!BI94*'Utility Modules'!$C$25/100/12))</f>
        <v>6644175.987</v>
      </c>
      <c r="BJ141" s="37">
        <f>IF(OR('Utility Modules'!$C$24="Burning",'Utility Modules'!$C$24="Transfer"),IF('Utility Modules'!$C$24="Burning",-'Data Tables'!BJ89,'Data Tables'!BJ89),IF('Utility Modules'!$C$24="Holding",(BJ85+(BI131-BJ122)+BJ89)*'Utility Modules'!$C$25/100/12,'Data Tables'!BJ94*'Utility Modules'!$C$25/100/12))</f>
        <v>6896294.487</v>
      </c>
      <c r="BK141" s="37">
        <f>IF(OR('Utility Modules'!$C$24="Burning",'Utility Modules'!$C$24="Transfer"),IF('Utility Modules'!$C$24="Burning",-'Data Tables'!BK89,'Data Tables'!BK89),IF('Utility Modules'!$C$24="Holding",(BK85+(BJ131-BK122)+BK89)*'Utility Modules'!$C$25/100/12,'Data Tables'!BK94*'Utility Modules'!$C$25/100/12))</f>
        <v>7152569.909</v>
      </c>
      <c r="BL141" s="37">
        <f>IF(OR('Utility Modules'!$C$24="Burning",'Utility Modules'!$C$24="Transfer"),IF('Utility Modules'!$C$24="Burning",-'Data Tables'!BL89,'Data Tables'!BL89),IF('Utility Modules'!$C$24="Holding",(BL85+(BK131-BL122)+BL89)*'Utility Modules'!$C$25/100/12,'Data Tables'!BL94*'Utility Modules'!$C$25/100/12))</f>
        <v>7414023.018</v>
      </c>
      <c r="BM141" s="37">
        <f>IF(OR('Utility Modules'!$C$24="Burning",'Utility Modules'!$C$24="Transfer"),IF('Utility Modules'!$C$24="Burning",-'Data Tables'!BM89,'Data Tables'!BM89),IF('Utility Modules'!$C$24="Holding",(BM85+(BL131-BM122)+BM89)*'Utility Modules'!$C$25/100/12,'Data Tables'!BM94*'Utility Modules'!$C$25/100/12))</f>
        <v>7677178.984</v>
      </c>
      <c r="BN141" s="37">
        <f>IF(OR('Utility Modules'!$C$24="Burning",'Utility Modules'!$C$24="Transfer"),IF('Utility Modules'!$C$24="Burning",-'Data Tables'!BN89,'Data Tables'!BN89),IF('Utility Modules'!$C$24="Holding",(BN85+(BM131-BN122)+BN89)*'Utility Modules'!$C$25/100/12,'Data Tables'!BN94*'Utility Modules'!$C$25/100/12))</f>
        <v>7945218.367</v>
      </c>
      <c r="BO141" s="37">
        <f>IF(OR('Utility Modules'!$C$24="Burning",'Utility Modules'!$C$24="Transfer"),IF('Utility Modules'!$C$24="Burning",-'Data Tables'!BO89,'Data Tables'!BO89),IF('Utility Modules'!$C$24="Holding",(BO85+(BN131-BO122)+BO89)*'Utility Modules'!$C$25/100/12,'Data Tables'!BO94*'Utility Modules'!$C$25/100/12))</f>
        <v>8216704.52</v>
      </c>
      <c r="BP141" s="37">
        <f>IF(OR('Utility Modules'!$C$24="Burning",'Utility Modules'!$C$24="Transfer"),IF('Utility Modules'!$C$24="Burning",-'Data Tables'!BP89,'Data Tables'!BP89),IF('Utility Modules'!$C$24="Holding",(BP85+(BO131-BP122)+BP89)*'Utility Modules'!$C$25/100/12,'Data Tables'!BP94*'Utility Modules'!$C$25/100/12))</f>
        <v>8492624.866</v>
      </c>
      <c r="BQ141" s="37">
        <f>IF(OR('Utility Modules'!$C$24="Burning",'Utility Modules'!$C$24="Transfer"),IF('Utility Modules'!$C$24="Burning",-'Data Tables'!BQ89,'Data Tables'!BQ89),IF('Utility Modules'!$C$24="Holding",(BQ85+(BP131-BQ122)+BQ89)*'Utility Modules'!$C$25/100/12,'Data Tables'!BQ94*'Utility Modules'!$C$25/100/12))</f>
        <v>8772043.789</v>
      </c>
      <c r="BR141" s="37">
        <f>IF(OR('Utility Modules'!$C$24="Burning",'Utility Modules'!$C$24="Transfer"),IF('Utility Modules'!$C$24="Burning",-'Data Tables'!BR89,'Data Tables'!BR89),IF('Utility Modules'!$C$24="Holding",(BR85+(BQ131-BR122)+BR89)*'Utility Modules'!$C$25/100/12,'Data Tables'!BR94*'Utility Modules'!$C$25/100/12))</f>
        <v>9055608.761</v>
      </c>
      <c r="BS141" s="37">
        <f>IF(OR('Utility Modules'!$C$24="Burning",'Utility Modules'!$C$24="Transfer"),IF('Utility Modules'!$C$24="Burning",-'Data Tables'!BS89,'Data Tables'!BS89),IF('Utility Modules'!$C$24="Holding",(BS85+(BR131-BS122)+BS89)*'Utility Modules'!$C$25/100/12,'Data Tables'!BS94*'Utility Modules'!$C$25/100/12))</f>
        <v>9343464.882</v>
      </c>
      <c r="BT141" s="37">
        <f>IF(OR('Utility Modules'!$C$24="Burning",'Utility Modules'!$C$24="Transfer"),IF('Utility Modules'!$C$24="Burning",-'Data Tables'!BT89,'Data Tables'!BT89),IF('Utility Modules'!$C$24="Holding",(BT85+(BS131-BT122)+BT89)*'Utility Modules'!$C$25/100/12,'Data Tables'!BT94*'Utility Modules'!$C$25/100/12))</f>
        <v>9635000.255</v>
      </c>
      <c r="BU141" s="37">
        <f>IF(OR('Utility Modules'!$C$24="Burning",'Utility Modules'!$C$24="Transfer"),IF('Utility Modules'!$C$24="Burning",-'Data Tables'!BU89,'Data Tables'!BU89),IF('Utility Modules'!$C$24="Holding",(BU85+(BT131-BU122)+BU89)*'Utility Modules'!$C$25/100/12,'Data Tables'!BU94*'Utility Modules'!$C$25/100/12))</f>
        <v>9930953.291</v>
      </c>
      <c r="BV141" s="37">
        <f>IF(OR('Utility Modules'!$C$24="Burning",'Utility Modules'!$C$24="Transfer"),IF('Utility Modules'!$C$24="Burning",-'Data Tables'!BV89,'Data Tables'!BV89),IF('Utility Modules'!$C$24="Holding",(BV85+(BU131-BV122)+BV89)*'Utility Modules'!$C$25/100/12,'Data Tables'!BV94*'Utility Modules'!$C$25/100/12))</f>
        <v>10230747.44</v>
      </c>
      <c r="BW141" s="37">
        <f>IF(OR('Utility Modules'!$C$24="Burning",'Utility Modules'!$C$24="Transfer"),IF('Utility Modules'!$C$24="Burning",-'Data Tables'!BW89,'Data Tables'!BW89),IF('Utility Modules'!$C$24="Holding",(BW85+(BV131-BW122)+BW89)*'Utility Modules'!$C$25/100/12,'Data Tables'!BW94*'Utility Modules'!$C$25/100/12))</f>
        <v>10534838.66</v>
      </c>
      <c r="BX141" s="37">
        <f>IF(OR('Utility Modules'!$C$24="Burning",'Utility Modules'!$C$24="Transfer"),IF('Utility Modules'!$C$24="Burning",-'Data Tables'!BX89,'Data Tables'!BX89),IF('Utility Modules'!$C$24="Holding",(BX85+(BW131-BX122)+BX89)*'Utility Modules'!$C$25/100/12,'Data Tables'!BX94*'Utility Modules'!$C$25/100/12))</f>
        <v>10843691.09</v>
      </c>
      <c r="BY141" s="37">
        <f>IF(OR('Utility Modules'!$C$24="Burning",'Utility Modules'!$C$24="Transfer"),IF('Utility Modules'!$C$24="Burning",-'Data Tables'!BY89,'Data Tables'!BY89),IF('Utility Modules'!$C$24="Holding",(BY85+(BX131-BY122)+BY89)*'Utility Modules'!$C$25/100/12,'Data Tables'!BY94*'Utility Modules'!$C$25/100/12))</f>
        <v>11156024.62</v>
      </c>
      <c r="BZ141" s="37">
        <f>IF(OR('Utility Modules'!$C$24="Burning",'Utility Modules'!$C$24="Transfer"),IF('Utility Modules'!$C$24="Burning",-'Data Tables'!BZ89,'Data Tables'!BZ89),IF('Utility Modules'!$C$24="Holding",(BZ85+(BY131-BZ122)+BZ89)*'Utility Modules'!$C$25/100/12,'Data Tables'!BZ94*'Utility Modules'!$C$25/100/12))</f>
        <v>11473084.23</v>
      </c>
      <c r="CA141" s="37">
        <f>IF(OR('Utility Modules'!$C$24="Burning",'Utility Modules'!$C$24="Transfer"),IF('Utility Modules'!$C$24="Burning",-'Data Tables'!CA89,'Data Tables'!CA89),IF('Utility Modules'!$C$24="Holding",(CA85+(BZ131-CA122)+CA89)*'Utility Modules'!$C$25/100/12,'Data Tables'!CA94*'Utility Modules'!$C$25/100/12))</f>
        <v>11794357.78</v>
      </c>
      <c r="CB141" s="37">
        <f>IF(OR('Utility Modules'!$C$24="Burning",'Utility Modules'!$C$24="Transfer"),IF('Utility Modules'!$C$24="Burning",-'Data Tables'!CB89,'Data Tables'!CB89),IF('Utility Modules'!$C$24="Holding",(CB85+(CA131-CB122)+CB89)*'Utility Modules'!$C$25/100/12,'Data Tables'!CB94*'Utility Modules'!$C$25/100/12))</f>
        <v>12120303.56</v>
      </c>
      <c r="CC141" s="37">
        <f>IF(OR('Utility Modules'!$C$24="Burning",'Utility Modules'!$C$24="Transfer"),IF('Utility Modules'!$C$24="Burning",-'Data Tables'!CC89,'Data Tables'!CC89),IF('Utility Modules'!$C$24="Holding",(CC85+(CB131-CC122)+CC89)*'Utility Modules'!$C$25/100/12,'Data Tables'!CC94*'Utility Modules'!$C$25/100/12))</f>
        <v>12450559.54</v>
      </c>
      <c r="CD141" s="37">
        <f>IF(OR('Utility Modules'!$C$24="Burning",'Utility Modules'!$C$24="Transfer"),IF('Utility Modules'!$C$24="Burning",-'Data Tables'!CD89,'Data Tables'!CD89),IF('Utility Modules'!$C$24="Holding",(CD85+(CC131-CD122)+CD89)*'Utility Modules'!$C$25/100/12,'Data Tables'!CD94*'Utility Modules'!$C$25/100/12))</f>
        <v>12785449.48</v>
      </c>
      <c r="CE141" s="37">
        <f>IF(OR('Utility Modules'!$C$24="Burning",'Utility Modules'!$C$24="Transfer"),IF('Utility Modules'!$C$24="Burning",-'Data Tables'!CE89,'Data Tables'!CE89),IF('Utility Modules'!$C$24="Holding",(CE85+(CD131-CE122)+CE89)*'Utility Modules'!$C$25/100/12,'Data Tables'!CE94*'Utility Modules'!$C$25/100/12))</f>
        <v>13125105.06</v>
      </c>
      <c r="CF141" s="37">
        <f>IF(OR('Utility Modules'!$C$24="Burning",'Utility Modules'!$C$24="Transfer"),IF('Utility Modules'!$C$24="Burning",-'Data Tables'!CF89,'Data Tables'!CF89),IF('Utility Modules'!$C$24="Holding",(CF85+(CE131-CF122)+CF89)*'Utility Modules'!$C$25/100/12,'Data Tables'!CF94*'Utility Modules'!$C$25/100/12))</f>
        <v>13469252.6</v>
      </c>
      <c r="CG141" s="37">
        <f>IF(OR('Utility Modules'!$C$24="Burning",'Utility Modules'!$C$24="Transfer"),IF('Utility Modules'!$C$24="Burning",-'Data Tables'!CG89,'Data Tables'!CG89),IF('Utility Modules'!$C$24="Holding",(CG85+(CF131-CG122)+CG89)*'Utility Modules'!$C$25/100/12,'Data Tables'!CG94*'Utility Modules'!$C$25/100/12))</f>
        <v>13818318.72</v>
      </c>
      <c r="CH141" s="37">
        <f>IF(OR('Utility Modules'!$C$24="Burning",'Utility Modules'!$C$24="Transfer"),IF('Utility Modules'!$C$24="Burning",-'Data Tables'!CH89,'Data Tables'!CH89),IF('Utility Modules'!$C$24="Holding",(CH85+(CG131-CH122)+CH89)*'Utility Modules'!$C$25/100/12,'Data Tables'!CH94*'Utility Modules'!$C$25/100/12))</f>
        <v>14172018.34</v>
      </c>
      <c r="CI141" s="37">
        <f>IF(OR('Utility Modules'!$C$24="Burning",'Utility Modules'!$C$24="Transfer"),IF('Utility Modules'!$C$24="Burning",-'Data Tables'!CI89,'Data Tables'!CI89),IF('Utility Modules'!$C$24="Holding",(CI85+(CH131-CI122)+CI89)*'Utility Modules'!$C$25/100/12,'Data Tables'!CI94*'Utility Modules'!$C$25/100/12))</f>
        <v>14530642.72</v>
      </c>
      <c r="CJ141" s="37">
        <f>IF(OR('Utility Modules'!$C$24="Burning",'Utility Modules'!$C$24="Transfer"),IF('Utility Modules'!$C$24="Burning",-'Data Tables'!CJ89,'Data Tables'!CJ89),IF('Utility Modules'!$C$24="Holding",(CJ85+(CI131-CJ122)+CJ89)*'Utility Modules'!$C$25/100/12,'Data Tables'!CJ94*'Utility Modules'!$C$25/100/12))</f>
        <v>14894556.87</v>
      </c>
      <c r="CK141" s="37">
        <f>IF(OR('Utility Modules'!$C$24="Burning",'Utility Modules'!$C$24="Transfer"),IF('Utility Modules'!$C$24="Burning",-'Data Tables'!CK89,'Data Tables'!CK89),IF('Utility Modules'!$C$24="Holding",(CK85+(CJ131-CK122)+CK89)*'Utility Modules'!$C$25/100/12,'Data Tables'!CK94*'Utility Modules'!$C$25/100/12))</f>
        <v>15262931.7</v>
      </c>
      <c r="CL141" s="37">
        <f>IF(OR('Utility Modules'!$C$24="Burning",'Utility Modules'!$C$24="Transfer"),IF('Utility Modules'!$C$24="Burning",-'Data Tables'!CL89,'Data Tables'!CL89),IF('Utility Modules'!$C$24="Holding",(CL85+(CK131-CL122)+CL89)*'Utility Modules'!$C$25/100/12,'Data Tables'!CL94*'Utility Modules'!$C$25/100/12))</f>
        <v>15636628.61</v>
      </c>
      <c r="CM141" s="37">
        <f>IF(OR('Utility Modules'!$C$24="Burning",'Utility Modules'!$C$24="Transfer"),IF('Utility Modules'!$C$24="Burning",-'Data Tables'!CM89,'Data Tables'!CM89),IF('Utility Modules'!$C$24="Holding",(CM85+(CL131-CM122)+CM89)*'Utility Modules'!$C$25/100/12,'Data Tables'!CM94*'Utility Modules'!$C$25/100/12))</f>
        <v>16015315.72</v>
      </c>
      <c r="CN141" s="37">
        <f>IF(OR('Utility Modules'!$C$24="Burning",'Utility Modules'!$C$24="Transfer"),IF('Utility Modules'!$C$24="Burning",-'Data Tables'!CN89,'Data Tables'!CN89),IF('Utility Modules'!$C$24="Holding",(CN85+(CM131-CN122)+CN89)*'Utility Modules'!$C$25/100/12,'Data Tables'!CN94*'Utility Modules'!$C$25/100/12))</f>
        <v>16399372.87</v>
      </c>
      <c r="CO141" s="37">
        <f>IF(OR('Utility Modules'!$C$24="Burning",'Utility Modules'!$C$24="Transfer"),IF('Utility Modules'!$C$24="Burning",-'Data Tables'!CO89,'Data Tables'!CO89),IF('Utility Modules'!$C$24="Holding",(CO85+(CN131-CO122)+CO89)*'Utility Modules'!$C$25/100/12,'Data Tables'!CO94*'Utility Modules'!$C$25/100/12))</f>
        <v>16788534.09</v>
      </c>
      <c r="CP141" s="37">
        <f>IF(OR('Utility Modules'!$C$24="Burning",'Utility Modules'!$C$24="Transfer"),IF('Utility Modules'!$C$24="Burning",-'Data Tables'!CP89,'Data Tables'!CP89),IF('Utility Modules'!$C$24="Holding",(CP85+(CO131-CP122)+CP89)*'Utility Modules'!$C$25/100/12,'Data Tables'!CP94*'Utility Modules'!$C$25/100/12))</f>
        <v>17183083.89</v>
      </c>
      <c r="CQ141" s="37">
        <f>IF(OR('Utility Modules'!$C$24="Burning",'Utility Modules'!$C$24="Transfer"),IF('Utility Modules'!$C$24="Burning",-'Data Tables'!CQ89,'Data Tables'!CQ89),IF('Utility Modules'!$C$24="Holding",(CQ85+(CP131-CQ122)+CQ89)*'Utility Modules'!$C$25/100/12,'Data Tables'!CQ94*'Utility Modules'!$C$25/100/12))</f>
        <v>17583172.71</v>
      </c>
      <c r="CR141" s="37">
        <f>IF(OR('Utility Modules'!$C$24="Burning",'Utility Modules'!$C$24="Transfer"),IF('Utility Modules'!$C$24="Burning",-'Data Tables'!CR89,'Data Tables'!CR89),IF('Utility Modules'!$C$24="Holding",(CR85+(CQ131-CR122)+CR89)*'Utility Modules'!$C$25/100/12,'Data Tables'!CR94*'Utility Modules'!$C$25/100/12))</f>
        <v>17988563.43</v>
      </c>
      <c r="CS141" s="37">
        <f>IF(OR('Utility Modules'!$C$24="Burning",'Utility Modules'!$C$24="Transfer"),IF('Utility Modules'!$C$24="Burning",-'Data Tables'!CS89,'Data Tables'!CS89),IF('Utility Modules'!$C$24="Holding",(CS85+(CR131-CS122)+CS89)*'Utility Modules'!$C$25/100/12,'Data Tables'!CS94*'Utility Modules'!$C$25/100/12))</f>
        <v>18399675.51</v>
      </c>
      <c r="CT141" s="37">
        <f>IF(OR('Utility Modules'!$C$24="Burning",'Utility Modules'!$C$24="Transfer"),IF('Utility Modules'!$C$24="Burning",-'Data Tables'!CT89,'Data Tables'!CT89),IF('Utility Modules'!$C$24="Holding",(CT85+(CS131-CT122)+CT89)*'Utility Modules'!$C$25/100/12,'Data Tables'!CT94*'Utility Modules'!$C$25/100/12))</f>
        <v>18816241.5</v>
      </c>
      <c r="CU141" s="37">
        <f>IF(OR('Utility Modules'!$C$24="Burning",'Utility Modules'!$C$24="Transfer"),IF('Utility Modules'!$C$24="Burning",-'Data Tables'!CU89,'Data Tables'!CU89),IF('Utility Modules'!$C$24="Holding",(CU85+(CT131-CU122)+CU89)*'Utility Modules'!$C$25/100/12,'Data Tables'!CU94*'Utility Modules'!$C$25/100/12))</f>
        <v>19238561.45</v>
      </c>
      <c r="CV141" s="37">
        <f>IF(OR('Utility Modules'!$C$24="Burning",'Utility Modules'!$C$24="Transfer"),IF('Utility Modules'!$C$24="Burning",-'Data Tables'!CV89,'Data Tables'!CV89),IF('Utility Modules'!$C$24="Holding",(CV85+(CU131-CV122)+CV89)*'Utility Modules'!$C$25/100/12,'Data Tables'!CV94*'Utility Modules'!$C$25/100/12))</f>
        <v>19666924.59</v>
      </c>
      <c r="CW141" s="37">
        <f>IF(OR('Utility Modules'!$C$24="Burning",'Utility Modules'!$C$24="Transfer"),IF('Utility Modules'!$C$24="Burning",-'Data Tables'!CW89,'Data Tables'!CW89),IF('Utility Modules'!$C$24="Holding",(CW85+(CV131-CW122)+CW89)*'Utility Modules'!$C$25/100/12,'Data Tables'!CW94*'Utility Modules'!$C$25/100/12))</f>
        <v>20100758.67</v>
      </c>
      <c r="CX141" s="37">
        <f>IF(OR('Utility Modules'!$C$24="Burning",'Utility Modules'!$C$24="Transfer"),IF('Utility Modules'!$C$24="Burning",-'Data Tables'!CX89,'Data Tables'!CX89),IF('Utility Modules'!$C$24="Holding",(CX85+(CW131-CX122)+CX89)*'Utility Modules'!$C$25/100/12,'Data Tables'!CX94*'Utility Modules'!$C$25/100/12))</f>
        <v>20540757.13</v>
      </c>
      <c r="CY141" s="37">
        <f>IF(OR('Utility Modules'!$C$24="Burning",'Utility Modules'!$C$24="Transfer"),IF('Utility Modules'!$C$24="Burning",-'Data Tables'!CY89,'Data Tables'!CY89),IF('Utility Modules'!$C$24="Holding",(CY85+(CX131-CY122)+CY89)*'Utility Modules'!$C$25/100/12,'Data Tables'!CY94*'Utility Modules'!$C$25/100/12))</f>
        <v>20986595.55</v>
      </c>
      <c r="CZ141" s="37">
        <f>IF(OR('Utility Modules'!$C$24="Burning",'Utility Modules'!$C$24="Transfer"),IF('Utility Modules'!$C$24="Burning",-'Data Tables'!CZ89,'Data Tables'!CZ89),IF('Utility Modules'!$C$24="Holding",(CZ85+(CY131-CZ122)+CZ89)*'Utility Modules'!$C$25/100/12,'Data Tables'!CZ94*'Utility Modules'!$C$25/100/12))</f>
        <v>21438721.79</v>
      </c>
      <c r="DA141" s="37">
        <f>IF(OR('Utility Modules'!$C$24="Burning",'Utility Modules'!$C$24="Transfer"),IF('Utility Modules'!$C$24="Burning",-'Data Tables'!DA89,'Data Tables'!DA89),IF('Utility Modules'!$C$24="Holding",(DA85+(CZ131-DA122)+DA89)*'Utility Modules'!$C$25/100/12,'Data Tables'!DA94*'Utility Modules'!$C$25/100/12))</f>
        <v>21896832.55</v>
      </c>
      <c r="DB141" s="37">
        <f>IF(OR('Utility Modules'!$C$24="Burning",'Utility Modules'!$C$24="Transfer"),IF('Utility Modules'!$C$24="Burning",-'Data Tables'!DB89,'Data Tables'!DB89),IF('Utility Modules'!$C$24="Holding",(DB85+(DA131-DB122)+DB89)*'Utility Modules'!$C$25/100/12,'Data Tables'!DB94*'Utility Modules'!$C$25/100/12))</f>
        <v>22361260.5</v>
      </c>
      <c r="DC141" s="37">
        <f>IF(OR('Utility Modules'!$C$24="Burning",'Utility Modules'!$C$24="Transfer"),IF('Utility Modules'!$C$24="Burning",-'Data Tables'!DC89,'Data Tables'!DC89),IF('Utility Modules'!$C$24="Holding",(DC85+(DB131-DC122)+DC89)*'Utility Modules'!$C$25/100/12,'Data Tables'!DC94*'Utility Modules'!$C$25/100/12))</f>
        <v>22832191.13</v>
      </c>
      <c r="DD141" s="37">
        <f>IF(OR('Utility Modules'!$C$24="Burning",'Utility Modules'!$C$24="Transfer"),IF('Utility Modules'!$C$24="Burning",-'Data Tables'!DD89,'Data Tables'!DD89),IF('Utility Modules'!$C$24="Holding",(DD85+(DC131-DD122)+DD89)*'Utility Modules'!$C$25/100/12,'Data Tables'!DD94*'Utility Modules'!$C$25/100/12))</f>
        <v>23309336.16</v>
      </c>
      <c r="DE141" s="37">
        <f>IF(OR('Utility Modules'!$C$24="Burning",'Utility Modules'!$C$24="Transfer"),IF('Utility Modules'!$C$24="Burning",-'Data Tables'!DE89,'Data Tables'!DE89),IF('Utility Modules'!$C$24="Holding",(DE85+(DD131-DE122)+DE89)*'Utility Modules'!$C$25/100/12,'Data Tables'!DE94*'Utility Modules'!$C$25/100/12))</f>
        <v>23793203.61</v>
      </c>
      <c r="DF141" s="37">
        <f>IF(OR('Utility Modules'!$C$24="Burning",'Utility Modules'!$C$24="Transfer"),IF('Utility Modules'!$C$24="Burning",-'Data Tables'!DF89,'Data Tables'!DF89),IF('Utility Modules'!$C$24="Holding",(DF85+(DE131-DF122)+DF89)*'Utility Modules'!$C$25/100/12,'Data Tables'!DF94*'Utility Modules'!$C$25/100/12))</f>
        <v>24283462.85</v>
      </c>
      <c r="DG141" s="37">
        <f>IF(OR('Utility Modules'!$C$24="Burning",'Utility Modules'!$C$24="Transfer"),IF('Utility Modules'!$C$24="Burning",-'Data Tables'!DG89,'Data Tables'!DG89),IF('Utility Modules'!$C$24="Holding",(DG85+(DF131-DG122)+DG89)*'Utility Modules'!$C$25/100/12,'Data Tables'!DG94*'Utility Modules'!$C$25/100/12))</f>
        <v>24780478.74</v>
      </c>
      <c r="DH141" s="37">
        <f>IF(OR('Utility Modules'!$C$24="Burning",'Utility Modules'!$C$24="Transfer"),IF('Utility Modules'!$C$24="Burning",-'Data Tables'!DH89,'Data Tables'!DH89),IF('Utility Modules'!$C$24="Holding",(DH85+(DG131-DH122)+DH89)*'Utility Modules'!$C$25/100/12,'Data Tables'!DH94*'Utility Modules'!$C$25/100/12))</f>
        <v>25284770.54</v>
      </c>
      <c r="DI141" s="37">
        <f>IF(OR('Utility Modules'!$C$24="Burning",'Utility Modules'!$C$24="Transfer"),IF('Utility Modules'!$C$24="Burning",-'Data Tables'!DI89,'Data Tables'!DI89),IF('Utility Modules'!$C$24="Holding",(DI85+(DH131-DI122)+DI89)*'Utility Modules'!$C$25/100/12,'Data Tables'!DI94*'Utility Modules'!$C$25/100/12))</f>
        <v>25795215.64</v>
      </c>
      <c r="DJ141" s="37">
        <f>IF(OR('Utility Modules'!$C$24="Burning",'Utility Modules'!$C$24="Transfer"),IF('Utility Modules'!$C$24="Burning",-'Data Tables'!DJ89,'Data Tables'!DJ89),IF('Utility Modules'!$C$24="Holding",(DJ85+(DI131-DJ122)+DJ89)*'Utility Modules'!$C$25/100/12,'Data Tables'!DJ94*'Utility Modules'!$C$25/100/12))</f>
        <v>26312980.32</v>
      </c>
      <c r="DK141" s="37">
        <f>IF(OR('Utility Modules'!$C$24="Burning",'Utility Modules'!$C$24="Transfer"),IF('Utility Modules'!$C$24="Burning",-'Data Tables'!DK89,'Data Tables'!DK89),IF('Utility Modules'!$C$24="Holding",(DK85+(DJ131-DK122)+DK89)*'Utility Modules'!$C$25/100/12,'Data Tables'!DK94*'Utility Modules'!$C$25/100/12))</f>
        <v>26837607.65</v>
      </c>
      <c r="DL141" s="37">
        <f>IF(OR('Utility Modules'!$C$24="Burning",'Utility Modules'!$C$24="Transfer"),IF('Utility Modules'!$C$24="Burning",-'Data Tables'!DL89,'Data Tables'!DL89),IF('Utility Modules'!$C$24="Holding",(DL85+(DK131-DL122)+DL89)*'Utility Modules'!$C$25/100/12,'Data Tables'!DL94*'Utility Modules'!$C$25/100/12))</f>
        <v>27369645.53</v>
      </c>
      <c r="DM141" s="37">
        <f>IF(OR('Utility Modules'!$C$24="Burning",'Utility Modules'!$C$24="Transfer"),IF('Utility Modules'!$C$24="Burning",-'Data Tables'!DM89,'Data Tables'!DM89),IF('Utility Modules'!$C$24="Holding",(DM85+(DL131-DM122)+DM89)*'Utility Modules'!$C$25/100/12,'Data Tables'!DM94*'Utility Modules'!$C$25/100/12))</f>
        <v>27908700.84</v>
      </c>
      <c r="DN141" s="37">
        <f>IF(OR('Utility Modules'!$C$24="Burning",'Utility Modules'!$C$24="Transfer"),IF('Utility Modules'!$C$24="Burning",-'Data Tables'!DN89,'Data Tables'!DN89),IF('Utility Modules'!$C$24="Holding",(DN85+(DM131-DN122)+DN89)*'Utility Modules'!$C$25/100/12,'Data Tables'!DN94*'Utility Modules'!$C$25/100/12))</f>
        <v>28455186.9</v>
      </c>
      <c r="DO141" s="37">
        <f>IF(OR('Utility Modules'!$C$24="Burning",'Utility Modules'!$C$24="Transfer"),IF('Utility Modules'!$C$24="Burning",-'Data Tables'!DO89,'Data Tables'!DO89),IF('Utility Modules'!$C$24="Holding",(DO85+(DN131-DO122)+DO89)*'Utility Modules'!$C$25/100/12,'Data Tables'!DO94*'Utility Modules'!$C$25/100/12))</f>
        <v>29009334.53</v>
      </c>
      <c r="DP141" s="37">
        <f>IF(OR('Utility Modules'!$C$24="Burning",'Utility Modules'!$C$24="Transfer"),IF('Utility Modules'!$C$24="Burning",-'Data Tables'!DP89,'Data Tables'!DP89),IF('Utility Modules'!$C$24="Holding",(DP85+(DO131-DP122)+DP89)*'Utility Modules'!$C$25/100/12,'Data Tables'!DP94*'Utility Modules'!$C$25/100/12))</f>
        <v>29570769.25</v>
      </c>
      <c r="DQ141" s="37">
        <f>IF(OR('Utility Modules'!$C$24="Burning",'Utility Modules'!$C$24="Transfer"),IF('Utility Modules'!$C$24="Burning",-'Data Tables'!DQ89,'Data Tables'!DQ89),IF('Utility Modules'!$C$24="Holding",(DQ85+(DP131-DQ122)+DQ89)*'Utility Modules'!$C$25/100/12,'Data Tables'!DQ94*'Utility Modules'!$C$25/100/12))</f>
        <v>30140130.56</v>
      </c>
      <c r="DR141" s="37">
        <f>IF(OR('Utility Modules'!$C$24="Burning",'Utility Modules'!$C$24="Transfer"),IF('Utility Modules'!$C$24="Burning",-'Data Tables'!DR89,'Data Tables'!DR89),IF('Utility Modules'!$C$24="Holding",(DR85+(DQ131-DR122)+DR89)*'Utility Modules'!$C$25/100/12,'Data Tables'!DR94*'Utility Modules'!$C$25/100/12))</f>
        <v>30716989.8</v>
      </c>
    </row>
    <row r="142" ht="14.25" customHeight="1" outlineLevel="1">
      <c r="B142" s="268" t="str">
        <f>'Utility Modules'!B9</f>
        <v>Burning</v>
      </c>
      <c r="C142" s="37">
        <f>IF(OR('Utility Modules'!$C$31="Burning",'Utility Modules'!$C$31="Transfer"),IF('Utility Modules'!$C$31="Burning",-'Data Tables'!C90,'Data Tables'!C90),IF('Utility Modules'!$C$31="Holding",(C85+('Fund Raising'!D41-C122)+C90)*#REF!/100/12,'Data Tables'!C95*#REF!/100/12))</f>
        <v>0</v>
      </c>
      <c r="D142" s="37">
        <f>IF(OR('Utility Modules'!$C$31="Burning",'Utility Modules'!$C$31="Transfer"),IF('Utility Modules'!$C$31="Burning",-'Data Tables'!D90,'Data Tables'!D90),IF('Utility Modules'!$C$31="Holding",(D85+('Fund Raising'!E41-D122)+D90)*#REF!/100/12,'Data Tables'!D95*#REF!/100/12))</f>
        <v>0</v>
      </c>
      <c r="E142" s="37">
        <f>IF(OR('Utility Modules'!$C$31="Burning",'Utility Modules'!$C$31="Transfer"),IF('Utility Modules'!$C$31="Burning",-'Data Tables'!E90,'Data Tables'!E90),IF('Utility Modules'!$C$31="Holding",(E85+('Fund Raising'!F41-E122)+E90)*#REF!/100/12,'Data Tables'!E95*#REF!/100/12))</f>
        <v>0</v>
      </c>
      <c r="F142" s="37">
        <f>IF(OR('Utility Modules'!$C$31="Burning",'Utility Modules'!$C$31="Transfer"),IF('Utility Modules'!$C$31="Burning",-'Data Tables'!F90,'Data Tables'!F90),IF('Utility Modules'!$C$31="Holding",(F85+('Fund Raising'!G41-F122)+F90)*#REF!/100/12,'Data Tables'!F95*#REF!/100/12))</f>
        <v>0</v>
      </c>
      <c r="G142" s="37">
        <f>IF(OR('Utility Modules'!$C$31="Burning",'Utility Modules'!$C$31="Transfer"),IF('Utility Modules'!$C$31="Burning",-'Data Tables'!G90,'Data Tables'!G90),IF('Utility Modules'!$C$31="Holding",(G85+('Fund Raising'!H41-G122)+G90)*#REF!/100/12,'Data Tables'!G95*#REF!/100/12))</f>
        <v>0</v>
      </c>
      <c r="H142" s="37">
        <f>IF(OR('Utility Modules'!$C$31="Burning",'Utility Modules'!$C$31="Transfer"),IF('Utility Modules'!$C$31="Burning",-'Data Tables'!H90,'Data Tables'!H90),IF('Utility Modules'!$C$31="Holding",(H85+('Fund Raising'!I41-H122)+H90)*#REF!/100/12,'Data Tables'!H95*#REF!/100/12))</f>
        <v>0</v>
      </c>
      <c r="I142" s="37">
        <f>IF(OR('Utility Modules'!$C$31="Burning",'Utility Modules'!$C$31="Transfer"),IF('Utility Modules'!$C$31="Burning",-'Data Tables'!I90,'Data Tables'!I90),IF('Utility Modules'!$C$31="Holding",(I85+('Fund Raising'!J41-I122)+I90)*#REF!/100/12,'Data Tables'!I95*#REF!/100/12))</f>
        <v>0</v>
      </c>
      <c r="J142" s="37">
        <f>IF(OR('Utility Modules'!$C$31="Burning",'Utility Modules'!$C$31="Transfer"),IF('Utility Modules'!$C$31="Burning",-'Data Tables'!J90,'Data Tables'!J90),IF('Utility Modules'!$C$31="Holding",(J85+('Fund Raising'!K41-J122)+J90)*#REF!/100/12,'Data Tables'!J95*#REF!/100/12))</f>
        <v>0</v>
      </c>
      <c r="K142" s="37">
        <f>IF(OR('Utility Modules'!$C$31="Burning",'Utility Modules'!$C$31="Transfer"),IF('Utility Modules'!$C$31="Burning",-'Data Tables'!K90,'Data Tables'!K90),IF('Utility Modules'!$C$31="Holding",(K85+('Fund Raising'!L41-K122)+K90)*#REF!/100/12,'Data Tables'!K95*#REF!/100/12))</f>
        <v>0</v>
      </c>
      <c r="L142" s="37">
        <f>IF(OR('Utility Modules'!$C$31="Burning",'Utility Modules'!$C$31="Transfer"),IF('Utility Modules'!$C$31="Burning",-'Data Tables'!L90,'Data Tables'!L90),IF('Utility Modules'!$C$31="Holding",(L85+(#REF!-L122)+L90)*#REF!/100/12,'Data Tables'!L95*#REF!/100/12))</f>
        <v>0</v>
      </c>
      <c r="M142" s="37">
        <f>IF(OR('Utility Modules'!$C$31="Burning",'Utility Modules'!$C$31="Transfer"),IF('Utility Modules'!$C$31="Burning",-'Data Tables'!M90,'Data Tables'!M90),IF('Utility Modules'!$C$31="Holding",(M85+(#REF!-M122)+M90)*#REF!/100/12,'Data Tables'!M95*#REF!/100/12))</f>
        <v>0</v>
      </c>
      <c r="N142" s="37">
        <f>IF(OR('Utility Modules'!$C$31="Burning",'Utility Modules'!$C$31="Transfer"),IF('Utility Modules'!$C$31="Burning",-'Data Tables'!N90,'Data Tables'!N90),IF('Utility Modules'!$C$31="Holding",(N85+(#REF!-N122)+N90)*#REF!/100/12,'Data Tables'!N95*#REF!/100/12))</f>
        <v>0</v>
      </c>
      <c r="O142" s="37">
        <f>IF(OR('Utility Modules'!$C$31="Burning",'Utility Modules'!$C$31="Transfer"),IF('Utility Modules'!$C$31="Burning",-'Data Tables'!O90,'Data Tables'!O90),IF('Utility Modules'!$C$31="Holding",(O85+(#REF!-O122)+O90)*#REF!/100/12,'Data Tables'!O95*#REF!/100/12))</f>
        <v>0</v>
      </c>
      <c r="P142" s="37">
        <f>IF(OR('Utility Modules'!$C$31="Burning",'Utility Modules'!$C$31="Transfer"),IF('Utility Modules'!$C$31="Burning",-'Data Tables'!P90,'Data Tables'!P90),IF('Utility Modules'!$C$31="Holding",(P85+(#REF!-P122)+P90)*#REF!/100/12,'Data Tables'!P95*#REF!/100/12))</f>
        <v>0</v>
      </c>
      <c r="Q142" s="37">
        <f>IF(OR('Utility Modules'!$C$31="Burning",'Utility Modules'!$C$31="Transfer"),IF('Utility Modules'!$C$31="Burning",-'Data Tables'!Q90,'Data Tables'!Q90),IF('Utility Modules'!$C$31="Holding",(Q85+(#REF!-Q122)+Q90)*#REF!/100/12,'Data Tables'!Q95*#REF!/100/12))</f>
        <v>0</v>
      </c>
      <c r="R142" s="37">
        <f>IF(OR('Utility Modules'!$C$31="Burning",'Utility Modules'!$C$31="Transfer"),IF('Utility Modules'!$C$31="Burning",-'Data Tables'!R90,'Data Tables'!R90),IF('Utility Modules'!$C$31="Holding",(R85+(#REF!-R122)+R90)*#REF!/100/12,'Data Tables'!R95*#REF!/100/12))</f>
        <v>0</v>
      </c>
      <c r="S142" s="37">
        <f>IF(OR('Utility Modules'!$C$31="Burning",'Utility Modules'!$C$31="Transfer"),IF('Utility Modules'!$C$31="Burning",-'Data Tables'!S90,'Data Tables'!S90),IF('Utility Modules'!$C$31="Holding",(S85+(#REF!-S122)+S90)*#REF!/100/12,'Data Tables'!S95*#REF!/100/12))</f>
        <v>0</v>
      </c>
      <c r="T142" s="37">
        <f>IF(OR('Utility Modules'!$C$31="Burning",'Utility Modules'!$C$31="Transfer"),IF('Utility Modules'!$C$31="Burning",-'Data Tables'!T90,'Data Tables'!T90),IF('Utility Modules'!$C$31="Holding",(T85+(#REF!-T122)+T90)*#REF!/100/12,'Data Tables'!T95*#REF!/100/12))</f>
        <v>0</v>
      </c>
      <c r="U142" s="37">
        <f>IF(OR('Utility Modules'!$C$31="Burning",'Utility Modules'!$C$31="Transfer"),IF('Utility Modules'!$C$31="Burning",-'Data Tables'!U90,'Data Tables'!U90),IF('Utility Modules'!$C$31="Holding",(U85+(#REF!-U122)+U90)*#REF!/100/12,'Data Tables'!U95*#REF!/100/12))</f>
        <v>0</v>
      </c>
      <c r="V142" s="37">
        <f>IF(OR('Utility Modules'!$C$31="Burning",'Utility Modules'!$C$31="Transfer"),IF('Utility Modules'!$C$31="Burning",-'Data Tables'!V90,'Data Tables'!V90),IF('Utility Modules'!$C$31="Holding",(V85+(#REF!-V122)+V90)*#REF!/100/12,'Data Tables'!V95*#REF!/100/12))</f>
        <v>0</v>
      </c>
      <c r="W142" s="37">
        <f>IF(OR('Utility Modules'!$C$31="Burning",'Utility Modules'!$C$31="Transfer"),IF('Utility Modules'!$C$31="Burning",-'Data Tables'!W90,'Data Tables'!W90),IF('Utility Modules'!$C$31="Holding",(W85+(#REF!-W122)+W90)*#REF!/100/12,'Data Tables'!W95*#REF!/100/12))</f>
        <v>0</v>
      </c>
      <c r="X142" s="37">
        <f>IF(OR('Utility Modules'!$C$31="Burning",'Utility Modules'!$C$31="Transfer"),IF('Utility Modules'!$C$31="Burning",-'Data Tables'!X90,'Data Tables'!X90),IF('Utility Modules'!$C$31="Holding",(X85+(#REF!-X122)+X90)*#REF!/100/12,'Data Tables'!X95*#REF!/100/12))</f>
        <v>0</v>
      </c>
      <c r="Y142" s="37">
        <f>IF(OR('Utility Modules'!$C$31="Burning",'Utility Modules'!$C$31="Transfer"),IF('Utility Modules'!$C$31="Burning",-'Data Tables'!Y90,'Data Tables'!Y90),IF('Utility Modules'!$C$31="Holding",(Y85+(#REF!-Y122)+Y90)*#REF!/100/12,'Data Tables'!Y95*#REF!/100/12))</f>
        <v>0</v>
      </c>
      <c r="Z142" s="37">
        <f>IF(OR('Utility Modules'!$C$31="Burning",'Utility Modules'!$C$31="Transfer"),IF('Utility Modules'!$C$31="Burning",-'Data Tables'!Z90,'Data Tables'!Z90),IF('Utility Modules'!$C$31="Holding",(Z85+(#REF!-Z122)+Z90)*#REF!/100/12,'Data Tables'!Z95*#REF!/100/12))</f>
        <v>0</v>
      </c>
      <c r="AA142" s="37">
        <f>IF(OR('Utility Modules'!$C$31="Burning",'Utility Modules'!$C$31="Transfer"),IF('Utility Modules'!$C$31="Burning",-'Data Tables'!AA90,'Data Tables'!AA90),IF('Utility Modules'!$C$31="Holding",(AA85+(#REF!-AA122)+AA90)*#REF!/100/12,'Data Tables'!AA95*#REF!/100/12))</f>
        <v>0</v>
      </c>
      <c r="AB142" s="37">
        <f>IF(OR('Utility Modules'!$C$31="Burning",'Utility Modules'!$C$31="Transfer"),IF('Utility Modules'!$C$31="Burning",-'Data Tables'!AB90,'Data Tables'!AB90),IF('Utility Modules'!$C$31="Holding",(AB85+(#REF!-AB122)+AB90)*#REF!/100/12,'Data Tables'!AB95*#REF!/100/12))</f>
        <v>0</v>
      </c>
      <c r="AC142" s="37">
        <f>IF(OR('Utility Modules'!$C$31="Burning",'Utility Modules'!$C$31="Transfer"),IF('Utility Modules'!$C$31="Burning",-'Data Tables'!AC90,'Data Tables'!AC90),IF('Utility Modules'!$C$31="Holding",(AC85+(#REF!-AC122)+AC90)*#REF!/100/12,'Data Tables'!AC95*#REF!/100/12))</f>
        <v>0</v>
      </c>
      <c r="AD142" s="37">
        <f>IF(OR('Utility Modules'!$C$31="Burning",'Utility Modules'!$C$31="Transfer"),IF('Utility Modules'!$C$31="Burning",-'Data Tables'!AD90,'Data Tables'!AD90),IF('Utility Modules'!$C$31="Holding",(AD85+(#REF!-AD122)+AD90)*#REF!/100/12,'Data Tables'!AD95*#REF!/100/12))</f>
        <v>0</v>
      </c>
      <c r="AE142" s="37">
        <f>IF(OR('Utility Modules'!$C$31="Burning",'Utility Modules'!$C$31="Transfer"),IF('Utility Modules'!$C$31="Burning",-'Data Tables'!AE90,'Data Tables'!AE90),IF('Utility Modules'!$C$31="Holding",(AE85+(#REF!-AE122)+AE90)*#REF!/100/12,'Data Tables'!AE95*#REF!/100/12))</f>
        <v>0</v>
      </c>
      <c r="AF142" s="37">
        <f>IF(OR('Utility Modules'!$C$31="Burning",'Utility Modules'!$C$31="Transfer"),IF('Utility Modules'!$C$31="Burning",-'Data Tables'!AF90,'Data Tables'!AF90),IF('Utility Modules'!$C$31="Holding",(AF85+(#REF!-AF122)+AF90)*#REF!/100/12,'Data Tables'!AF95*#REF!/100/12))</f>
        <v>0</v>
      </c>
      <c r="AG142" s="37">
        <f>IF(OR('Utility Modules'!$C$31="Burning",'Utility Modules'!$C$31="Transfer"),IF('Utility Modules'!$C$31="Burning",-'Data Tables'!AG90,'Data Tables'!AG90),IF('Utility Modules'!$C$31="Holding",(AG85+(#REF!-AG122)+AG90)*#REF!/100/12,'Data Tables'!AG95*#REF!/100/12))</f>
        <v>0</v>
      </c>
      <c r="AH142" s="37">
        <f>IF(OR('Utility Modules'!$C$31="Burning",'Utility Modules'!$C$31="Transfer"),IF('Utility Modules'!$C$31="Burning",-'Data Tables'!AH90,'Data Tables'!AH90),IF('Utility Modules'!$C$31="Holding",(AH85+(#REF!-AH122)+AH90)*#REF!/100/12,'Data Tables'!AH95*#REF!/100/12))</f>
        <v>0</v>
      </c>
      <c r="AI142" s="37">
        <f>IF(OR('Utility Modules'!$C$31="Burning",'Utility Modules'!$C$31="Transfer"),IF('Utility Modules'!$C$31="Burning",-'Data Tables'!AI90,'Data Tables'!AI90),IF('Utility Modules'!$C$31="Holding",(AI85+(#REF!-AI122)+AI90)*#REF!/100/12,'Data Tables'!AI95*#REF!/100/12))</f>
        <v>0</v>
      </c>
      <c r="AJ142" s="37">
        <f>IF(OR('Utility Modules'!$C$31="Burning",'Utility Modules'!$C$31="Transfer"),IF('Utility Modules'!$C$31="Burning",-'Data Tables'!AJ90,'Data Tables'!AJ90),IF('Utility Modules'!$C$31="Holding",(AJ85+(#REF!-AJ122)+AJ90)*#REF!/100/12,'Data Tables'!AJ95*#REF!/100/12))</f>
        <v>0</v>
      </c>
      <c r="AK142" s="37">
        <f>IF(OR('Utility Modules'!$C$31="Burning",'Utility Modules'!$C$31="Transfer"),IF('Utility Modules'!$C$31="Burning",-'Data Tables'!AK90,'Data Tables'!AK90),IF('Utility Modules'!$C$31="Holding",(AK85+(#REF!-AK122)+AK90)*#REF!/100/12,'Data Tables'!AK95*#REF!/100/12))</f>
        <v>0</v>
      </c>
      <c r="AL142" s="37">
        <f>IF(OR('Utility Modules'!$C$31="Burning",'Utility Modules'!$C$31="Transfer"),IF('Utility Modules'!$C$31="Burning",-'Data Tables'!AL90,'Data Tables'!AL90),IF('Utility Modules'!$C$31="Holding",(AL85+(#REF!-AL122)+AL90)*#REF!/100/12,'Data Tables'!AL95*#REF!/100/12))</f>
        <v>0</v>
      </c>
      <c r="AM142" s="37">
        <f>IF(OR('Utility Modules'!$C$31="Burning",'Utility Modules'!$C$31="Transfer"),IF('Utility Modules'!$C$31="Burning",-'Data Tables'!AM90,'Data Tables'!AM90),IF('Utility Modules'!$C$31="Holding",(AM85+(#REF!-AM122)+AM90)*#REF!/100/12,'Data Tables'!AM95*#REF!/100/12))</f>
        <v>0</v>
      </c>
      <c r="AN142" s="37">
        <f>IF(OR('Utility Modules'!$C$31="Burning",'Utility Modules'!$C$31="Transfer"),IF('Utility Modules'!$C$31="Burning",-'Data Tables'!AN90,'Data Tables'!AN90),IF('Utility Modules'!$C$31="Holding",(AN85+(#REF!-AN122)+AN90)*#REF!/100/12,'Data Tables'!AN95*#REF!/100/12))</f>
        <v>0</v>
      </c>
      <c r="AO142" s="37">
        <f>IF(OR('Utility Modules'!$C$31="Burning",'Utility Modules'!$C$31="Transfer"),IF('Utility Modules'!$C$31="Burning",-'Data Tables'!AO90,'Data Tables'!AO90),IF('Utility Modules'!$C$31="Holding",(AO85+(#REF!-AO122)+AO90)*#REF!/100/12,'Data Tables'!AO95*#REF!/100/12))</f>
        <v>0</v>
      </c>
      <c r="AP142" s="37">
        <f>IF(OR('Utility Modules'!$C$31="Burning",'Utility Modules'!$C$31="Transfer"),IF('Utility Modules'!$C$31="Burning",-'Data Tables'!AP90,'Data Tables'!AP90),IF('Utility Modules'!$C$31="Holding",(AP85+(#REF!-AP122)+AP90)*#REF!/100/12,'Data Tables'!AP95*#REF!/100/12))</f>
        <v>0</v>
      </c>
      <c r="AQ142" s="37">
        <f>IF(OR('Utility Modules'!$C$31="Burning",'Utility Modules'!$C$31="Transfer"),IF('Utility Modules'!$C$31="Burning",-'Data Tables'!AQ90,'Data Tables'!AQ90),IF('Utility Modules'!$C$31="Holding",(AQ85+(#REF!-AQ122)+AQ90)*#REF!/100/12,'Data Tables'!AQ95*#REF!/100/12))</f>
        <v>0</v>
      </c>
      <c r="AR142" s="37">
        <f>IF(OR('Utility Modules'!$C$31="Burning",'Utility Modules'!$C$31="Transfer"),IF('Utility Modules'!$C$31="Burning",-'Data Tables'!AR90,'Data Tables'!AR90),IF('Utility Modules'!$C$31="Holding",(AR85+(#REF!-AR122)+AR90)*#REF!/100/12,'Data Tables'!AR95*#REF!/100/12))</f>
        <v>0</v>
      </c>
      <c r="AS142" s="37">
        <f>IF(OR('Utility Modules'!$C$31="Burning",'Utility Modules'!$C$31="Transfer"),IF('Utility Modules'!$C$31="Burning",-'Data Tables'!AS90,'Data Tables'!AS90),IF('Utility Modules'!$C$31="Holding",(AS85+(#REF!-AS122)+AS90)*#REF!/100/12,'Data Tables'!AS95*#REF!/100/12))</f>
        <v>0</v>
      </c>
      <c r="AT142" s="37">
        <f>IF(OR('Utility Modules'!$C$31="Burning",'Utility Modules'!$C$31="Transfer"),IF('Utility Modules'!$C$31="Burning",-'Data Tables'!AT90,'Data Tables'!AT90),IF('Utility Modules'!$C$31="Holding",(AT85+(#REF!-AT122)+AT90)*#REF!/100/12,'Data Tables'!AT95*#REF!/100/12))</f>
        <v>0</v>
      </c>
      <c r="AU142" s="37">
        <f>IF(OR('Utility Modules'!$C$31="Burning",'Utility Modules'!$C$31="Transfer"),IF('Utility Modules'!$C$31="Burning",-'Data Tables'!AU90,'Data Tables'!AU90),IF('Utility Modules'!$C$31="Holding",(AU85+(#REF!-AU122)+AU90)*#REF!/100/12,'Data Tables'!AU95*#REF!/100/12))</f>
        <v>0</v>
      </c>
      <c r="AV142" s="37">
        <f>IF(OR('Utility Modules'!$C$31="Burning",'Utility Modules'!$C$31="Transfer"),IF('Utility Modules'!$C$31="Burning",-'Data Tables'!AV90,'Data Tables'!AV90),IF('Utility Modules'!$C$31="Holding",(AV85+(#REF!-AV122)+AV90)*#REF!/100/12,'Data Tables'!AV95*#REF!/100/12))</f>
        <v>0</v>
      </c>
      <c r="AW142" s="37">
        <f>IF(OR('Utility Modules'!$C$31="Burning",'Utility Modules'!$C$31="Transfer"),IF('Utility Modules'!$C$31="Burning",-'Data Tables'!AW90,'Data Tables'!AW90),IF('Utility Modules'!$C$31="Holding",(AW85+(#REF!-AW122)+AW90)*#REF!/100/12,'Data Tables'!AW95*#REF!/100/12))</f>
        <v>0</v>
      </c>
      <c r="AX142" s="37">
        <f>IF(OR('Utility Modules'!$C$31="Burning",'Utility Modules'!$C$31="Transfer"),IF('Utility Modules'!$C$31="Burning",-'Data Tables'!AX90,'Data Tables'!AX90),IF('Utility Modules'!$C$31="Holding",(AX85+(#REF!-AX122)+AX90)*#REF!/100/12,'Data Tables'!AX95*#REF!/100/12))</f>
        <v>0</v>
      </c>
      <c r="AY142" s="37">
        <f>IF(OR('Utility Modules'!$C$31="Burning",'Utility Modules'!$C$31="Transfer"),IF('Utility Modules'!$C$31="Burning",-'Data Tables'!AY90,'Data Tables'!AY90),IF('Utility Modules'!$C$31="Holding",(AY85+(#REF!-AY122)+AY90)*#REF!/100/12,'Data Tables'!AY95*#REF!/100/12))</f>
        <v>0</v>
      </c>
      <c r="AZ142" s="37">
        <f>IF(OR('Utility Modules'!$C$31="Burning",'Utility Modules'!$C$31="Transfer"),IF('Utility Modules'!$C$31="Burning",-'Data Tables'!AZ90,'Data Tables'!AZ90),IF('Utility Modules'!$C$31="Holding",(AZ85+(#REF!-AZ122)+AZ90)*#REF!/100/12,'Data Tables'!AZ95*#REF!/100/12))</f>
        <v>0</v>
      </c>
      <c r="BA142" s="37">
        <f>IF(OR('Utility Modules'!$C$31="Burning",'Utility Modules'!$C$31="Transfer"),IF('Utility Modules'!$C$31="Burning",-'Data Tables'!BA90,'Data Tables'!BA90),IF('Utility Modules'!$C$31="Holding",(BA85+(#REF!-BA122)+BA90)*#REF!/100/12,'Data Tables'!BA95*#REF!/100/12))</f>
        <v>0</v>
      </c>
      <c r="BB142" s="37">
        <f>IF(OR('Utility Modules'!$C$31="Burning",'Utility Modules'!$C$31="Transfer"),IF('Utility Modules'!$C$31="Burning",-'Data Tables'!BB90,'Data Tables'!BB90),IF('Utility Modules'!$C$31="Holding",(BB85+(#REF!-BB122)+BB90)*#REF!/100/12,'Data Tables'!BB95*#REF!/100/12))</f>
        <v>0</v>
      </c>
      <c r="BC142" s="37">
        <f>IF(OR('Utility Modules'!$C$31="Burning",'Utility Modules'!$C$31="Transfer"),IF('Utility Modules'!$C$31="Burning",-'Data Tables'!BC90,'Data Tables'!BC90),IF('Utility Modules'!$C$31="Holding",(BC85+(#REF!-BC122)+BC90)*#REF!/100/12,'Data Tables'!BC95*#REF!/100/12))</f>
        <v>0</v>
      </c>
      <c r="BD142" s="37">
        <f>IF(OR('Utility Modules'!$C$31="Burning",'Utility Modules'!$C$31="Transfer"),IF('Utility Modules'!$C$31="Burning",-'Data Tables'!BD90,'Data Tables'!BD90),IF('Utility Modules'!$C$31="Holding",(BD85+(#REF!-BD122)+BD90)*#REF!/100/12,'Data Tables'!BD95*#REF!/100/12))</f>
        <v>0</v>
      </c>
      <c r="BE142" s="37">
        <f>IF(OR('Utility Modules'!$C$31="Burning",'Utility Modules'!$C$31="Transfer"),IF('Utility Modules'!$C$31="Burning",-'Data Tables'!BE90,'Data Tables'!BE90),IF('Utility Modules'!$C$31="Holding",(BE85+(#REF!-BE122)+BE90)*#REF!/100/12,'Data Tables'!BE95*#REF!/100/12))</f>
        <v>0</v>
      </c>
      <c r="BF142" s="37">
        <f>IF(OR('Utility Modules'!$C$31="Burning",'Utility Modules'!$C$31="Transfer"),IF('Utility Modules'!$C$31="Burning",-'Data Tables'!BF90,'Data Tables'!BF90),IF('Utility Modules'!$C$31="Holding",(BF85+(#REF!-BF122)+BF90)*#REF!/100/12,'Data Tables'!BF95*#REF!/100/12))</f>
        <v>0</v>
      </c>
      <c r="BG142" s="37">
        <f>IF(OR('Utility Modules'!$C$31="Burning",'Utility Modules'!$C$31="Transfer"),IF('Utility Modules'!$C$31="Burning",-'Data Tables'!BG90,'Data Tables'!BG90),IF('Utility Modules'!$C$31="Holding",(BG85+(#REF!-BG122)+BG90)*#REF!/100/12,'Data Tables'!BG95*#REF!/100/12))</f>
        <v>0</v>
      </c>
      <c r="BH142" s="37">
        <f>IF(OR('Utility Modules'!$C$31="Burning",'Utility Modules'!$C$31="Transfer"),IF('Utility Modules'!$C$31="Burning",-'Data Tables'!BH90,'Data Tables'!BH90),IF('Utility Modules'!$C$31="Holding",(BH85+(#REF!-BH122)+BH90)*#REF!/100/12,'Data Tables'!BH95*#REF!/100/12))</f>
        <v>0</v>
      </c>
      <c r="BI142" s="37">
        <f>IF(OR('Utility Modules'!$C$31="Burning",'Utility Modules'!$C$31="Transfer"),IF('Utility Modules'!$C$31="Burning",-'Data Tables'!BI90,'Data Tables'!BI90),IF('Utility Modules'!$C$31="Holding",(BI85+(#REF!-BI122)+BI90)*#REF!/100/12,'Data Tables'!BI95*#REF!/100/12))</f>
        <v>0</v>
      </c>
      <c r="BJ142" s="37">
        <f>IF(OR('Utility Modules'!$C$31="Burning",'Utility Modules'!$C$31="Transfer"),IF('Utility Modules'!$C$31="Burning",-'Data Tables'!BJ90,'Data Tables'!BJ90),IF('Utility Modules'!$C$31="Holding",(BJ85+(#REF!-BJ122)+BJ90)*#REF!/100/12,'Data Tables'!BJ95*#REF!/100/12))</f>
        <v>0</v>
      </c>
      <c r="BK142" s="37">
        <f>IF(OR('Utility Modules'!$C$31="Burning",'Utility Modules'!$C$31="Transfer"),IF('Utility Modules'!$C$31="Burning",-'Data Tables'!BK90,'Data Tables'!BK90),IF('Utility Modules'!$C$31="Holding",(BK85+(#REF!-BK122)+BK90)*#REF!/100/12,'Data Tables'!BK95*#REF!/100/12))</f>
        <v>0</v>
      </c>
      <c r="BL142" s="37">
        <f>IF(OR('Utility Modules'!$C$31="Burning",'Utility Modules'!$C$31="Transfer"),IF('Utility Modules'!$C$31="Burning",-'Data Tables'!BL90,'Data Tables'!BL90),IF('Utility Modules'!$C$31="Holding",(BL85+(#REF!-BL122)+BL90)*#REF!/100/12,'Data Tables'!BL95*#REF!/100/12))</f>
        <v>0</v>
      </c>
      <c r="BM142" s="37">
        <f>IF(OR('Utility Modules'!$C$31="Burning",'Utility Modules'!$C$31="Transfer"),IF('Utility Modules'!$C$31="Burning",-'Data Tables'!BM90,'Data Tables'!BM90),IF('Utility Modules'!$C$31="Holding",(BM85+(#REF!-BM122)+BM90)*#REF!/100/12,'Data Tables'!BM95*#REF!/100/12))</f>
        <v>0</v>
      </c>
      <c r="BN142" s="37">
        <f>IF(OR('Utility Modules'!$C$31="Burning",'Utility Modules'!$C$31="Transfer"),IF('Utility Modules'!$C$31="Burning",-'Data Tables'!BN90,'Data Tables'!BN90),IF('Utility Modules'!$C$31="Holding",(BN85+(#REF!-BN122)+BN90)*#REF!/100/12,'Data Tables'!BN95*#REF!/100/12))</f>
        <v>0</v>
      </c>
      <c r="BO142" s="37">
        <f>IF(OR('Utility Modules'!$C$31="Burning",'Utility Modules'!$C$31="Transfer"),IF('Utility Modules'!$C$31="Burning",-'Data Tables'!BO90,'Data Tables'!BO90),IF('Utility Modules'!$C$31="Holding",(BO85+(#REF!-BO122)+BO90)*#REF!/100/12,'Data Tables'!BO95*#REF!/100/12))</f>
        <v>0</v>
      </c>
      <c r="BP142" s="37">
        <f>IF(OR('Utility Modules'!$C$31="Burning",'Utility Modules'!$C$31="Transfer"),IF('Utility Modules'!$C$31="Burning",-'Data Tables'!BP90,'Data Tables'!BP90),IF('Utility Modules'!$C$31="Holding",(BP85+(#REF!-BP122)+BP90)*#REF!/100/12,'Data Tables'!BP95*#REF!/100/12))</f>
        <v>0</v>
      </c>
      <c r="BQ142" s="37">
        <f>IF(OR('Utility Modules'!$C$31="Burning",'Utility Modules'!$C$31="Transfer"),IF('Utility Modules'!$C$31="Burning",-'Data Tables'!BQ90,'Data Tables'!BQ90),IF('Utility Modules'!$C$31="Holding",(BQ85+(#REF!-BQ122)+BQ90)*#REF!/100/12,'Data Tables'!BQ95*#REF!/100/12))</f>
        <v>0</v>
      </c>
      <c r="BR142" s="37">
        <f>IF(OR('Utility Modules'!$C$31="Burning",'Utility Modules'!$C$31="Transfer"),IF('Utility Modules'!$C$31="Burning",-'Data Tables'!BR90,'Data Tables'!BR90),IF('Utility Modules'!$C$31="Holding",(BR85+(#REF!-BR122)+BR90)*#REF!/100/12,'Data Tables'!BR95*#REF!/100/12))</f>
        <v>0</v>
      </c>
      <c r="BS142" s="37">
        <f>IF(OR('Utility Modules'!$C$31="Burning",'Utility Modules'!$C$31="Transfer"),IF('Utility Modules'!$C$31="Burning",-'Data Tables'!BS90,'Data Tables'!BS90),IF('Utility Modules'!$C$31="Holding",(BS85+(#REF!-BS122)+BS90)*#REF!/100/12,'Data Tables'!BS95*#REF!/100/12))</f>
        <v>0</v>
      </c>
      <c r="BT142" s="37">
        <f>IF(OR('Utility Modules'!$C$31="Burning",'Utility Modules'!$C$31="Transfer"),IF('Utility Modules'!$C$31="Burning",-'Data Tables'!BT90,'Data Tables'!BT90),IF('Utility Modules'!$C$31="Holding",(BT85+(#REF!-BT122)+BT90)*#REF!/100/12,'Data Tables'!BT95*#REF!/100/12))</f>
        <v>0</v>
      </c>
      <c r="BU142" s="37">
        <f>IF(OR('Utility Modules'!$C$31="Burning",'Utility Modules'!$C$31="Transfer"),IF('Utility Modules'!$C$31="Burning",-'Data Tables'!BU90,'Data Tables'!BU90),IF('Utility Modules'!$C$31="Holding",(BU85+(#REF!-BU122)+BU90)*#REF!/100/12,'Data Tables'!BU95*#REF!/100/12))</f>
        <v>0</v>
      </c>
      <c r="BV142" s="37">
        <f>IF(OR('Utility Modules'!$C$31="Burning",'Utility Modules'!$C$31="Transfer"),IF('Utility Modules'!$C$31="Burning",-'Data Tables'!BV90,'Data Tables'!BV90),IF('Utility Modules'!$C$31="Holding",(BV85+(#REF!-BV122)+BV90)*#REF!/100/12,'Data Tables'!BV95*#REF!/100/12))</f>
        <v>0</v>
      </c>
      <c r="BW142" s="37">
        <f>IF(OR('Utility Modules'!$C$31="Burning",'Utility Modules'!$C$31="Transfer"),IF('Utility Modules'!$C$31="Burning",-'Data Tables'!BW90,'Data Tables'!BW90),IF('Utility Modules'!$C$31="Holding",(BW85+(#REF!-BW122)+BW90)*#REF!/100/12,'Data Tables'!BW95*#REF!/100/12))</f>
        <v>0</v>
      </c>
      <c r="BX142" s="37">
        <f>IF(OR('Utility Modules'!$C$31="Burning",'Utility Modules'!$C$31="Transfer"),IF('Utility Modules'!$C$31="Burning",-'Data Tables'!BX90,'Data Tables'!BX90),IF('Utility Modules'!$C$31="Holding",(BX85+(#REF!-BX122)+BX90)*#REF!/100/12,'Data Tables'!BX95*#REF!/100/12))</f>
        <v>0</v>
      </c>
      <c r="BY142" s="37">
        <f>IF(OR('Utility Modules'!$C$31="Burning",'Utility Modules'!$C$31="Transfer"),IF('Utility Modules'!$C$31="Burning",-'Data Tables'!BY90,'Data Tables'!BY90),IF('Utility Modules'!$C$31="Holding",(BY85+(#REF!-BY122)+BY90)*#REF!/100/12,'Data Tables'!BY95*#REF!/100/12))</f>
        <v>0</v>
      </c>
      <c r="BZ142" s="37">
        <f>IF(OR('Utility Modules'!$C$31="Burning",'Utility Modules'!$C$31="Transfer"),IF('Utility Modules'!$C$31="Burning",-'Data Tables'!BZ90,'Data Tables'!BZ90),IF('Utility Modules'!$C$31="Holding",(BZ85+(#REF!-BZ122)+BZ90)*#REF!/100/12,'Data Tables'!BZ95*#REF!/100/12))</f>
        <v>0</v>
      </c>
      <c r="CA142" s="37">
        <f>IF(OR('Utility Modules'!$C$31="Burning",'Utility Modules'!$C$31="Transfer"),IF('Utility Modules'!$C$31="Burning",-'Data Tables'!CA90,'Data Tables'!CA90),IF('Utility Modules'!$C$31="Holding",(CA85+(#REF!-CA122)+CA90)*#REF!/100/12,'Data Tables'!CA95*#REF!/100/12))</f>
        <v>0</v>
      </c>
      <c r="CB142" s="37">
        <f>IF(OR('Utility Modules'!$C$31="Burning",'Utility Modules'!$C$31="Transfer"),IF('Utility Modules'!$C$31="Burning",-'Data Tables'!CB90,'Data Tables'!CB90),IF('Utility Modules'!$C$31="Holding",(CB85+(#REF!-CB122)+CB90)*#REF!/100/12,'Data Tables'!CB95*#REF!/100/12))</f>
        <v>0</v>
      </c>
      <c r="CC142" s="37">
        <f>IF(OR('Utility Modules'!$C$31="Burning",'Utility Modules'!$C$31="Transfer"),IF('Utility Modules'!$C$31="Burning",-'Data Tables'!CC90,'Data Tables'!CC90),IF('Utility Modules'!$C$31="Holding",(CC85+(#REF!-CC122)+CC90)*#REF!/100/12,'Data Tables'!CC95*#REF!/100/12))</f>
        <v>0</v>
      </c>
      <c r="CD142" s="37">
        <f>IF(OR('Utility Modules'!$C$31="Burning",'Utility Modules'!$C$31="Transfer"),IF('Utility Modules'!$C$31="Burning",-'Data Tables'!CD90,'Data Tables'!CD90),IF('Utility Modules'!$C$31="Holding",(CD85+(#REF!-CD122)+CD90)*#REF!/100/12,'Data Tables'!CD95*#REF!/100/12))</f>
        <v>0</v>
      </c>
      <c r="CE142" s="37">
        <f>IF(OR('Utility Modules'!$C$31="Burning",'Utility Modules'!$C$31="Transfer"),IF('Utility Modules'!$C$31="Burning",-'Data Tables'!CE90,'Data Tables'!CE90),IF('Utility Modules'!$C$31="Holding",(CE85+(#REF!-CE122)+CE90)*#REF!/100/12,'Data Tables'!CE95*#REF!/100/12))</f>
        <v>0</v>
      </c>
      <c r="CF142" s="37">
        <f>IF(OR('Utility Modules'!$C$31="Burning",'Utility Modules'!$C$31="Transfer"),IF('Utility Modules'!$C$31="Burning",-'Data Tables'!CF90,'Data Tables'!CF90),IF('Utility Modules'!$C$31="Holding",(CF85+(#REF!-CF122)+CF90)*#REF!/100/12,'Data Tables'!CF95*#REF!/100/12))</f>
        <v>0</v>
      </c>
      <c r="CG142" s="37">
        <f>IF(OR('Utility Modules'!$C$31="Burning",'Utility Modules'!$C$31="Transfer"),IF('Utility Modules'!$C$31="Burning",-'Data Tables'!CG90,'Data Tables'!CG90),IF('Utility Modules'!$C$31="Holding",(CG85+(#REF!-CG122)+CG90)*#REF!/100/12,'Data Tables'!CG95*#REF!/100/12))</f>
        <v>0</v>
      </c>
      <c r="CH142" s="37">
        <f>IF(OR('Utility Modules'!$C$31="Burning",'Utility Modules'!$C$31="Transfer"),IF('Utility Modules'!$C$31="Burning",-'Data Tables'!CH90,'Data Tables'!CH90),IF('Utility Modules'!$C$31="Holding",(CH85+(#REF!-CH122)+CH90)*#REF!/100/12,'Data Tables'!CH95*#REF!/100/12))</f>
        <v>0</v>
      </c>
      <c r="CI142" s="37">
        <f>IF(OR('Utility Modules'!$C$31="Burning",'Utility Modules'!$C$31="Transfer"),IF('Utility Modules'!$C$31="Burning",-'Data Tables'!CI90,'Data Tables'!CI90),IF('Utility Modules'!$C$31="Holding",(CI85+(#REF!-CI122)+CI90)*#REF!/100/12,'Data Tables'!CI95*#REF!/100/12))</f>
        <v>0</v>
      </c>
      <c r="CJ142" s="37">
        <f>IF(OR('Utility Modules'!$C$31="Burning",'Utility Modules'!$C$31="Transfer"),IF('Utility Modules'!$C$31="Burning",-'Data Tables'!CJ90,'Data Tables'!CJ90),IF('Utility Modules'!$C$31="Holding",(CJ85+(#REF!-CJ122)+CJ90)*#REF!/100/12,'Data Tables'!CJ95*#REF!/100/12))</f>
        <v>0</v>
      </c>
      <c r="CK142" s="37">
        <f>IF(OR('Utility Modules'!$C$31="Burning",'Utility Modules'!$C$31="Transfer"),IF('Utility Modules'!$C$31="Burning",-'Data Tables'!CK90,'Data Tables'!CK90),IF('Utility Modules'!$C$31="Holding",(CK85+(#REF!-CK122)+CK90)*#REF!/100/12,'Data Tables'!CK95*#REF!/100/12))</f>
        <v>0</v>
      </c>
      <c r="CL142" s="37">
        <f>IF(OR('Utility Modules'!$C$31="Burning",'Utility Modules'!$C$31="Transfer"),IF('Utility Modules'!$C$31="Burning",-'Data Tables'!CL90,'Data Tables'!CL90),IF('Utility Modules'!$C$31="Holding",(CL85+(#REF!-CL122)+CL90)*#REF!/100/12,'Data Tables'!CL95*#REF!/100/12))</f>
        <v>0</v>
      </c>
      <c r="CM142" s="37">
        <f>IF(OR('Utility Modules'!$C$31="Burning",'Utility Modules'!$C$31="Transfer"),IF('Utility Modules'!$C$31="Burning",-'Data Tables'!CM90,'Data Tables'!CM90),IF('Utility Modules'!$C$31="Holding",(CM85+(#REF!-CM122)+CM90)*#REF!/100/12,'Data Tables'!CM95*#REF!/100/12))</f>
        <v>0</v>
      </c>
      <c r="CN142" s="37">
        <f>IF(OR('Utility Modules'!$C$31="Burning",'Utility Modules'!$C$31="Transfer"),IF('Utility Modules'!$C$31="Burning",-'Data Tables'!CN90,'Data Tables'!CN90),IF('Utility Modules'!$C$31="Holding",(CN85+(#REF!-CN122)+CN90)*#REF!/100/12,'Data Tables'!CN95*#REF!/100/12))</f>
        <v>0</v>
      </c>
      <c r="CO142" s="37">
        <f>IF(OR('Utility Modules'!$C$31="Burning",'Utility Modules'!$C$31="Transfer"),IF('Utility Modules'!$C$31="Burning",-'Data Tables'!CO90,'Data Tables'!CO90),IF('Utility Modules'!$C$31="Holding",(CO85+(#REF!-CO122)+CO90)*#REF!/100/12,'Data Tables'!CO95*#REF!/100/12))</f>
        <v>0</v>
      </c>
      <c r="CP142" s="37">
        <f>IF(OR('Utility Modules'!$C$31="Burning",'Utility Modules'!$C$31="Transfer"),IF('Utility Modules'!$C$31="Burning",-'Data Tables'!CP90,'Data Tables'!CP90),IF('Utility Modules'!$C$31="Holding",(CP85+(#REF!-CP122)+CP90)*#REF!/100/12,'Data Tables'!CP95*#REF!/100/12))</f>
        <v>0</v>
      </c>
      <c r="CQ142" s="37">
        <f>IF(OR('Utility Modules'!$C$31="Burning",'Utility Modules'!$C$31="Transfer"),IF('Utility Modules'!$C$31="Burning",-'Data Tables'!CQ90,'Data Tables'!CQ90),IF('Utility Modules'!$C$31="Holding",(CQ85+(#REF!-CQ122)+CQ90)*#REF!/100/12,'Data Tables'!CQ95*#REF!/100/12))</f>
        <v>0</v>
      </c>
      <c r="CR142" s="37">
        <f>IF(OR('Utility Modules'!$C$31="Burning",'Utility Modules'!$C$31="Transfer"),IF('Utility Modules'!$C$31="Burning",-'Data Tables'!CR90,'Data Tables'!CR90),IF('Utility Modules'!$C$31="Holding",(CR85+(#REF!-CR122)+CR90)*#REF!/100/12,'Data Tables'!CR95*#REF!/100/12))</f>
        <v>0</v>
      </c>
      <c r="CS142" s="37">
        <f>IF(OR('Utility Modules'!$C$31="Burning",'Utility Modules'!$C$31="Transfer"),IF('Utility Modules'!$C$31="Burning",-'Data Tables'!CS90,'Data Tables'!CS90),IF('Utility Modules'!$C$31="Holding",(CS85+(#REF!-CS122)+CS90)*#REF!/100/12,'Data Tables'!CS95*#REF!/100/12))</f>
        <v>0</v>
      </c>
      <c r="CT142" s="37">
        <f>IF(OR('Utility Modules'!$C$31="Burning",'Utility Modules'!$C$31="Transfer"),IF('Utility Modules'!$C$31="Burning",-'Data Tables'!CT90,'Data Tables'!CT90),IF('Utility Modules'!$C$31="Holding",(CT85+(#REF!-CT122)+CT90)*#REF!/100/12,'Data Tables'!CT95*#REF!/100/12))</f>
        <v>0</v>
      </c>
      <c r="CU142" s="37">
        <f>IF(OR('Utility Modules'!$C$31="Burning",'Utility Modules'!$C$31="Transfer"),IF('Utility Modules'!$C$31="Burning",-'Data Tables'!CU90,'Data Tables'!CU90),IF('Utility Modules'!$C$31="Holding",(CU85+(#REF!-CU122)+CU90)*#REF!/100/12,'Data Tables'!CU95*#REF!/100/12))</f>
        <v>0</v>
      </c>
      <c r="CV142" s="37">
        <f>IF(OR('Utility Modules'!$C$31="Burning",'Utility Modules'!$C$31="Transfer"),IF('Utility Modules'!$C$31="Burning",-'Data Tables'!CV90,'Data Tables'!CV90),IF('Utility Modules'!$C$31="Holding",(CV85+(#REF!-CV122)+CV90)*#REF!/100/12,'Data Tables'!CV95*#REF!/100/12))</f>
        <v>0</v>
      </c>
      <c r="CW142" s="37">
        <f>IF(OR('Utility Modules'!$C$31="Burning",'Utility Modules'!$C$31="Transfer"),IF('Utility Modules'!$C$31="Burning",-'Data Tables'!CW90,'Data Tables'!CW90),IF('Utility Modules'!$C$31="Holding",(CW85+(#REF!-CW122)+CW90)*#REF!/100/12,'Data Tables'!CW95*#REF!/100/12))</f>
        <v>0</v>
      </c>
      <c r="CX142" s="37">
        <f>IF(OR('Utility Modules'!$C$31="Burning",'Utility Modules'!$C$31="Transfer"),IF('Utility Modules'!$C$31="Burning",-'Data Tables'!CX90,'Data Tables'!CX90),IF('Utility Modules'!$C$31="Holding",(CX85+(#REF!-CX122)+CX90)*#REF!/100/12,'Data Tables'!CX95*#REF!/100/12))</f>
        <v>0</v>
      </c>
      <c r="CY142" s="37">
        <f>IF(OR('Utility Modules'!$C$31="Burning",'Utility Modules'!$C$31="Transfer"),IF('Utility Modules'!$C$31="Burning",-'Data Tables'!CY90,'Data Tables'!CY90),IF('Utility Modules'!$C$31="Holding",(CY85+(#REF!-CY122)+CY90)*#REF!/100/12,'Data Tables'!CY95*#REF!/100/12))</f>
        <v>0</v>
      </c>
      <c r="CZ142" s="37">
        <f>IF(OR('Utility Modules'!$C$31="Burning",'Utility Modules'!$C$31="Transfer"),IF('Utility Modules'!$C$31="Burning",-'Data Tables'!CZ90,'Data Tables'!CZ90),IF('Utility Modules'!$C$31="Holding",(CZ85+(#REF!-CZ122)+CZ90)*#REF!/100/12,'Data Tables'!CZ95*#REF!/100/12))</f>
        <v>0</v>
      </c>
      <c r="DA142" s="37">
        <f>IF(OR('Utility Modules'!$C$31="Burning",'Utility Modules'!$C$31="Transfer"),IF('Utility Modules'!$C$31="Burning",-'Data Tables'!DA90,'Data Tables'!DA90),IF('Utility Modules'!$C$31="Holding",(DA85+(#REF!-DA122)+DA90)*#REF!/100/12,'Data Tables'!DA95*#REF!/100/12))</f>
        <v>0</v>
      </c>
      <c r="DB142" s="37">
        <f>IF(OR('Utility Modules'!$C$31="Burning",'Utility Modules'!$C$31="Transfer"),IF('Utility Modules'!$C$31="Burning",-'Data Tables'!DB90,'Data Tables'!DB90),IF('Utility Modules'!$C$31="Holding",(DB85+(#REF!-DB122)+DB90)*#REF!/100/12,'Data Tables'!DB95*#REF!/100/12))</f>
        <v>0</v>
      </c>
      <c r="DC142" s="37">
        <f>IF(OR('Utility Modules'!$C$31="Burning",'Utility Modules'!$C$31="Transfer"),IF('Utility Modules'!$C$31="Burning",-'Data Tables'!DC90,'Data Tables'!DC90),IF('Utility Modules'!$C$31="Holding",(DC85+(#REF!-DC122)+DC90)*#REF!/100/12,'Data Tables'!DC95*#REF!/100/12))</f>
        <v>0</v>
      </c>
      <c r="DD142" s="37">
        <f>IF(OR('Utility Modules'!$C$31="Burning",'Utility Modules'!$C$31="Transfer"),IF('Utility Modules'!$C$31="Burning",-'Data Tables'!DD90,'Data Tables'!DD90),IF('Utility Modules'!$C$31="Holding",(DD85+(#REF!-DD122)+DD90)*#REF!/100/12,'Data Tables'!DD95*#REF!/100/12))</f>
        <v>0</v>
      </c>
      <c r="DE142" s="37">
        <f>IF(OR('Utility Modules'!$C$31="Burning",'Utility Modules'!$C$31="Transfer"),IF('Utility Modules'!$C$31="Burning",-'Data Tables'!DE90,'Data Tables'!DE90),IF('Utility Modules'!$C$31="Holding",(DE85+(#REF!-DE122)+DE90)*#REF!/100/12,'Data Tables'!DE95*#REF!/100/12))</f>
        <v>0</v>
      </c>
      <c r="DF142" s="37">
        <f>IF(OR('Utility Modules'!$C$31="Burning",'Utility Modules'!$C$31="Transfer"),IF('Utility Modules'!$C$31="Burning",-'Data Tables'!DF90,'Data Tables'!DF90),IF('Utility Modules'!$C$31="Holding",(DF85+(#REF!-DF122)+DF90)*#REF!/100/12,'Data Tables'!DF95*#REF!/100/12))</f>
        <v>0</v>
      </c>
      <c r="DG142" s="37">
        <f>IF(OR('Utility Modules'!$C$31="Burning",'Utility Modules'!$C$31="Transfer"),IF('Utility Modules'!$C$31="Burning",-'Data Tables'!DG90,'Data Tables'!DG90),IF('Utility Modules'!$C$31="Holding",(DG85+(#REF!-DG122)+DG90)*#REF!/100/12,'Data Tables'!DG95*#REF!/100/12))</f>
        <v>0</v>
      </c>
      <c r="DH142" s="37">
        <f>IF(OR('Utility Modules'!$C$31="Burning",'Utility Modules'!$C$31="Transfer"),IF('Utility Modules'!$C$31="Burning",-'Data Tables'!DH90,'Data Tables'!DH90),IF('Utility Modules'!$C$31="Holding",(DH85+(#REF!-DH122)+DH90)*#REF!/100/12,'Data Tables'!DH95*#REF!/100/12))</f>
        <v>0</v>
      </c>
      <c r="DI142" s="37">
        <f>IF(OR('Utility Modules'!$C$31="Burning",'Utility Modules'!$C$31="Transfer"),IF('Utility Modules'!$C$31="Burning",-'Data Tables'!DI90,'Data Tables'!DI90),IF('Utility Modules'!$C$31="Holding",(DI85+(#REF!-DI122)+DI90)*#REF!/100/12,'Data Tables'!DI95*#REF!/100/12))</f>
        <v>0</v>
      </c>
      <c r="DJ142" s="37">
        <f>IF(OR('Utility Modules'!$C$31="Burning",'Utility Modules'!$C$31="Transfer"),IF('Utility Modules'!$C$31="Burning",-'Data Tables'!DJ90,'Data Tables'!DJ90),IF('Utility Modules'!$C$31="Holding",(DJ85+(#REF!-DJ122)+DJ90)*#REF!/100/12,'Data Tables'!DJ95*#REF!/100/12))</f>
        <v>0</v>
      </c>
      <c r="DK142" s="37">
        <f>IF(OR('Utility Modules'!$C$31="Burning",'Utility Modules'!$C$31="Transfer"),IF('Utility Modules'!$C$31="Burning",-'Data Tables'!DK90,'Data Tables'!DK90),IF('Utility Modules'!$C$31="Holding",(DK85+(#REF!-DK122)+DK90)*#REF!/100/12,'Data Tables'!DK95*#REF!/100/12))</f>
        <v>0</v>
      </c>
      <c r="DL142" s="37">
        <f>IF(OR('Utility Modules'!$C$31="Burning",'Utility Modules'!$C$31="Transfer"),IF('Utility Modules'!$C$31="Burning",-'Data Tables'!DL90,'Data Tables'!DL90),IF('Utility Modules'!$C$31="Holding",(DL85+(#REF!-DL122)+DL90)*#REF!/100/12,'Data Tables'!DL95*#REF!/100/12))</f>
        <v>0</v>
      </c>
      <c r="DM142" s="37">
        <f>IF(OR('Utility Modules'!$C$31="Burning",'Utility Modules'!$C$31="Transfer"),IF('Utility Modules'!$C$31="Burning",-'Data Tables'!DM90,'Data Tables'!DM90),IF('Utility Modules'!$C$31="Holding",(DM85+(#REF!-DM122)+DM90)*#REF!/100/12,'Data Tables'!DM95*#REF!/100/12))</f>
        <v>0</v>
      </c>
      <c r="DN142" s="37">
        <f>IF(OR('Utility Modules'!$C$31="Burning",'Utility Modules'!$C$31="Transfer"),IF('Utility Modules'!$C$31="Burning",-'Data Tables'!DN90,'Data Tables'!DN90),IF('Utility Modules'!$C$31="Holding",(DN85+(#REF!-DN122)+DN90)*#REF!/100/12,'Data Tables'!DN95*#REF!/100/12))</f>
        <v>0</v>
      </c>
      <c r="DO142" s="37">
        <f>IF(OR('Utility Modules'!$C$31="Burning",'Utility Modules'!$C$31="Transfer"),IF('Utility Modules'!$C$31="Burning",-'Data Tables'!DO90,'Data Tables'!DO90),IF('Utility Modules'!$C$31="Holding",(DO85+(#REF!-DO122)+DO90)*#REF!/100/12,'Data Tables'!DO95*#REF!/100/12))</f>
        <v>0</v>
      </c>
      <c r="DP142" s="37">
        <f>IF(OR('Utility Modules'!$C$31="Burning",'Utility Modules'!$C$31="Transfer"),IF('Utility Modules'!$C$31="Burning",-'Data Tables'!DP90,'Data Tables'!DP90),IF('Utility Modules'!$C$31="Holding",(DP85+(#REF!-DP122)+DP90)*#REF!/100/12,'Data Tables'!DP95*#REF!/100/12))</f>
        <v>0</v>
      </c>
      <c r="DQ142" s="37">
        <f>IF(OR('Utility Modules'!$C$31="Burning",'Utility Modules'!$C$31="Transfer"),IF('Utility Modules'!$C$31="Burning",-'Data Tables'!DQ90,'Data Tables'!DQ90),IF('Utility Modules'!$C$31="Holding",(DQ85+(#REF!-DQ122)+DQ90)*#REF!/100/12,'Data Tables'!DQ95*#REF!/100/12))</f>
        <v>0</v>
      </c>
      <c r="DR142" s="37">
        <f>IF(OR('Utility Modules'!$C$31="Burning",'Utility Modules'!$C$31="Transfer"),IF('Utility Modules'!$C$31="Burning",-'Data Tables'!DR90,'Data Tables'!DR90),IF('Utility Modules'!$C$31="Holding",(DR85+(#REF!-DR122)+DR90)*#REF!/100/12,'Data Tables'!DR95*#REF!/100/12))</f>
        <v>0</v>
      </c>
    </row>
    <row r="143" ht="14.25" customHeight="1" outlineLevel="1">
      <c r="B143" s="268" t="str">
        <f>'Utility Modules'!B10</f>
        <v>Holding</v>
      </c>
      <c r="C143" s="37">
        <f>IF(OR('Utility Modules'!$C$35="Burning",'Utility Modules'!$C$35="Transfer"),IF('Utility Modules'!$C$35="Burning",-'Data Tables'!C91,'Data Tables'!C91),IF('Utility Modules'!$C$35="Holding",(C85+('Fund Raising'!D41-C122)+C91)*'Utility Modules'!$C$36/100/12,'Data Tables'!C96*'Utility Modules'!$C$36/100/12))</f>
        <v>2019.881565</v>
      </c>
      <c r="D143" s="37">
        <f>IF(OR('Utility Modules'!$C$35="Burning",'Utility Modules'!$C$35="Transfer"),IF('Utility Modules'!$C$35="Burning",-'Data Tables'!D91,'Data Tables'!D91),IF('Utility Modules'!$C$35="Holding",(D85+(C131-D122)+D91)*'Utility Modules'!$C$36/100/12,'Data Tables'!D96*'Utility Modules'!$C$36/100/12))</f>
        <v>1685.501118</v>
      </c>
      <c r="E143" s="37">
        <f>IF(OR('Utility Modules'!$C$35="Burning",'Utility Modules'!$C$35="Transfer"),IF('Utility Modules'!$C$35="Burning",-'Data Tables'!E91,'Data Tables'!E91),IF('Utility Modules'!$C$35="Holding",(E85+(D131-E122)+E91)*'Utility Modules'!$C$36/100/12,'Data Tables'!E96*'Utility Modules'!$C$36/100/12))</f>
        <v>2173.563955</v>
      </c>
      <c r="F143" s="37">
        <f>IF(OR('Utility Modules'!$C$35="Burning",'Utility Modules'!$C$35="Transfer"),IF('Utility Modules'!$C$35="Burning",-'Data Tables'!F91,'Data Tables'!F91),IF('Utility Modules'!$C$35="Holding",(F85+(E131-F122)+F91)*'Utility Modules'!$C$36/100/12,'Data Tables'!F96*'Utility Modules'!$C$36/100/12))</f>
        <v>2824.780715</v>
      </c>
      <c r="G143" s="37">
        <f>IF(OR('Utility Modules'!$C$35="Burning",'Utility Modules'!$C$35="Transfer"),IF('Utility Modules'!$C$35="Burning",-'Data Tables'!G91,'Data Tables'!G91),IF('Utility Modules'!$C$35="Holding",(G85+(F131-G122)+G91)*'Utility Modules'!$C$36/100/12,'Data Tables'!G96*'Utility Modules'!$C$36/100/12))</f>
        <v>3711.997043</v>
      </c>
      <c r="H143" s="37">
        <f>IF(OR('Utility Modules'!$C$35="Burning",'Utility Modules'!$C$35="Transfer"),IF('Utility Modules'!$C$35="Burning",-'Data Tables'!H91,'Data Tables'!H91),IF('Utility Modules'!$C$35="Holding",(H85+(G131-H122)+H91)*'Utility Modules'!$C$36/100/12,'Data Tables'!H96*'Utility Modules'!$C$36/100/12))</f>
        <v>4749.761286</v>
      </c>
      <c r="I143" s="37">
        <f>IF(OR('Utility Modules'!$C$35="Burning",'Utility Modules'!$C$35="Transfer"),IF('Utility Modules'!$C$35="Burning",-'Data Tables'!I91,'Data Tables'!I91),IF('Utility Modules'!$C$35="Holding",(I85+(H131-I122)+I91)*'Utility Modules'!$C$36/100/12,'Data Tables'!I96*'Utility Modules'!$C$36/100/12))</f>
        <v>6254.850302</v>
      </c>
      <c r="J143" s="37">
        <f>IF(OR('Utility Modules'!$C$35="Burning",'Utility Modules'!$C$35="Transfer"),IF('Utility Modules'!$C$35="Burning",-'Data Tables'!J91,'Data Tables'!J91),IF('Utility Modules'!$C$35="Holding",(J85+(I131-J122)+J91)*'Utility Modules'!$C$36/100/12,'Data Tables'!J96*'Utility Modules'!$C$36/100/12))</f>
        <v>7906.083925</v>
      </c>
      <c r="K143" s="37">
        <f>IF(OR('Utility Modules'!$C$35="Burning",'Utility Modules'!$C$35="Transfer"),IF('Utility Modules'!$C$35="Burning",-'Data Tables'!K91,'Data Tables'!K91),IF('Utility Modules'!$C$35="Holding",(K85+(J131-K122)+K91)*'Utility Modules'!$C$36/100/12,'Data Tables'!K96*'Utility Modules'!$C$36/100/12))</f>
        <v>9662.655255</v>
      </c>
      <c r="L143" s="37">
        <f>IF(OR('Utility Modules'!$C$35="Burning",'Utility Modules'!$C$35="Transfer"),IF('Utility Modules'!$C$35="Burning",-'Data Tables'!L91,'Data Tables'!L91),IF('Utility Modules'!$C$35="Holding",(L85+(K131-L122)+L91)*'Utility Modules'!$C$36/100/12,'Data Tables'!L96*'Utility Modules'!$C$36/100/12))</f>
        <v>11657.9426</v>
      </c>
      <c r="M143" s="37">
        <f>IF(OR('Utility Modules'!$C$35="Burning",'Utility Modules'!$C$35="Transfer"),IF('Utility Modules'!$C$35="Burning",-'Data Tables'!M91,'Data Tables'!M91),IF('Utility Modules'!$C$35="Holding",(M85+(L131-M122)+M91)*'Utility Modules'!$C$36/100/12,'Data Tables'!M96*'Utility Modules'!$C$36/100/12))</f>
        <v>13678.56893</v>
      </c>
      <c r="N143" s="37">
        <f>IF(OR('Utility Modules'!$C$35="Burning",'Utility Modules'!$C$35="Transfer"),IF('Utility Modules'!$C$35="Burning",-'Data Tables'!N91,'Data Tables'!N91),IF('Utility Modules'!$C$35="Holding",(N85+(M131-N122)+N91)*'Utility Modules'!$C$36/100/12,'Data Tables'!N96*'Utility Modules'!$C$36/100/12))</f>
        <v>15981.47706</v>
      </c>
      <c r="O143" s="37">
        <f>IF(OR('Utility Modules'!$C$35="Burning",'Utility Modules'!$C$35="Transfer"),IF('Utility Modules'!$C$35="Burning",-'Data Tables'!O91,'Data Tables'!O91),IF('Utility Modules'!$C$35="Holding",(O85+(N131-O122)+O91)*'Utility Modules'!$C$36/100/12,'Data Tables'!O96*'Utility Modules'!$C$36/100/12))</f>
        <v>18817.88418</v>
      </c>
      <c r="P143" s="37">
        <f>IF(OR('Utility Modules'!$C$35="Burning",'Utility Modules'!$C$35="Transfer"),IF('Utility Modules'!$C$35="Burning",-'Data Tables'!P91,'Data Tables'!P91),IF('Utility Modules'!$C$35="Holding",(P85+(O131-P122)+P91)*'Utility Modules'!$C$36/100/12,'Data Tables'!P96*'Utility Modules'!$C$36/100/12))</f>
        <v>21509.91752</v>
      </c>
      <c r="Q143" s="37">
        <f>IF(OR('Utility Modules'!$C$35="Burning",'Utility Modules'!$C$35="Transfer"),IF('Utility Modules'!$C$35="Burning",-'Data Tables'!Q91,'Data Tables'!Q91),IF('Utility Modules'!$C$35="Holding",(Q85+(P131-Q122)+Q91)*'Utility Modules'!$C$36/100/12,'Data Tables'!Q96*'Utility Modules'!$C$36/100/12))</f>
        <v>24897.71323</v>
      </c>
      <c r="R143" s="37">
        <f>IF(OR('Utility Modules'!$C$35="Burning",'Utility Modules'!$C$35="Transfer"),IF('Utility Modules'!$C$35="Burning",-'Data Tables'!R91,'Data Tables'!R91),IF('Utility Modules'!$C$35="Holding",(R85+(Q131-R122)+R91)*'Utility Modules'!$C$36/100/12,'Data Tables'!R96*'Utility Modules'!$C$36/100/12))</f>
        <v>27942.83885</v>
      </c>
      <c r="S143" s="37">
        <f>IF(OR('Utility Modules'!$C$35="Burning",'Utility Modules'!$C$35="Transfer"),IF('Utility Modules'!$C$35="Burning",-'Data Tables'!S91,'Data Tables'!S91),IF('Utility Modules'!$C$35="Holding",(S85+(R131-S122)+S91)*'Utility Modules'!$C$36/100/12,'Data Tables'!S96*'Utility Modules'!$C$36/100/12))</f>
        <v>31391.87813</v>
      </c>
      <c r="T143" s="37">
        <f>IF(OR('Utility Modules'!$C$35="Burning",'Utility Modules'!$C$35="Transfer"),IF('Utility Modules'!$C$35="Burning",-'Data Tables'!T91,'Data Tables'!T91),IF('Utility Modules'!$C$35="Holding",(T85+(S131-T122)+T91)*'Utility Modules'!$C$36/100/12,'Data Tables'!T96*'Utility Modules'!$C$36/100/12))</f>
        <v>34701.53931</v>
      </c>
      <c r="U143" s="37">
        <f>IF(OR('Utility Modules'!$C$35="Burning",'Utility Modules'!$C$35="Transfer"),IF('Utility Modules'!$C$35="Burning",-'Data Tables'!U91,'Data Tables'!U91),IF('Utility Modules'!$C$35="Holding",(U85+(T131-U122)+U91)*'Utility Modules'!$C$36/100/12,'Data Tables'!U96*'Utility Modules'!$C$36/100/12))</f>
        <v>38690.03937</v>
      </c>
      <c r="V143" s="37">
        <f>IF(OR('Utility Modules'!$C$35="Burning",'Utility Modules'!$C$35="Transfer"),IF('Utility Modules'!$C$35="Burning",-'Data Tables'!V91,'Data Tables'!V91),IF('Utility Modules'!$C$35="Holding",(V85+(U131-V122)+V91)*'Utility Modules'!$C$36/100/12,'Data Tables'!V96*'Utility Modules'!$C$36/100/12))</f>
        <v>42661.05219</v>
      </c>
      <c r="W143" s="37">
        <f>IF(OR('Utility Modules'!$C$35="Burning",'Utility Modules'!$C$35="Transfer"),IF('Utility Modules'!$C$35="Burning",-'Data Tables'!W91,'Data Tables'!W91),IF('Utility Modules'!$C$35="Holding",(W85+(V131-W122)+W91)*'Utility Modules'!$C$36/100/12,'Data Tables'!W96*'Utility Modules'!$C$36/100/12))</f>
        <v>46590.15588</v>
      </c>
      <c r="X143" s="37">
        <f>IF(OR('Utility Modules'!$C$35="Burning",'Utility Modules'!$C$35="Transfer"),IF('Utility Modules'!$C$35="Burning",-'Data Tables'!X91,'Data Tables'!X91),IF('Utility Modules'!$C$35="Holding",(X85+(W131-X122)+X91)*'Utility Modules'!$C$36/100/12,'Data Tables'!X96*'Utility Modules'!$C$36/100/12))</f>
        <v>51065.45327</v>
      </c>
      <c r="Y143" s="37">
        <f>IF(OR('Utility Modules'!$C$35="Burning",'Utility Modules'!$C$35="Transfer"),IF('Utility Modules'!$C$35="Burning",-'Data Tables'!Y91,'Data Tables'!Y91),IF('Utility Modules'!$C$35="Holding",(Y85+(X131-Y122)+Y91)*'Utility Modules'!$C$36/100/12,'Data Tables'!Y96*'Utility Modules'!$C$36/100/12))</f>
        <v>55272.99411</v>
      </c>
      <c r="Z143" s="37">
        <f>IF(OR('Utility Modules'!$C$35="Burning",'Utility Modules'!$C$35="Transfer"),IF('Utility Modules'!$C$35="Burning",-'Data Tables'!Z91,'Data Tables'!Z91),IF('Utility Modules'!$C$35="Holding",(Z85+(Y131-Z122)+Z91)*'Utility Modules'!$C$36/100/12,'Data Tables'!Z96*'Utility Modules'!$C$36/100/12))</f>
        <v>60084.71835</v>
      </c>
      <c r="AA143" s="37">
        <f>IF(OR('Utility Modules'!$C$35="Burning",'Utility Modules'!$C$35="Transfer"),IF('Utility Modules'!$C$35="Burning",-'Data Tables'!AA91,'Data Tables'!AA91),IF('Utility Modules'!$C$35="Holding",(AA85+(Z131-AA122)+AA91)*'Utility Modules'!$C$36/100/12,'Data Tables'!AA96*'Utility Modules'!$C$36/100/12))</f>
        <v>64747.70063</v>
      </c>
      <c r="AB143" s="37">
        <f>IF(OR('Utility Modules'!$C$35="Burning",'Utility Modules'!$C$35="Transfer"),IF('Utility Modules'!$C$35="Burning",-'Data Tables'!AB91,'Data Tables'!AB91),IF('Utility Modules'!$C$35="Holding",(AB85+(AA131-AB122)+AB91)*'Utility Modules'!$C$36/100/12,'Data Tables'!AB96*'Utility Modules'!$C$36/100/12))</f>
        <v>68758.37106</v>
      </c>
      <c r="AC143" s="37">
        <f>IF(OR('Utility Modules'!$C$35="Burning",'Utility Modules'!$C$35="Transfer"),IF('Utility Modules'!$C$35="Burning",-'Data Tables'!AC91,'Data Tables'!AC91),IF('Utility Modules'!$C$35="Holding",(AC85+(AB131-AC122)+AC91)*'Utility Modules'!$C$36/100/12,'Data Tables'!AC96*'Utility Modules'!$C$36/100/12))</f>
        <v>74512.80391</v>
      </c>
      <c r="AD143" s="37">
        <f>IF(OR('Utility Modules'!$C$35="Burning",'Utility Modules'!$C$35="Transfer"),IF('Utility Modules'!$C$35="Burning",-'Data Tables'!AD91,'Data Tables'!AD91),IF('Utility Modules'!$C$35="Holding",(AD85+(AC131-AD122)+AD91)*'Utility Modules'!$C$36/100/12,'Data Tables'!AD96*'Utility Modules'!$C$36/100/12))</f>
        <v>79353.66494</v>
      </c>
      <c r="AE143" s="37">
        <f>IF(OR('Utility Modules'!$C$35="Burning",'Utility Modules'!$C$35="Transfer"),IF('Utility Modules'!$C$35="Burning",-'Data Tables'!AE91,'Data Tables'!AE91),IF('Utility Modules'!$C$35="Holding",(AE85+(AD131-AE122)+AE91)*'Utility Modules'!$C$36/100/12,'Data Tables'!AE96*'Utility Modules'!$C$36/100/12))</f>
        <v>84844.37397</v>
      </c>
      <c r="AF143" s="37">
        <f>IF(OR('Utility Modules'!$C$35="Burning",'Utility Modules'!$C$35="Transfer"),IF('Utility Modules'!$C$35="Burning",-'Data Tables'!AF91,'Data Tables'!AF91),IF('Utility Modules'!$C$35="Holding",(AF85+(AE131-AF122)+AF91)*'Utility Modules'!$C$36/100/12,'Data Tables'!AF96*'Utility Modules'!$C$36/100/12))</f>
        <v>89877.72865</v>
      </c>
      <c r="AG143" s="37">
        <f>IF(OR('Utility Modules'!$C$35="Burning",'Utility Modules'!$C$35="Transfer"),IF('Utility Modules'!$C$35="Burning",-'Data Tables'!AG91,'Data Tables'!AG91),IF('Utility Modules'!$C$35="Holding",(AG85+(AF131-AG122)+AG91)*'Utility Modules'!$C$36/100/12,'Data Tables'!AG96*'Utility Modules'!$C$36/100/12))</f>
        <v>95138.38275</v>
      </c>
      <c r="AH143" s="37">
        <f>IF(OR('Utility Modules'!$C$35="Burning",'Utility Modules'!$C$35="Transfer"),IF('Utility Modules'!$C$35="Burning",-'Data Tables'!AH91,'Data Tables'!AH91),IF('Utility Modules'!$C$35="Holding",(AH85+(AG131-AH122)+AH91)*'Utility Modules'!$C$36/100/12,'Data Tables'!AH96*'Utility Modules'!$C$36/100/12))</f>
        <v>100323.8043</v>
      </c>
      <c r="AI143" s="37">
        <f>IF(OR('Utility Modules'!$C$35="Burning",'Utility Modules'!$C$35="Transfer"),IF('Utility Modules'!$C$35="Burning",-'Data Tables'!AI91,'Data Tables'!AI91),IF('Utility Modules'!$C$35="Holding",(AI85+(AH131-AI122)+AI91)*'Utility Modules'!$C$36/100/12,'Data Tables'!AI96*'Utility Modules'!$C$36/100/12))</f>
        <v>105278.5179</v>
      </c>
      <c r="AJ143" s="37">
        <f>IF(OR('Utility Modules'!$C$35="Burning",'Utility Modules'!$C$35="Transfer"),IF('Utility Modules'!$C$35="Burning",-'Data Tables'!AJ91,'Data Tables'!AJ91),IF('Utility Modules'!$C$35="Holding",(AJ85+(AI131-AJ122)+AJ91)*'Utility Modules'!$C$36/100/12,'Data Tables'!AJ96*'Utility Modules'!$C$36/100/12))</f>
        <v>110947.9835</v>
      </c>
      <c r="AK143" s="37">
        <f>IF(OR('Utility Modules'!$C$35="Burning",'Utility Modules'!$C$35="Transfer"),IF('Utility Modules'!$C$35="Burning",-'Data Tables'!AK91,'Data Tables'!AK91),IF('Utility Modules'!$C$35="Holding",(AK85+(AJ131-AK122)+AK91)*'Utility Modules'!$C$36/100/12,'Data Tables'!AK96*'Utility Modules'!$C$36/100/12))</f>
        <v>116110.4813</v>
      </c>
      <c r="AL143" s="37">
        <f>IF(OR('Utility Modules'!$C$35="Burning",'Utility Modules'!$C$35="Transfer"),IF('Utility Modules'!$C$35="Burning",-'Data Tables'!AL91,'Data Tables'!AL91),IF('Utility Modules'!$C$35="Holding",(AL85+(AK131-AL122)+AL91)*'Utility Modules'!$C$36/100/12,'Data Tables'!AL96*'Utility Modules'!$C$36/100/12))</f>
        <v>121913.7478</v>
      </c>
      <c r="AM143" s="37">
        <f>IF(OR('Utility Modules'!$C$35="Burning",'Utility Modules'!$C$35="Transfer"),IF('Utility Modules'!$C$35="Burning",-'Data Tables'!AM91,'Data Tables'!AM91),IF('Utility Modules'!$C$35="Holding",(AM85+(AL131-AM122)+AM91)*'Utility Modules'!$C$36/100/12,'Data Tables'!AM96*'Utility Modules'!$C$36/100/12))</f>
        <v>127508.8656</v>
      </c>
      <c r="AN143" s="37">
        <f>IF(OR('Utility Modules'!$C$35="Burning",'Utility Modules'!$C$35="Transfer"),IF('Utility Modules'!$C$35="Burning",-'Data Tables'!AN91,'Data Tables'!AN91),IF('Utility Modules'!$C$35="Holding",(AN85+(AM131-AN122)+AN91)*'Utility Modules'!$C$36/100/12,'Data Tables'!AN96*'Utility Modules'!$C$36/100/12))</f>
        <v>132201.7195</v>
      </c>
      <c r="AO143" s="37">
        <f>IF(OR('Utility Modules'!$C$35="Burning",'Utility Modules'!$C$35="Transfer"),IF('Utility Modules'!$C$35="Burning",-'Data Tables'!AO91,'Data Tables'!AO91),IF('Utility Modules'!$C$35="Holding",(AO85+(AN131-AO122)+AO91)*'Utility Modules'!$C$36/100/12,'Data Tables'!AO96*'Utility Modules'!$C$36/100/12))</f>
        <v>138661.8864</v>
      </c>
      <c r="AP143" s="37">
        <f>IF(OR('Utility Modules'!$C$35="Burning",'Utility Modules'!$C$35="Transfer"),IF('Utility Modules'!$C$35="Burning",-'Data Tables'!AP91,'Data Tables'!AP91),IF('Utility Modules'!$C$35="Holding",(AP85+(AO131-AP122)+AP91)*'Utility Modules'!$C$36/100/12,'Data Tables'!AP96*'Utility Modules'!$C$36/100/12))</f>
        <v>144166.2772</v>
      </c>
      <c r="AQ143" s="37">
        <f>IF(OR('Utility Modules'!$C$35="Burning",'Utility Modules'!$C$35="Transfer"),IF('Utility Modules'!$C$35="Burning",-'Data Tables'!AQ91,'Data Tables'!AQ91),IF('Utility Modules'!$C$35="Holding",(AQ85+(AP131-AQ122)+AQ91)*'Utility Modules'!$C$36/100/12,'Data Tables'!AQ96*'Utility Modules'!$C$36/100/12))</f>
        <v>150113.7447</v>
      </c>
      <c r="AR143" s="37">
        <f>IF(OR('Utility Modules'!$C$35="Burning",'Utility Modules'!$C$35="Transfer"),IF('Utility Modules'!$C$35="Burning",-'Data Tables'!AR91,'Data Tables'!AR91),IF('Utility Modules'!$C$35="Holding",(AR85+(AQ131-AR122)+AR91)*'Utility Modules'!$C$36/100/12,'Data Tables'!AR96*'Utility Modules'!$C$36/100/12))</f>
        <v>155599.4159</v>
      </c>
      <c r="AS143" s="37">
        <f>IF(OR('Utility Modules'!$C$35="Burning",'Utility Modules'!$C$35="Transfer"),IF('Utility Modules'!$C$35="Burning",-'Data Tables'!AS91,'Data Tables'!AS91),IF('Utility Modules'!$C$35="Holding",(AS85+(AR131-AS122)+AS91)*'Utility Modules'!$C$36/100/12,'Data Tables'!AS96*'Utility Modules'!$C$36/100/12))</f>
        <v>161564.5965</v>
      </c>
      <c r="AT143" s="37">
        <f>IF(OR('Utility Modules'!$C$35="Burning",'Utility Modules'!$C$35="Transfer"),IF('Utility Modules'!$C$35="Burning",-'Data Tables'!AT91,'Data Tables'!AT91),IF('Utility Modules'!$C$35="Holding",(AT85+(AS131-AT122)+AT91)*'Utility Modules'!$C$36/100/12,'Data Tables'!AT96*'Utility Modules'!$C$36/100/12))</f>
        <v>167362.9081</v>
      </c>
      <c r="AU143" s="37">
        <f>IF(OR('Utility Modules'!$C$35="Burning",'Utility Modules'!$C$35="Transfer"),IF('Utility Modules'!$C$35="Burning",-'Data Tables'!AU91,'Data Tables'!AU91),IF('Utility Modules'!$C$35="Holding",(AU85+(AT131-AU122)+AU91)*'Utility Modules'!$C$36/100/12,'Data Tables'!AU96*'Utility Modules'!$C$36/100/12))</f>
        <v>172935.5359</v>
      </c>
      <c r="AV143" s="37">
        <f>IF(OR('Utility Modules'!$C$35="Burning",'Utility Modules'!$C$35="Transfer"),IF('Utility Modules'!$C$35="Burning",-'Data Tables'!AV91,'Data Tables'!AV91),IF('Utility Modules'!$C$35="Holding",(AV85+(AU131-AV122)+AV91)*'Utility Modules'!$C$36/100/12,'Data Tables'!AV96*'Utility Modules'!$C$36/100/12))</f>
        <v>178952.5989</v>
      </c>
      <c r="AW143" s="37">
        <f>IF(OR('Utility Modules'!$C$35="Burning",'Utility Modules'!$C$35="Transfer"),IF('Utility Modules'!$C$35="Burning",-'Data Tables'!AW91,'Data Tables'!AW91),IF('Utility Modules'!$C$35="Holding",(AW85+(AV131-AW122)+AW91)*'Utility Modules'!$C$36/100/12,'Data Tables'!AW96*'Utility Modules'!$C$36/100/12))</f>
        <v>184658.8619</v>
      </c>
      <c r="AX143" s="37">
        <f>IF(OR('Utility Modules'!$C$35="Burning",'Utility Modules'!$C$35="Transfer"),IF('Utility Modules'!$C$35="Burning",-'Data Tables'!AX91,'Data Tables'!AX91),IF('Utility Modules'!$C$35="Holding",(AX85+(AW131-AX122)+AX91)*'Utility Modules'!$C$36/100/12,'Data Tables'!AX96*'Utility Modules'!$C$36/100/12))</f>
        <v>190734.0487</v>
      </c>
      <c r="AY143" s="37">
        <f>IF(OR('Utility Modules'!$C$35="Burning",'Utility Modules'!$C$35="Transfer"),IF('Utility Modules'!$C$35="Burning",-'Data Tables'!AY91,'Data Tables'!AY91),IF('Utility Modules'!$C$35="Holding",(AY85+(AX131-AY122)+AY91)*'Utility Modules'!$C$36/100/12,'Data Tables'!AY96*'Utility Modules'!$C$36/100/12))</f>
        <v>196268.5391</v>
      </c>
      <c r="AZ143" s="37">
        <f>IF(OR('Utility Modules'!$C$35="Burning",'Utility Modules'!$C$35="Transfer"),IF('Utility Modules'!$C$35="Burning",-'Data Tables'!AZ91,'Data Tables'!AZ91),IF('Utility Modules'!$C$35="Holding",(AZ85+(AY131-AZ122)+AZ91)*'Utility Modules'!$C$36/100/12,'Data Tables'!AZ96*'Utility Modules'!$C$36/100/12))</f>
        <v>201675.476</v>
      </c>
      <c r="BA143" s="37">
        <f>IF(OR('Utility Modules'!$C$35="Burning",'Utility Modules'!$C$35="Transfer"),IF('Utility Modules'!$C$35="Burning",-'Data Tables'!BA91,'Data Tables'!BA91),IF('Utility Modules'!$C$35="Holding",(BA85+(AZ131-BA122)+BA91)*'Utility Modules'!$C$36/100/12,'Data Tables'!BA96*'Utility Modules'!$C$36/100/12))</f>
        <v>207750.1518</v>
      </c>
      <c r="BB143" s="37">
        <f>IF(OR('Utility Modules'!$C$35="Burning",'Utility Modules'!$C$35="Transfer"),IF('Utility Modules'!$C$35="Burning",-'Data Tables'!BB91,'Data Tables'!BB91),IF('Utility Modules'!$C$35="Holding",(BB85+(BA131-BB122)+BB91)*'Utility Modules'!$C$36/100/12,'Data Tables'!BB96*'Utility Modules'!$C$36/100/12))</f>
        <v>213558.8546</v>
      </c>
      <c r="BC143" s="37">
        <f>IF(OR('Utility Modules'!$C$35="Burning",'Utility Modules'!$C$35="Transfer"),IF('Utility Modules'!$C$35="Burning",-'Data Tables'!BC91,'Data Tables'!BC91),IF('Utility Modules'!$C$35="Holding",(BC85+(BB131-BC122)+BC91)*'Utility Modules'!$C$36/100/12,'Data Tables'!BC96*'Utility Modules'!$C$36/100/12))</f>
        <v>219631.2844</v>
      </c>
      <c r="BD143" s="37">
        <f>IF(OR('Utility Modules'!$C$35="Burning",'Utility Modules'!$C$35="Transfer"),IF('Utility Modules'!$C$35="Burning",-'Data Tables'!BD91,'Data Tables'!BD91),IF('Utility Modules'!$C$35="Holding",(BD85+(BC131-BD122)+BD91)*'Utility Modules'!$C$36/100/12,'Data Tables'!BD96*'Utility Modules'!$C$36/100/12))</f>
        <v>225567.9819</v>
      </c>
      <c r="BE143" s="37">
        <f>IF(OR('Utility Modules'!$C$35="Burning",'Utility Modules'!$C$35="Transfer"),IF('Utility Modules'!$C$35="Burning",-'Data Tables'!BE91,'Data Tables'!BE91),IF('Utility Modules'!$C$35="Holding",(BE85+(BD131-BE122)+BE91)*'Utility Modules'!$C$36/100/12,'Data Tables'!BE96*'Utility Modules'!$C$36/100/12))</f>
        <v>231757.8319</v>
      </c>
      <c r="BF143" s="37">
        <f>IF(OR('Utility Modules'!$C$35="Burning",'Utility Modules'!$C$35="Transfer"),IF('Utility Modules'!$C$35="Burning",-'Data Tables'!BF91,'Data Tables'!BF91),IF('Utility Modules'!$C$35="Holding",(BF85+(BE131-BF122)+BF91)*'Utility Modules'!$C$36/100/12,'Data Tables'!BF96*'Utility Modules'!$C$36/100/12))</f>
        <v>237943.8096</v>
      </c>
      <c r="BG143" s="37">
        <f>IF(OR('Utility Modules'!$C$35="Burning",'Utility Modules'!$C$35="Transfer"),IF('Utility Modules'!$C$35="Burning",-'Data Tables'!BG91,'Data Tables'!BG91),IF('Utility Modules'!$C$35="Holding",(BG85+(BF131-BG122)+BG91)*'Utility Modules'!$C$36/100/12,'Data Tables'!BG96*'Utility Modules'!$C$36/100/12))</f>
        <v>244101.7258</v>
      </c>
      <c r="BH143" s="37">
        <f>IF(OR('Utility Modules'!$C$35="Burning",'Utility Modules'!$C$35="Transfer"),IF('Utility Modules'!$C$35="Burning",-'Data Tables'!BH91,'Data Tables'!BH91),IF('Utility Modules'!$C$35="Holding",(BH85+(BG131-BH122)+BH91)*'Utility Modules'!$C$36/100/12,'Data Tables'!BH96*'Utility Modules'!$C$36/100/12))</f>
        <v>250487.2104</v>
      </c>
      <c r="BI143" s="37">
        <f>IF(OR('Utility Modules'!$C$35="Burning",'Utility Modules'!$C$35="Transfer"),IF('Utility Modules'!$C$35="Burning",-'Data Tables'!BI91,'Data Tables'!BI91),IF('Utility Modules'!$C$35="Holding",(BI85+(BH131-BI122)+BI91)*'Utility Modules'!$C$36/100/12,'Data Tables'!BI96*'Utility Modules'!$C$36/100/12))</f>
        <v>256825.6301</v>
      </c>
      <c r="BJ143" s="37">
        <f>IF(OR('Utility Modules'!$C$35="Burning",'Utility Modules'!$C$35="Transfer"),IF('Utility Modules'!$C$35="Burning",-'Data Tables'!BJ91,'Data Tables'!BJ91),IF('Utility Modules'!$C$35="Holding",(BJ85+(BI131-BJ122)+BJ91)*'Utility Modules'!$C$36/100/12,'Data Tables'!BJ96*'Utility Modules'!$C$36/100/12))</f>
        <v>263357.1376</v>
      </c>
      <c r="BK143" s="37">
        <f>IF(OR('Utility Modules'!$C$35="Burning",'Utility Modules'!$C$35="Transfer"),IF('Utility Modules'!$C$35="Burning",-'Data Tables'!BK91,'Data Tables'!BK91),IF('Utility Modules'!$C$35="Holding",(BK85+(BJ131-BK122)+BK91)*'Utility Modules'!$C$36/100/12,'Data Tables'!BK96*'Utility Modules'!$C$36/100/12))</f>
        <v>269921.0807</v>
      </c>
      <c r="BL143" s="37">
        <f>IF(OR('Utility Modules'!$C$35="Burning",'Utility Modules'!$C$35="Transfer"),IF('Utility Modules'!$C$35="Burning",-'Data Tables'!BL91,'Data Tables'!BL91),IF('Utility Modules'!$C$35="Holding",(BL85+(BK131-BL122)+BL91)*'Utility Modules'!$C$36/100/12,'Data Tables'!BL96*'Utility Modules'!$C$36/100/12))</f>
        <v>276395.4237</v>
      </c>
      <c r="BM143" s="37">
        <f>IF(OR('Utility Modules'!$C$35="Burning",'Utility Modules'!$C$35="Transfer"),IF('Utility Modules'!$C$35="Burning",-'Data Tables'!BM91,'Data Tables'!BM91),IF('Utility Modules'!$C$35="Holding",(BM85+(BL131-BM122)+BM91)*'Utility Modules'!$C$36/100/12,'Data Tables'!BM96*'Utility Modules'!$C$36/100/12))</f>
        <v>283243.0315</v>
      </c>
      <c r="BN143" s="37">
        <f>IF(OR('Utility Modules'!$C$35="Burning",'Utility Modules'!$C$35="Transfer"),IF('Utility Modules'!$C$35="Burning",-'Data Tables'!BN91,'Data Tables'!BN91),IF('Utility Modules'!$C$35="Holding",(BN85+(BM131-BN122)+BN91)*'Utility Modules'!$C$36/100/12,'Data Tables'!BN96*'Utility Modules'!$C$36/100/12))</f>
        <v>290030.2492</v>
      </c>
      <c r="BO143" s="37">
        <f>IF(OR('Utility Modules'!$C$35="Burning",'Utility Modules'!$C$35="Transfer"),IF('Utility Modules'!$C$35="Burning",-'Data Tables'!BO91,'Data Tables'!BO91),IF('Utility Modules'!$C$35="Holding",(BO85+(BN131-BO122)+BO91)*'Utility Modules'!$C$36/100/12,'Data Tables'!BO96*'Utility Modules'!$C$36/100/12))</f>
        <v>296957.3446</v>
      </c>
      <c r="BP143" s="37">
        <f>IF(OR('Utility Modules'!$C$35="Burning",'Utility Modules'!$C$35="Transfer"),IF('Utility Modules'!$C$35="Burning",-'Data Tables'!BP91,'Data Tables'!BP91),IF('Utility Modules'!$C$35="Holding",(BP85+(BO131-BP122)+BP91)*'Utility Modules'!$C$36/100/12,'Data Tables'!BP96*'Utility Modules'!$C$36/100/12))</f>
        <v>303901.4554</v>
      </c>
      <c r="BQ143" s="37">
        <f>IF(OR('Utility Modules'!$C$35="Burning",'Utility Modules'!$C$35="Transfer"),IF('Utility Modules'!$C$35="Burning",-'Data Tables'!BQ91,'Data Tables'!BQ91),IF('Utility Modules'!$C$35="Holding",(BQ85+(BP131-BQ122)+BQ91)*'Utility Modules'!$C$36/100/12,'Data Tables'!BQ96*'Utility Modules'!$C$36/100/12))</f>
        <v>310994.5833</v>
      </c>
      <c r="BR143" s="37">
        <f>IF(OR('Utility Modules'!$C$35="Burning",'Utility Modules'!$C$35="Transfer"),IF('Utility Modules'!$C$35="Burning",-'Data Tables'!BR91,'Data Tables'!BR91),IF('Utility Modules'!$C$35="Holding",(BR85+(BQ131-BR122)+BR91)*'Utility Modules'!$C$36/100/12,'Data Tables'!BR96*'Utility Modules'!$C$36/100/12))</f>
        <v>318154.5792</v>
      </c>
      <c r="BS143" s="37">
        <f>IF(OR('Utility Modules'!$C$35="Burning",'Utility Modules'!$C$35="Transfer"),IF('Utility Modules'!$C$35="Burning",-'Data Tables'!BS91,'Data Tables'!BS91),IF('Utility Modules'!$C$35="Holding",(BS85+(BR131-BS122)+BS91)*'Utility Modules'!$C$36/100/12,'Data Tables'!BS96*'Utility Modules'!$C$36/100/12))</f>
        <v>325372.1016</v>
      </c>
      <c r="BT143" s="37">
        <f>IF(OR('Utility Modules'!$C$35="Burning",'Utility Modules'!$C$35="Transfer"),IF('Utility Modules'!$C$35="Burning",-'Data Tables'!BT91,'Data Tables'!BT91),IF('Utility Modules'!$C$35="Holding",(BT85+(BS131-BT122)+BT91)*'Utility Modules'!$C$36/100/12,'Data Tables'!BT96*'Utility Modules'!$C$36/100/12))</f>
        <v>332736.2775</v>
      </c>
      <c r="BU143" s="37">
        <f>IF(OR('Utility Modules'!$C$35="Burning",'Utility Modules'!$C$35="Transfer"),IF('Utility Modules'!$C$35="Burning",-'Data Tables'!BU91,'Data Tables'!BU91),IF('Utility Modules'!$C$35="Holding",(BU85+(BT131-BU122)+BU91)*'Utility Modules'!$C$36/100/12,'Data Tables'!BU96*'Utility Modules'!$C$36/100/12))</f>
        <v>340154.7283</v>
      </c>
      <c r="BV143" s="37">
        <f>IF(OR('Utility Modules'!$C$35="Burning",'Utility Modules'!$C$35="Transfer"),IF('Utility Modules'!$C$35="Burning",-'Data Tables'!BV91,'Data Tables'!BV91),IF('Utility Modules'!$C$35="Holding",(BV85+(BU131-BV122)+BV91)*'Utility Modules'!$C$36/100/12,'Data Tables'!BV96*'Utility Modules'!$C$36/100/12))</f>
        <v>347712.2927</v>
      </c>
      <c r="BW143" s="37">
        <f>IF(OR('Utility Modules'!$C$35="Burning",'Utility Modules'!$C$35="Transfer"),IF('Utility Modules'!$C$35="Burning",-'Data Tables'!BW91,'Data Tables'!BW91),IF('Utility Modules'!$C$35="Holding",(BW85+(BV131-BW122)+BW91)*'Utility Modules'!$C$36/100/12,'Data Tables'!BW96*'Utility Modules'!$C$36/100/12))</f>
        <v>355354.62</v>
      </c>
      <c r="BX143" s="37">
        <f>IF(OR('Utility Modules'!$C$35="Burning",'Utility Modules'!$C$35="Transfer"),IF('Utility Modules'!$C$35="Burning",-'Data Tables'!BX91,'Data Tables'!BX91),IF('Utility Modules'!$C$35="Holding",(BX85+(BW131-BX122)+BX91)*'Utility Modules'!$C$36/100/12,'Data Tables'!BX96*'Utility Modules'!$C$36/100/12))</f>
        <v>363032.8978</v>
      </c>
      <c r="BY143" s="37">
        <f>IF(OR('Utility Modules'!$C$35="Burning",'Utility Modules'!$C$35="Transfer"),IF('Utility Modules'!$C$35="Burning",-'Data Tables'!BY91,'Data Tables'!BY91),IF('Utility Modules'!$C$35="Holding",(BY85+(BX131-BY122)+BY91)*'Utility Modules'!$C$36/100/12,'Data Tables'!BY96*'Utility Modules'!$C$36/100/12))</f>
        <v>370925.5417</v>
      </c>
      <c r="BZ143" s="37">
        <f>IF(OR('Utility Modules'!$C$35="Burning",'Utility Modules'!$C$35="Transfer"),IF('Utility Modules'!$C$35="Burning",-'Data Tables'!BZ91,'Data Tables'!BZ91),IF('Utility Modules'!$C$35="Holding",(BZ85+(BY131-BZ122)+BZ91)*'Utility Modules'!$C$36/100/12,'Data Tables'!BZ96*'Utility Modules'!$C$36/100/12))</f>
        <v>378869.98</v>
      </c>
      <c r="CA143" s="37">
        <f>IF(OR('Utility Modules'!$C$35="Burning",'Utility Modules'!$C$35="Transfer"),IF('Utility Modules'!$C$35="Burning",-'Data Tables'!CA91,'Data Tables'!CA91),IF('Utility Modules'!$C$35="Holding",(CA85+(BZ131-CA122)+CA91)*'Utility Modules'!$C$36/100/12,'Data Tables'!CA96*'Utility Modules'!$C$36/100/12))</f>
        <v>386944.9734</v>
      </c>
      <c r="CB143" s="37">
        <f>IF(OR('Utility Modules'!$C$35="Burning",'Utility Modules'!$C$35="Transfer"),IF('Utility Modules'!$C$35="Burning",-'Data Tables'!CB91,'Data Tables'!CB91),IF('Utility Modules'!$C$35="Holding",(CB85+(CA131-CB122)+CB91)*'Utility Modules'!$C$36/100/12,'Data Tables'!CB96*'Utility Modules'!$C$36/100/12))</f>
        <v>395099.9269</v>
      </c>
      <c r="CC143" s="37">
        <f>IF(OR('Utility Modules'!$C$35="Burning",'Utility Modules'!$C$35="Transfer"),IF('Utility Modules'!$C$35="Burning",-'Data Tables'!CC91,'Data Tables'!CC91),IF('Utility Modules'!$C$35="Holding",(CC85+(CB131-CC122)+CC91)*'Utility Modules'!$C$36/100/12,'Data Tables'!CC96*'Utility Modules'!$C$36/100/12))</f>
        <v>403393.1395</v>
      </c>
      <c r="CD143" s="37">
        <f>IF(OR('Utility Modules'!$C$35="Burning",'Utility Modules'!$C$35="Transfer"),IF('Utility Modules'!$C$35="Burning",-'Data Tables'!CD91,'Data Tables'!CD91),IF('Utility Modules'!$C$35="Holding",(CD85+(CC131-CD122)+CD91)*'Utility Modules'!$C$36/100/12,'Data Tables'!CD96*'Utility Modules'!$C$36/100/12))</f>
        <v>411789.9186</v>
      </c>
      <c r="CE143" s="37">
        <f>IF(OR('Utility Modules'!$C$35="Burning",'Utility Modules'!$C$35="Transfer"),IF('Utility Modules'!$C$35="Burning",-'Data Tables'!CE91,'Data Tables'!CE91),IF('Utility Modules'!$C$35="Holding",(CE85+(CD131-CE122)+CE91)*'Utility Modules'!$C$36/100/12,'Data Tables'!CE96*'Utility Modules'!$C$36/100/12))</f>
        <v>420284.0053</v>
      </c>
      <c r="CF143" s="37">
        <f>IF(OR('Utility Modules'!$C$35="Burning",'Utility Modules'!$C$35="Transfer"),IF('Utility Modules'!$C$35="Burning",-'Data Tables'!CF91,'Data Tables'!CF91),IF('Utility Modules'!$C$35="Holding",(CF85+(CE131-CF122)+CF91)*'Utility Modules'!$C$36/100/12,'Data Tables'!CF96*'Utility Modules'!$C$36/100/12))</f>
        <v>428922.01</v>
      </c>
      <c r="CG143" s="37">
        <f>IF(OR('Utility Modules'!$C$35="Burning",'Utility Modules'!$C$35="Transfer"),IF('Utility Modules'!$C$35="Burning",-'Data Tables'!CG91,'Data Tables'!CG91),IF('Utility Modules'!$C$35="Holding",(CG85+(CF131-CG122)+CG91)*'Utility Modules'!$C$36/100/12,'Data Tables'!CG96*'Utility Modules'!$C$36/100/12))</f>
        <v>437656.397</v>
      </c>
      <c r="CH143" s="37">
        <f>IF(OR('Utility Modules'!$C$35="Burning",'Utility Modules'!$C$35="Transfer"),IF('Utility Modules'!$C$35="Burning",-'Data Tables'!CH91,'Data Tables'!CH91),IF('Utility Modules'!$C$35="Holding",(CH85+(CG131-CH122)+CH91)*'Utility Modules'!$C$36/100/12,'Data Tables'!CH96*'Utility Modules'!$C$36/100/12))</f>
        <v>446535.4346</v>
      </c>
      <c r="CI143" s="37">
        <f>IF(OR('Utility Modules'!$C$35="Burning",'Utility Modules'!$C$35="Transfer"),IF('Utility Modules'!$C$35="Burning",-'Data Tables'!CI91,'Data Tables'!CI91),IF('Utility Modules'!$C$35="Holding",(CI85+(CH131-CI122)+CI91)*'Utility Modules'!$C$36/100/12,'Data Tables'!CI96*'Utility Modules'!$C$36/100/12))</f>
        <v>455529.505</v>
      </c>
      <c r="CJ143" s="37">
        <f>IF(OR('Utility Modules'!$C$35="Burning",'Utility Modules'!$C$35="Transfer"),IF('Utility Modules'!$C$35="Burning",-'Data Tables'!CJ91,'Data Tables'!CJ91),IF('Utility Modules'!$C$35="Holding",(CJ85+(CI131-CJ122)+CJ91)*'Utility Modules'!$C$36/100/12,'Data Tables'!CJ96*'Utility Modules'!$C$36/100/12))</f>
        <v>464603.5216</v>
      </c>
      <c r="CK143" s="37">
        <f>IF(OR('Utility Modules'!$C$35="Burning",'Utility Modules'!$C$35="Transfer"),IF('Utility Modules'!$C$35="Burning",-'Data Tables'!CK91,'Data Tables'!CK91),IF('Utility Modules'!$C$35="Holding",(CK85+(CJ131-CK122)+CK91)*'Utility Modules'!$C$36/100/12,'Data Tables'!CK96*'Utility Modules'!$C$36/100/12))</f>
        <v>473878.2374</v>
      </c>
      <c r="CL143" s="37">
        <f>IF(OR('Utility Modules'!$C$35="Burning",'Utility Modules'!$C$35="Transfer"),IF('Utility Modules'!$C$35="Burning",-'Data Tables'!CL91,'Data Tables'!CL91),IF('Utility Modules'!$C$35="Holding",(CL85+(CK131-CL122)+CL91)*'Utility Modules'!$C$36/100/12,'Data Tables'!CL96*'Utility Modules'!$C$36/100/12))</f>
        <v>483245.786</v>
      </c>
      <c r="CM143" s="37">
        <f>IF(OR('Utility Modules'!$C$35="Burning",'Utility Modules'!$C$35="Transfer"),IF('Utility Modules'!$C$35="Burning",-'Data Tables'!CM91,'Data Tables'!CM91),IF('Utility Modules'!$C$35="Holding",(CM85+(CL131-CM122)+CM91)*'Utility Modules'!$C$36/100/12,'Data Tables'!CM96*'Utility Modules'!$C$36/100/12))</f>
        <v>492762.1394</v>
      </c>
      <c r="CN143" s="37">
        <f>IF(OR('Utility Modules'!$C$35="Burning",'Utility Modules'!$C$35="Transfer"),IF('Utility Modules'!$C$35="Burning",-'Data Tables'!CN91,'Data Tables'!CN91),IF('Utility Modules'!$C$35="Holding",(CN85+(CM131-CN122)+CN91)*'Utility Modules'!$C$36/100/12,'Data Tables'!CN96*'Utility Modules'!$C$36/100/12))</f>
        <v>502388.4706</v>
      </c>
      <c r="CO143" s="37">
        <f>IF(OR('Utility Modules'!$C$35="Burning",'Utility Modules'!$C$35="Transfer"),IF('Utility Modules'!$C$35="Burning",-'Data Tables'!CO91,'Data Tables'!CO91),IF('Utility Modules'!$C$35="Holding",(CO85+(CN131-CO122)+CO91)*'Utility Modules'!$C$36/100/12,'Data Tables'!CO96*'Utility Modules'!$C$36/100/12))</f>
        <v>512171.8662</v>
      </c>
      <c r="CP143" s="37">
        <f>IF(OR('Utility Modules'!$C$35="Burning",'Utility Modules'!$C$35="Transfer"),IF('Utility Modules'!$C$35="Burning",-'Data Tables'!CP91,'Data Tables'!CP91),IF('Utility Modules'!$C$35="Holding",(CP85+(CO131-CP122)+CP91)*'Utility Modules'!$C$36/100/12,'Data Tables'!CP96*'Utility Modules'!$C$36/100/12))</f>
        <v>522084.7017</v>
      </c>
      <c r="CQ143" s="37">
        <f>IF(OR('Utility Modules'!$C$35="Burning",'Utility Modules'!$C$35="Transfer"),IF('Utility Modules'!$C$35="Burning",-'Data Tables'!CQ91,'Data Tables'!CQ91),IF('Utility Modules'!$C$35="Holding",(CQ85+(CP131-CQ122)+CQ91)*'Utility Modules'!$C$36/100/12,'Data Tables'!CQ96*'Utility Modules'!$C$36/100/12))</f>
        <v>532119.7883</v>
      </c>
      <c r="CR143" s="37">
        <f>IF(OR('Utility Modules'!$C$35="Burning",'Utility Modules'!$C$35="Transfer"),IF('Utility Modules'!$C$35="Burning",-'Data Tables'!CR91,'Data Tables'!CR91),IF('Utility Modules'!$C$35="Holding",(CR85+(CQ131-CR122)+CR91)*'Utility Modules'!$C$36/100/12,'Data Tables'!CR96*'Utility Modules'!$C$36/100/12))</f>
        <v>542320.6202</v>
      </c>
      <c r="CS143" s="37">
        <f>IF(OR('Utility Modules'!$C$35="Burning",'Utility Modules'!$C$35="Transfer"),IF('Utility Modules'!$C$35="Burning",-'Data Tables'!CS91,'Data Tables'!CS91),IF('Utility Modules'!$C$35="Holding",(CS85+(CR131-CS122)+CS91)*'Utility Modules'!$C$36/100/12,'Data Tables'!CS96*'Utility Modules'!$C$36/100/12))</f>
        <v>552642.4702</v>
      </c>
      <c r="CT143" s="37">
        <f>IF(OR('Utility Modules'!$C$35="Burning",'Utility Modules'!$C$35="Transfer"),IF('Utility Modules'!$C$35="Burning",-'Data Tables'!CT91,'Data Tables'!CT91),IF('Utility Modules'!$C$35="Holding",(CT85+(CS131-CT122)+CT91)*'Utility Modules'!$C$36/100/12,'Data Tables'!CT96*'Utility Modules'!$C$36/100/12))</f>
        <v>563133.0568</v>
      </c>
      <c r="CU143" s="37">
        <f>IF(OR('Utility Modules'!$C$35="Burning",'Utility Modules'!$C$35="Transfer"),IF('Utility Modules'!$C$35="Burning",-'Data Tables'!CU91,'Data Tables'!CU91),IF('Utility Modules'!$C$35="Holding",(CU85+(CT131-CU122)+CU91)*'Utility Modules'!$C$36/100/12,'Data Tables'!CU96*'Utility Modules'!$C$36/100/12))</f>
        <v>573763.2969</v>
      </c>
      <c r="CV143" s="37">
        <f>IF(OR('Utility Modules'!$C$35="Burning",'Utility Modules'!$C$35="Transfer"),IF('Utility Modules'!$C$35="Burning",-'Data Tables'!CV91,'Data Tables'!CV91),IF('Utility Modules'!$C$35="Holding",(CV85+(CU131-CV122)+CV91)*'Utility Modules'!$C$36/100/12,'Data Tables'!CV96*'Utility Modules'!$C$36/100/12))</f>
        <v>584509.3335</v>
      </c>
      <c r="CW143" s="37">
        <f>IF(OR('Utility Modules'!$C$35="Burning",'Utility Modules'!$C$35="Transfer"),IF('Utility Modules'!$C$35="Burning",-'Data Tables'!CW91,'Data Tables'!CW91),IF('Utility Modules'!$C$35="Holding",(CW85+(CV131-CW122)+CW91)*'Utility Modules'!$C$36/100/12,'Data Tables'!CW96*'Utility Modules'!$C$36/100/12))</f>
        <v>595459.9205</v>
      </c>
      <c r="CX143" s="37">
        <f>IF(OR('Utility Modules'!$C$35="Burning",'Utility Modules'!$C$35="Transfer"),IF('Utility Modules'!$C$35="Burning",-'Data Tables'!CX91,'Data Tables'!CX91),IF('Utility Modules'!$C$35="Holding",(CX85+(CW131-CX122)+CX91)*'Utility Modules'!$C$36/100/12,'Data Tables'!CX96*'Utility Modules'!$C$36/100/12))</f>
        <v>606532.8106</v>
      </c>
      <c r="CY143" s="37">
        <f>IF(OR('Utility Modules'!$C$35="Burning",'Utility Modules'!$C$35="Transfer"),IF('Utility Modules'!$C$35="Burning",-'Data Tables'!CY91,'Data Tables'!CY91),IF('Utility Modules'!$C$35="Holding",(CY85+(CX131-CY122)+CY91)*'Utility Modules'!$C$36/100/12,'Data Tables'!CY96*'Utility Modules'!$C$36/100/12))</f>
        <v>617784.5498</v>
      </c>
      <c r="CZ143" s="37">
        <f>IF(OR('Utility Modules'!$C$35="Burning",'Utility Modules'!$C$35="Transfer"),IF('Utility Modules'!$C$35="Burning",-'Data Tables'!CZ91,'Data Tables'!CZ91),IF('Utility Modules'!$C$35="Holding",(CZ85+(CY131-CZ122)+CZ91)*'Utility Modules'!$C$36/100/12,'Data Tables'!CZ96*'Utility Modules'!$C$36/100/12))</f>
        <v>629168.6657</v>
      </c>
      <c r="DA143" s="37">
        <f>IF(OR('Utility Modules'!$C$35="Burning",'Utility Modules'!$C$35="Transfer"),IF('Utility Modules'!$C$35="Burning",-'Data Tables'!DA91,'Data Tables'!DA91),IF('Utility Modules'!$C$35="Holding",(DA85+(CZ131-DA122)+DA91)*'Utility Modules'!$C$36/100/12,'Data Tables'!DA96*'Utility Modules'!$C$36/100/12))</f>
        <v>640739.1391</v>
      </c>
      <c r="DB143" s="37">
        <f>IF(OR('Utility Modules'!$C$35="Burning",'Utility Modules'!$C$35="Transfer"),IF('Utility Modules'!$C$35="Burning",-'Data Tables'!DB91,'Data Tables'!DB91),IF('Utility Modules'!$C$35="Holding",(DB85+(DA131-DB122)+DB91)*'Utility Modules'!$C$36/100/12,'Data Tables'!DB96*'Utility Modules'!$C$36/100/12))</f>
        <v>652463.65</v>
      </c>
      <c r="DC143" s="37">
        <f>IF(OR('Utility Modules'!$C$35="Burning",'Utility Modules'!$C$35="Transfer"),IF('Utility Modules'!$C$35="Burning",-'Data Tables'!DC91,'Data Tables'!DC91),IF('Utility Modules'!$C$35="Holding",(DC85+(DB131-DC122)+DC91)*'Utility Modules'!$C$36/100/12,'Data Tables'!DC96*'Utility Modules'!$C$36/100/12))</f>
        <v>664332.6558</v>
      </c>
      <c r="DD143" s="37">
        <f>IF(OR('Utility Modules'!$C$35="Burning",'Utility Modules'!$C$35="Transfer"),IF('Utility Modules'!$C$35="Burning",-'Data Tables'!DD91,'Data Tables'!DD91),IF('Utility Modules'!$C$35="Holding",(DD85+(DC131-DD122)+DD91)*'Utility Modules'!$C$36/100/12,'Data Tables'!DD96*'Utility Modules'!$C$36/100/12))</f>
        <v>676398.6534</v>
      </c>
      <c r="DE143" s="37">
        <f>IF(OR('Utility Modules'!$C$35="Burning",'Utility Modules'!$C$35="Transfer"),IF('Utility Modules'!$C$35="Burning",-'Data Tables'!DE91,'Data Tables'!DE91),IF('Utility Modules'!$C$35="Holding",(DE85+(DD131-DE122)+DE91)*'Utility Modules'!$C$36/100/12,'Data Tables'!DE96*'Utility Modules'!$C$36/100/12))</f>
        <v>688607.0944</v>
      </c>
      <c r="DF143" s="37">
        <f>IF(OR('Utility Modules'!$C$35="Burning",'Utility Modules'!$C$35="Transfer"),IF('Utility Modules'!$C$35="Burning",-'Data Tables'!DF91,'Data Tables'!DF91),IF('Utility Modules'!$C$35="Holding",(DF85+(DE131-DF122)+DF91)*'Utility Modules'!$C$36/100/12,'Data Tables'!DF96*'Utility Modules'!$C$36/100/12))</f>
        <v>701016.3491</v>
      </c>
      <c r="DG143" s="37">
        <f>IF(OR('Utility Modules'!$C$35="Burning",'Utility Modules'!$C$35="Transfer"),IF('Utility Modules'!$C$35="Burning",-'Data Tables'!DG91,'Data Tables'!DG91),IF('Utility Modules'!$C$35="Holding",(DG85+(DF131-DG122)+DG91)*'Utility Modules'!$C$36/100/12,'Data Tables'!DG96*'Utility Modules'!$C$36/100/12))</f>
        <v>713590.5484</v>
      </c>
      <c r="DH143" s="37">
        <f>IF(OR('Utility Modules'!$C$35="Burning",'Utility Modules'!$C$35="Transfer"),IF('Utility Modules'!$C$35="Burning",-'Data Tables'!DH91,'Data Tables'!DH91),IF('Utility Modules'!$C$35="Holding",(DH85+(DG131-DH122)+DH91)*'Utility Modules'!$C$36/100/12,'Data Tables'!DH96*'Utility Modules'!$C$36/100/12))</f>
        <v>726279.2686</v>
      </c>
      <c r="DI143" s="37">
        <f>IF(OR('Utility Modules'!$C$35="Burning",'Utility Modules'!$C$35="Transfer"),IF('Utility Modules'!$C$35="Burning",-'Data Tables'!DI91,'Data Tables'!DI91),IF('Utility Modules'!$C$35="Holding",(DI85+(DH131-DI122)+DI91)*'Utility Modules'!$C$36/100/12,'Data Tables'!DI96*'Utility Modules'!$C$36/100/12))</f>
        <v>739246.7552</v>
      </c>
      <c r="DJ143" s="37">
        <f>IF(OR('Utility Modules'!$C$35="Burning",'Utility Modules'!$C$35="Transfer"),IF('Utility Modules'!$C$35="Burning",-'Data Tables'!DJ91,'Data Tables'!DJ91),IF('Utility Modules'!$C$35="Holding",(DJ85+(DI131-DJ122)+DJ91)*'Utility Modules'!$C$36/100/12,'Data Tables'!DJ96*'Utility Modules'!$C$36/100/12))</f>
        <v>752347.036</v>
      </c>
      <c r="DK143" s="37">
        <f>IF(OR('Utility Modules'!$C$35="Burning",'Utility Modules'!$C$35="Transfer"),IF('Utility Modules'!$C$35="Burning",-'Data Tables'!DK91,'Data Tables'!DK91),IF('Utility Modules'!$C$35="Holding",(DK85+(DJ131-DK122)+DK91)*'Utility Modules'!$C$36/100/12,'Data Tables'!DK96*'Utility Modules'!$C$36/100/12))</f>
        <v>765657.2669</v>
      </c>
      <c r="DL143" s="37">
        <f>IF(OR('Utility Modules'!$C$35="Burning",'Utility Modules'!$C$35="Transfer"),IF('Utility Modules'!$C$35="Burning",-'Data Tables'!DL91,'Data Tables'!DL91),IF('Utility Modules'!$C$35="Holding",(DL85+(DK131-DL122)+DL91)*'Utility Modules'!$C$36/100/12,'Data Tables'!DL96*'Utility Modules'!$C$36/100/12))</f>
        <v>779120.7077</v>
      </c>
      <c r="DM143" s="37">
        <f>IF(OR('Utility Modules'!$C$35="Burning",'Utility Modules'!$C$35="Transfer"),IF('Utility Modules'!$C$35="Burning",-'Data Tables'!DM91,'Data Tables'!DM91),IF('Utility Modules'!$C$35="Holding",(DM85+(DL131-DM122)+DM91)*'Utility Modules'!$C$36/100/12,'Data Tables'!DM96*'Utility Modules'!$C$36/100/12))</f>
        <v>792806.0633</v>
      </c>
      <c r="DN143" s="37">
        <f>IF(OR('Utility Modules'!$C$35="Burning",'Utility Modules'!$C$35="Transfer"),IF('Utility Modules'!$C$35="Burning",-'Data Tables'!DN91,'Data Tables'!DN91),IF('Utility Modules'!$C$35="Holding",(DN85+(DM131-DN122)+DN91)*'Utility Modules'!$C$36/100/12,'Data Tables'!DN96*'Utility Modules'!$C$36/100/12))</f>
        <v>806672.3635</v>
      </c>
      <c r="DO143" s="37">
        <f>IF(OR('Utility Modules'!$C$35="Burning",'Utility Modules'!$C$35="Transfer"),IF('Utility Modules'!$C$35="Burning",-'Data Tables'!DO91,'Data Tables'!DO91),IF('Utility Modules'!$C$35="Holding",(DO85+(DN131-DO122)+DO91)*'Utility Modules'!$C$36/100/12,'Data Tables'!DO96*'Utility Modules'!$C$36/100/12))</f>
        <v>820707.0016</v>
      </c>
      <c r="DP143" s="37">
        <f>IF(OR('Utility Modules'!$C$35="Burning",'Utility Modules'!$C$35="Transfer"),IF('Utility Modules'!$C$35="Burning",-'Data Tables'!DP91,'Data Tables'!DP91),IF('Utility Modules'!$C$35="Holding",(DP85+(DO131-DP122)+DP91)*'Utility Modules'!$C$36/100/12,'Data Tables'!DP96*'Utility Modules'!$C$36/100/12))</f>
        <v>834976.6574</v>
      </c>
      <c r="DQ143" s="37">
        <f>IF(OR('Utility Modules'!$C$35="Burning",'Utility Modules'!$C$35="Transfer"),IF('Utility Modules'!$C$35="Burning",-'Data Tables'!DQ91,'Data Tables'!DQ91),IF('Utility Modules'!$C$35="Holding",(DQ85+(DP131-DQ122)+DQ91)*'Utility Modules'!$C$36/100/12,'Data Tables'!DQ96*'Utility Modules'!$C$36/100/12))</f>
        <v>849411.5984</v>
      </c>
      <c r="DR143" s="37">
        <f>IF(OR('Utility Modules'!$C$35="Burning",'Utility Modules'!$C$35="Transfer"),IF('Utility Modules'!$C$35="Burning",-'Data Tables'!DR91,'Data Tables'!DR91),IF('Utility Modules'!$C$35="Holding",(DR85+(DQ131-DR122)+DR91)*'Utility Modules'!$C$36/100/12,'Data Tables'!DR96*'Utility Modules'!$C$36/100/12))</f>
        <v>864085.9749</v>
      </c>
    </row>
    <row r="144" ht="14.25" customHeight="1" outlineLevel="1">
      <c r="B144" s="268" t="str">
        <f>'Utility Modules'!B11</f>
        <v>Transfer for Benefit</v>
      </c>
      <c r="C144" s="37">
        <f>IF(OR('Utility Modules'!$C$42="Burning",'Utility Modules'!$C$42="Transfer"),IF('Utility Modules'!$C$42="Burning",-'Data Tables'!C92,'Data Tables'!C92),IF('Utility Modules'!$C$42="Holding",(C85+('Fund Raising'!D41-C122)+C92)*#REF!/100/12,'Data Tables'!C97*#REF!/100/12))</f>
        <v>7500</v>
      </c>
      <c r="D144" s="37">
        <f>IF(OR('Utility Modules'!$C$42="Burning",'Utility Modules'!$C$42="Transfer"),IF('Utility Modules'!$C$42="Burning",-'Data Tables'!D92,'Data Tables'!D92),IF('Utility Modules'!$C$42="Holding",(D85+(C131-D122)+D92)*#REF!/100/12,'Data Tables'!D97*#REF!/100/12))</f>
        <v>110482.952</v>
      </c>
      <c r="E144" s="37">
        <f>IF(OR('Utility Modules'!$C$42="Burning",'Utility Modules'!$C$42="Transfer"),IF('Utility Modules'!$C$42="Burning",-'Data Tables'!E92,'Data Tables'!E92),IF('Utility Modules'!$C$42="Holding",(E85+(D131-E122)+E92)*#REF!/100/12,'Data Tables'!E97*#REF!/100/12))</f>
        <v>119528.221</v>
      </c>
      <c r="F144" s="37">
        <f>IF(OR('Utility Modules'!$C$42="Burning",'Utility Modules'!$C$42="Transfer"),IF('Utility Modules'!$C$42="Burning",-'Data Tables'!F92,'Data Tables'!F92),IF('Utility Modules'!$C$42="Holding",(F85+(E131-F122)+F92)*#REF!/100/12,'Data Tables'!F97*#REF!/100/12))</f>
        <v>161101.0554</v>
      </c>
      <c r="G144" s="37">
        <f>IF(OR('Utility Modules'!$C$42="Burning",'Utility Modules'!$C$42="Transfer"),IF('Utility Modules'!$C$42="Burning",-'Data Tables'!G92,'Data Tables'!G92),IF('Utility Modules'!$C$42="Holding",(G85+(F131-G122)+G92)*#REF!/100/12,'Data Tables'!G97*#REF!/100/12))</f>
        <v>208883.4254</v>
      </c>
      <c r="H144" s="37">
        <f>IF(OR('Utility Modules'!$C$42="Burning",'Utility Modules'!$C$42="Transfer"),IF('Utility Modules'!$C$42="Burning",-'Data Tables'!H92,'Data Tables'!H92),IF('Utility Modules'!$C$42="Holding",(H85+(G131-H122)+H92)*#REF!/100/12,'Data Tables'!H97*#REF!/100/12))</f>
        <v>267368.8772</v>
      </c>
      <c r="I144" s="37">
        <f>IF(OR('Utility Modules'!$C$42="Burning",'Utility Modules'!$C$42="Transfer"),IF('Utility Modules'!$C$42="Burning",-'Data Tables'!I92,'Data Tables'!I92),IF('Utility Modules'!$C$42="Holding",(I85+(H131-I122)+I92)*#REF!/100/12,'Data Tables'!I97*#REF!/100/12))</f>
        <v>352926.3105</v>
      </c>
      <c r="J144" s="37">
        <f>IF(OR('Utility Modules'!$C$42="Burning",'Utility Modules'!$C$42="Transfer"),IF('Utility Modules'!$C$42="Burning",-'Data Tables'!J92,'Data Tables'!J92),IF('Utility Modules'!$C$42="Holding",(J85+(I131-J122)+J92)*#REF!/100/12,'Data Tables'!J97*#REF!/100/12))</f>
        <v>437274.5403</v>
      </c>
      <c r="K144" s="37">
        <f>IF(OR('Utility Modules'!$C$42="Burning",'Utility Modules'!$C$42="Transfer"),IF('Utility Modules'!$C$42="Burning",-'Data Tables'!K92,'Data Tables'!K92),IF('Utility Modules'!$C$42="Holding",(K85+(J131-K122)+K92)*#REF!/100/12,'Data Tables'!K97*#REF!/100/12))</f>
        <v>529123.3198</v>
      </c>
      <c r="L144" s="37">
        <f>IF(OR('Utility Modules'!$C$42="Burning",'Utility Modules'!$C$42="Transfer"),IF('Utility Modules'!$C$42="Burning",-'Data Tables'!L92,'Data Tables'!L92),IF('Utility Modules'!$C$42="Holding",(L85+(K131-L122)+L92)*#REF!/100/12,'Data Tables'!L97*#REF!/100/12))</f>
        <v>626084.8069</v>
      </c>
      <c r="M144" s="37">
        <f>IF(OR('Utility Modules'!$C$42="Burning",'Utility Modules'!$C$42="Transfer"),IF('Utility Modules'!$C$42="Burning",-'Data Tables'!M92,'Data Tables'!M92),IF('Utility Modules'!$C$42="Holding",(M85+(L131-M122)+M92)*#REF!/100/12,'Data Tables'!M97*#REF!/100/12))</f>
        <v>734885.9814</v>
      </c>
      <c r="N144" s="37">
        <f>IF(OR('Utility Modules'!$C$42="Burning",'Utility Modules'!$C$42="Transfer"),IF('Utility Modules'!$C$42="Burning",-'Data Tables'!N92,'Data Tables'!N92),IF('Utility Modules'!$C$42="Holding",(N85+(M131-N122)+N92)*#REF!/100/12,'Data Tables'!N97*#REF!/100/12))</f>
        <v>846066.8493</v>
      </c>
      <c r="O144" s="37">
        <f>IF(OR('Utility Modules'!$C$42="Burning",'Utility Modules'!$C$42="Transfer"),IF('Utility Modules'!$C$42="Burning",-'Data Tables'!O92,'Data Tables'!O92),IF('Utility Modules'!$C$42="Holding",(O85+(N131-O122)+O92)*#REF!/100/12,'Data Tables'!O97*#REF!/100/12))</f>
        <v>1012323.242</v>
      </c>
      <c r="P144" s="37">
        <f>IF(OR('Utility Modules'!$C$42="Burning",'Utility Modules'!$C$42="Transfer"),IF('Utility Modules'!$C$42="Burning",-'Data Tables'!P92,'Data Tables'!P92),IF('Utility Modules'!$C$42="Holding",(P85+(O131-P122)+P92)*#REF!/100/12,'Data Tables'!P97*#REF!/100/12))</f>
        <v>1159671.456</v>
      </c>
      <c r="Q144" s="37">
        <f>IF(OR('Utility Modules'!$C$42="Burning",'Utility Modules'!$C$42="Transfer"),IF('Utility Modules'!$C$42="Burning",-'Data Tables'!Q92,'Data Tables'!Q92),IF('Utility Modules'!$C$42="Holding",(Q85+(P131-Q122)+Q92)*#REF!/100/12,'Data Tables'!Q97*#REF!/100/12))</f>
        <v>1302145.639</v>
      </c>
      <c r="R144" s="37">
        <f>IF(OR('Utility Modules'!$C$42="Burning",'Utility Modules'!$C$42="Transfer"),IF('Utility Modules'!$C$42="Burning",-'Data Tables'!R92,'Data Tables'!R92),IF('Utility Modules'!$C$42="Holding",(R85+(Q131-R122)+R92)*#REF!/100/12,'Data Tables'!R97*#REF!/100/12))</f>
        <v>1476102.89</v>
      </c>
      <c r="S144" s="37">
        <f>IF(OR('Utility Modules'!$C$42="Burning",'Utility Modules'!$C$42="Transfer"),IF('Utility Modules'!$C$42="Burning",-'Data Tables'!S92,'Data Tables'!S92),IF('Utility Modules'!$C$42="Holding",(S85+(R131-S122)+S92)*#REF!/100/12,'Data Tables'!S97*#REF!/100/12))</f>
        <v>1639386.393</v>
      </c>
      <c r="T144" s="37">
        <f>IF(OR('Utility Modules'!$C$42="Burning",'Utility Modules'!$C$42="Transfer"),IF('Utility Modules'!$C$42="Burning",-'Data Tables'!T92,'Data Tables'!T92),IF('Utility Modules'!$C$42="Holding",(T85+(S131-T122)+T92)*#REF!/100/12,'Data Tables'!T97*#REF!/100/12))</f>
        <v>1822132.322</v>
      </c>
      <c r="U144" s="37">
        <f>IF(OR('Utility Modules'!$C$42="Burning",'Utility Modules'!$C$42="Transfer"),IF('Utility Modules'!$C$42="Burning",-'Data Tables'!U92,'Data Tables'!U92),IF('Utility Modules'!$C$42="Holding",(U85+(T131-U122)+U92)*#REF!/100/12,'Data Tables'!U97*#REF!/100/12))</f>
        <v>2021000.867</v>
      </c>
      <c r="V144" s="37">
        <f>IF(OR('Utility Modules'!$C$42="Burning",'Utility Modules'!$C$42="Transfer"),IF('Utility Modules'!$C$42="Burning",-'Data Tables'!V92,'Data Tables'!V92),IF('Utility Modules'!$C$42="Holding",(V85+(U131-V122)+V92)*#REF!/100/12,'Data Tables'!V97*#REF!/100/12))</f>
        <v>2230341.477</v>
      </c>
      <c r="W144" s="37">
        <f>IF(OR('Utility Modules'!$C$42="Burning",'Utility Modules'!$C$42="Transfer"),IF('Utility Modules'!$C$42="Burning",-'Data Tables'!W92,'Data Tables'!W92),IF('Utility Modules'!$C$42="Holding",(W85+(V131-W122)+W92)*#REF!/100/12,'Data Tables'!W97*#REF!/100/12))</f>
        <v>2442720.717</v>
      </c>
      <c r="X144" s="37">
        <f>IF(OR('Utility Modules'!$C$42="Burning",'Utility Modules'!$C$42="Transfer"),IF('Utility Modules'!$C$42="Burning",-'Data Tables'!X92,'Data Tables'!X92),IF('Utility Modules'!$C$42="Holding",(X85+(W131-X122)+X92)*#REF!/100/12,'Data Tables'!X97*#REF!/100/12))</f>
        <v>2655959.196</v>
      </c>
      <c r="Y144" s="37">
        <f>IF(OR('Utility Modules'!$C$42="Burning",'Utility Modules'!$C$42="Transfer"),IF('Utility Modules'!$C$42="Burning",-'Data Tables'!Y92,'Data Tables'!Y92),IF('Utility Modules'!$C$42="Holding",(Y85+(X131-Y122)+Y92)*#REF!/100/12,'Data Tables'!Y97*#REF!/100/12))</f>
        <v>2893950.18</v>
      </c>
      <c r="Z144" s="37">
        <f>IF(OR('Utility Modules'!$C$42="Burning",'Utility Modules'!$C$42="Transfer"),IF('Utility Modules'!$C$42="Burning",-'Data Tables'!Z92,'Data Tables'!Z92),IF('Utility Modules'!$C$42="Holding",(Z85+(Y131-Z122)+Z92)*#REF!/100/12,'Data Tables'!Z97*#REF!/100/12))</f>
        <v>3124035.474</v>
      </c>
      <c r="AA144" s="37">
        <f>IF(OR('Utility Modules'!$C$42="Burning",'Utility Modules'!$C$42="Transfer"),IF('Utility Modules'!$C$42="Burning",-'Data Tables'!AA92,'Data Tables'!AA92),IF('Utility Modules'!$C$42="Holding",(AA85+(Z131-AA122)+AA92)*#REF!/100/12,'Data Tables'!AA97*#REF!/100/12))</f>
        <v>3373595.998</v>
      </c>
      <c r="AB144" s="37">
        <f>IF(OR('Utility Modules'!$C$42="Burning",'Utility Modules'!$C$42="Transfer"),IF('Utility Modules'!$C$42="Burning",-'Data Tables'!AB92,'Data Tables'!AB92),IF('Utility Modules'!$C$42="Holding",(AB85+(AA131-AB122)+AB92)*#REF!/100/12,'Data Tables'!AB97*#REF!/100/12))</f>
        <v>3628158.755</v>
      </c>
      <c r="AC144" s="37">
        <f>IF(OR('Utility Modules'!$C$42="Burning",'Utility Modules'!$C$42="Transfer"),IF('Utility Modules'!$C$42="Burning",-'Data Tables'!AC92,'Data Tables'!AC92),IF('Utility Modules'!$C$42="Holding",(AC85+(AB131-AC122)+AC92)*#REF!/100/12,'Data Tables'!AC97*#REF!/100/12))</f>
        <v>3857801.872</v>
      </c>
      <c r="AD144" s="37">
        <f>IF(OR('Utility Modules'!$C$42="Burning",'Utility Modules'!$C$42="Transfer"),IF('Utility Modules'!$C$42="Burning",-'Data Tables'!AD92,'Data Tables'!AD92),IF('Utility Modules'!$C$42="Holding",(AD85+(AC131-AD122)+AD92)*#REF!/100/12,'Data Tables'!AD97*#REF!/100/12))</f>
        <v>4158135.109</v>
      </c>
      <c r="AE144" s="37">
        <f>IF(OR('Utility Modules'!$C$42="Burning",'Utility Modules'!$C$42="Transfer"),IF('Utility Modules'!$C$42="Burning",-'Data Tables'!AE92,'Data Tables'!AE92),IF('Utility Modules'!$C$42="Holding",(AE85+(AD131-AE122)+AE92)*#REF!/100/12,'Data Tables'!AE97*#REF!/100/12))</f>
        <v>4425366.236</v>
      </c>
      <c r="AF144" s="37">
        <f>IF(OR('Utility Modules'!$C$42="Burning",'Utility Modules'!$C$42="Transfer"),IF('Utility Modules'!$C$42="Burning",-'Data Tables'!AF92,'Data Tables'!AF92),IF('Utility Modules'!$C$42="Holding",(AF85+(AE131-AF122)+AF92)*#REF!/100/12,'Data Tables'!AF97*#REF!/100/12))</f>
        <v>4720904.135</v>
      </c>
      <c r="AG144" s="37">
        <f>IF(OR('Utility Modules'!$C$42="Burning",'Utility Modules'!$C$42="Transfer"),IF('Utility Modules'!$C$42="Burning",-'Data Tables'!AG92,'Data Tables'!AG92),IF('Utility Modules'!$C$42="Holding",(AG85+(AF131-AG122)+AG92)*#REF!/100/12,'Data Tables'!AG97*#REF!/100/12))</f>
        <v>4958911.473</v>
      </c>
      <c r="AH144" s="37">
        <f>IF(OR('Utility Modules'!$C$42="Burning",'Utility Modules'!$C$42="Transfer"),IF('Utility Modules'!$C$42="Burning",-'Data Tables'!AH92,'Data Tables'!AH92),IF('Utility Modules'!$C$42="Holding",(AH85+(AG131-AH122)+AH92)*#REF!/100/12,'Data Tables'!AH97*#REF!/100/12))</f>
        <v>5249716.531</v>
      </c>
      <c r="AI144" s="37">
        <f>IF(OR('Utility Modules'!$C$42="Burning",'Utility Modules'!$C$42="Transfer"),IF('Utility Modules'!$C$42="Burning",-'Data Tables'!AI92,'Data Tables'!AI92),IF('Utility Modules'!$C$42="Holding",(AI85+(AH131-AI122)+AI92)*#REF!/100/12,'Data Tables'!AI97*#REF!/100/12))</f>
        <v>5538147.083</v>
      </c>
      <c r="AJ144" s="37">
        <f>IF(OR('Utility Modules'!$C$42="Burning",'Utility Modules'!$C$42="Transfer"),IF('Utility Modules'!$C$42="Burning",-'Data Tables'!AJ92,'Data Tables'!AJ92),IF('Utility Modules'!$C$42="Holding",(AJ85+(AI131-AJ122)+AJ92)*#REF!/100/12,'Data Tables'!AJ97*#REF!/100/12))</f>
        <v>5818369.724</v>
      </c>
      <c r="AK144" s="37">
        <f>IF(OR('Utility Modules'!$C$42="Burning",'Utility Modules'!$C$42="Transfer"),IF('Utility Modules'!$C$42="Burning",-'Data Tables'!AK92,'Data Tables'!AK92),IF('Utility Modules'!$C$42="Holding",(AK85+(AJ131-AK122)+AK92)*#REF!/100/12,'Data Tables'!AK97*#REF!/100/12))</f>
        <v>6126882.046</v>
      </c>
      <c r="AL144" s="37">
        <f>IF(OR('Utility Modules'!$C$42="Burning",'Utility Modules'!$C$42="Transfer"),IF('Utility Modules'!$C$42="Burning",-'Data Tables'!AL92,'Data Tables'!AL92),IF('Utility Modules'!$C$42="Holding",(AL85+(AK131-AL122)+AL92)*#REF!/100/12,'Data Tables'!AL97*#REF!/100/12))</f>
        <v>6416117.614</v>
      </c>
      <c r="AM144" s="37">
        <f>IF(OR('Utility Modules'!$C$42="Burning",'Utility Modules'!$C$42="Transfer"),IF('Utility Modules'!$C$42="Burning",-'Data Tables'!AM92,'Data Tables'!AM92),IF('Utility Modules'!$C$42="Holding",(AM85+(AL131-AM122)+AM92)*#REF!/100/12,'Data Tables'!AM97*#REF!/100/12))</f>
        <v>6730724.253</v>
      </c>
      <c r="AN144" s="37">
        <f>IF(OR('Utility Modules'!$C$42="Burning",'Utility Modules'!$C$42="Transfer"),IF('Utility Modules'!$C$42="Burning",-'Data Tables'!AN92,'Data Tables'!AN92),IF('Utility Modules'!$C$42="Holding",(AN85+(AM131-AN122)+AN92)*#REF!/100/12,'Data Tables'!AN97*#REF!/100/12))</f>
        <v>7037717.45</v>
      </c>
      <c r="AO144" s="37">
        <f>IF(OR('Utility Modules'!$C$42="Burning",'Utility Modules'!$C$42="Transfer"),IF('Utility Modules'!$C$42="Burning",-'Data Tables'!AO92,'Data Tables'!AO92),IF('Utility Modules'!$C$42="Holding",(AO85+(AN131-AO122)+AO92)*#REF!/100/12,'Data Tables'!AO97*#REF!/100/12))</f>
        <v>7309733.811</v>
      </c>
      <c r="AP144" s="37">
        <f>IF(OR('Utility Modules'!$C$42="Burning",'Utility Modules'!$C$42="Transfer"),IF('Utility Modules'!$C$42="Burning",-'Data Tables'!AP92,'Data Tables'!AP92),IF('Utility Modules'!$C$42="Holding",(AP85+(AO131-AP122)+AP92)*#REF!/100/12,'Data Tables'!AP97*#REF!/100/12))</f>
        <v>7649310.855</v>
      </c>
      <c r="AQ144" s="37">
        <f>IF(OR('Utility Modules'!$C$42="Burning",'Utility Modules'!$C$42="Transfer"),IF('Utility Modules'!$C$42="Burning",-'Data Tables'!AQ92,'Data Tables'!AQ92),IF('Utility Modules'!$C$42="Holding",(AQ85+(AP131-AQ122)+AQ92)*#REF!/100/12,'Data Tables'!AQ97*#REF!/100/12))</f>
        <v>7952201.387</v>
      </c>
      <c r="AR144" s="37">
        <f>IF(OR('Utility Modules'!$C$42="Burning",'Utility Modules'!$C$42="Transfer"),IF('Utility Modules'!$C$42="Burning",-'Data Tables'!AR92,'Data Tables'!AR92),IF('Utility Modules'!$C$42="Holding",(AR85+(AQ131-AR122)+AR92)*#REF!/100/12,'Data Tables'!AR97*#REF!/100/12))</f>
        <v>8272986.574</v>
      </c>
      <c r="AS144" s="37">
        <f>IF(OR('Utility Modules'!$C$42="Burning",'Utility Modules'!$C$42="Transfer"),IF('Utility Modules'!$C$42="Burning",-'Data Tables'!AS92,'Data Tables'!AS92),IF('Utility Modules'!$C$42="Holding",(AS85+(AR131-AS122)+AS92)*#REF!/100/12,'Data Tables'!AS97*#REF!/100/12))</f>
        <v>8576115.295</v>
      </c>
      <c r="AT144" s="37">
        <f>IF(OR('Utility Modules'!$C$42="Burning",'Utility Modules'!$C$42="Transfer"),IF('Utility Modules'!$C$42="Burning",-'Data Tables'!AT92,'Data Tables'!AT92),IF('Utility Modules'!$C$42="Holding",(AT85+(AS131-AT122)+AT92)*#REF!/100/12,'Data Tables'!AT97*#REF!/100/12))</f>
        <v>8897764.778</v>
      </c>
      <c r="AU144" s="37">
        <f>IF(OR('Utility Modules'!$C$42="Burning",'Utility Modules'!$C$42="Transfer"),IF('Utility Modules'!$C$42="Burning",-'Data Tables'!AU92,'Data Tables'!AU92),IF('Utility Modules'!$C$42="Holding",(AU85+(AT131-AU122)+AU92)*#REF!/100/12,'Data Tables'!AU97*#REF!/100/12))</f>
        <v>9213115.26</v>
      </c>
      <c r="AV144" s="37">
        <f>IF(OR('Utility Modules'!$C$42="Burning",'Utility Modules'!$C$42="Transfer"),IF('Utility Modules'!$C$42="Burning",-'Data Tables'!AV92,'Data Tables'!AV92),IF('Utility Modules'!$C$42="Holding",(AV85+(AU131-AV122)+AV92)*#REF!/100/12,'Data Tables'!AV97*#REF!/100/12))</f>
        <v>9520188.59</v>
      </c>
      <c r="AW144" s="37">
        <f>IF(OR('Utility Modules'!$C$42="Burning",'Utility Modules'!$C$42="Transfer"),IF('Utility Modules'!$C$42="Burning",-'Data Tables'!AW92,'Data Tables'!AW92),IF('Utility Modules'!$C$42="Holding",(AW85+(AV131-AW122)+AW92)*#REF!/100/12,'Data Tables'!AW97*#REF!/100/12))</f>
        <v>9844233.257</v>
      </c>
      <c r="AX144" s="37">
        <f>IF(OR('Utility Modules'!$C$42="Burning",'Utility Modules'!$C$42="Transfer"),IF('Utility Modules'!$C$42="Burning",-'Data Tables'!AX92,'Data Tables'!AX92),IF('Utility Modules'!$C$42="Holding",(AX85+(AW131-AX122)+AX92)*#REF!/100/12,'Data Tables'!AX97*#REF!/100/12))</f>
        <v>10156601.06</v>
      </c>
      <c r="AY144" s="37">
        <f>IF(OR('Utility Modules'!$C$42="Burning",'Utility Modules'!$C$42="Transfer"),IF('Utility Modules'!$C$42="Burning",-'Data Tables'!AY92,'Data Tables'!AY92),IF('Utility Modules'!$C$42="Holding",(AY85+(AX131-AY122)+AY92)*#REF!/100/12,'Data Tables'!AY97*#REF!/100/12))</f>
        <v>10443397.43</v>
      </c>
      <c r="AZ144" s="37">
        <f>IF(OR('Utility Modules'!$C$42="Burning",'Utility Modules'!$C$42="Transfer"),IF('Utility Modules'!$C$42="Burning",-'Data Tables'!AZ92,'Data Tables'!AZ92),IF('Utility Modules'!$C$42="Holding",(AZ85+(AY131-AZ122)+AZ92)*#REF!/100/12,'Data Tables'!AZ97*#REF!/100/12))</f>
        <v>10750467.31</v>
      </c>
      <c r="BA144" s="37">
        <f>IF(OR('Utility Modules'!$C$42="Burning",'Utility Modules'!$C$42="Transfer"),IF('Utility Modules'!$C$42="Burning",-'Data Tables'!BA92,'Data Tables'!BA92),IF('Utility Modules'!$C$42="Holding",(BA85+(AZ131-BA122)+BA92)*#REF!/100/12,'Data Tables'!BA97*#REF!/100/12))</f>
        <v>11052316.1</v>
      </c>
      <c r="BB144" s="37">
        <f>IF(OR('Utility Modules'!$C$42="Burning",'Utility Modules'!$C$42="Transfer"),IF('Utility Modules'!$C$42="Burning",-'Data Tables'!BB92,'Data Tables'!BB92),IF('Utility Modules'!$C$42="Holding",(BB85+(BA131-BB122)+BB92)*#REF!/100/12,'Data Tables'!BB97*#REF!/100/12))</f>
        <v>11379545.17</v>
      </c>
      <c r="BC144" s="37">
        <f>IF(OR('Utility Modules'!$C$42="Burning",'Utility Modules'!$C$42="Transfer"),IF('Utility Modules'!$C$42="Burning",-'Data Tables'!BC92,'Data Tables'!BC92),IF('Utility Modules'!$C$42="Holding",(BC85+(BB131-BC122)+BC92)*#REF!/100/12,'Data Tables'!BC97*#REF!/100/12))</f>
        <v>11697115.04</v>
      </c>
      <c r="BD144" s="37">
        <f>IF(OR('Utility Modules'!$C$42="Burning",'Utility Modules'!$C$42="Transfer"),IF('Utility Modules'!$C$42="Burning",-'Data Tables'!BD92,'Data Tables'!BD92),IF('Utility Modules'!$C$42="Holding",(BD85+(BC131-BD122)+BD92)*#REF!/100/12,'Data Tables'!BD97*#REF!/100/12))</f>
        <v>12025530.68</v>
      </c>
      <c r="BE144" s="37">
        <f>IF(OR('Utility Modules'!$C$42="Burning",'Utility Modules'!$C$42="Transfer"),IF('Utility Modules'!$C$42="Burning",-'Data Tables'!BE92,'Data Tables'!BE92),IF('Utility Modules'!$C$42="Holding",(BE85+(BD131-BE122)+BE92)*#REF!/100/12,'Data Tables'!BE97*#REF!/100/12))</f>
        <v>12349561.64</v>
      </c>
      <c r="BF144" s="37">
        <f>IF(OR('Utility Modules'!$C$42="Burning",'Utility Modules'!$C$42="Transfer"),IF('Utility Modules'!$C$42="Burning",-'Data Tables'!BF92,'Data Tables'!BF92),IF('Utility Modules'!$C$42="Holding",(BF85+(BE131-BF122)+BF92)*#REF!/100/12,'Data Tables'!BF97*#REF!/100/12))</f>
        <v>12684025.1</v>
      </c>
      <c r="BG144" s="37">
        <f>IF(OR('Utility Modules'!$C$42="Burning",'Utility Modules'!$C$42="Transfer"),IF('Utility Modules'!$C$42="Burning",-'Data Tables'!BG92,'Data Tables'!BG92),IF('Utility Modules'!$C$42="Holding",(BG85+(BF131-BG122)+BG92)*#REF!/100/12,'Data Tables'!BG97*#REF!/100/12))</f>
        <v>13019201.77</v>
      </c>
      <c r="BH144" s="37">
        <f>IF(OR('Utility Modules'!$C$42="Burning",'Utility Modules'!$C$42="Transfer"),IF('Utility Modules'!$C$42="Burning",-'Data Tables'!BH92,'Data Tables'!BH92),IF('Utility Modules'!$C$42="Holding",(BH85+(BG131-BH122)+BH92)*#REF!/100/12,'Data Tables'!BH97*#REF!/100/12))</f>
        <v>13354415.67</v>
      </c>
      <c r="BI144" s="37">
        <f>IF(OR('Utility Modules'!$C$42="Burning",'Utility Modules'!$C$42="Transfer"),IF('Utility Modules'!$C$42="Burning",-'Data Tables'!BI92,'Data Tables'!BI92),IF('Utility Modules'!$C$42="Holding",(BI85+(BH131-BI122)+BI92)*#REF!/100/12,'Data Tables'!BI97*#REF!/100/12))</f>
        <v>13699185.81</v>
      </c>
      <c r="BJ144" s="37">
        <f>IF(OR('Utility Modules'!$C$42="Burning",'Utility Modules'!$C$42="Transfer"),IF('Utility Modules'!$C$42="Burning",-'Data Tables'!BJ92,'Data Tables'!BJ92),IF('Utility Modules'!$C$42="Holding",(BJ85+(BI131-BJ122)+BJ92)*#REF!/100/12,'Data Tables'!BJ97*#REF!/100/12))</f>
        <v>14043247.6</v>
      </c>
      <c r="BK144" s="37">
        <f>IF(OR('Utility Modules'!$C$42="Burning",'Utility Modules'!$C$42="Transfer"),IF('Utility Modules'!$C$42="Burning",-'Data Tables'!BK92,'Data Tables'!BK92),IF('Utility Modules'!$C$42="Holding",(BK85+(BJ131-BK122)+BK92)*#REF!/100/12,'Data Tables'!BK97*#REF!/100/12))</f>
        <v>14395755.51</v>
      </c>
      <c r="BL144" s="37">
        <f>IF(OR('Utility Modules'!$C$42="Burning",'Utility Modules'!$C$42="Transfer"),IF('Utility Modules'!$C$42="Burning",-'Data Tables'!BL92,'Data Tables'!BL92),IF('Utility Modules'!$C$42="Holding",(BL85+(BK131-BL122)+BL92)*#REF!/100/12,'Data Tables'!BL97*#REF!/100/12))</f>
        <v>14750665.88</v>
      </c>
      <c r="BM144" s="37">
        <f>IF(OR('Utility Modules'!$C$42="Burning",'Utility Modules'!$C$42="Transfer"),IF('Utility Modules'!$C$42="Burning",-'Data Tables'!BM92,'Data Tables'!BM92),IF('Utility Modules'!$C$42="Holding",(BM85+(BL131-BM122)+BM92)*#REF!/100/12,'Data Tables'!BM97*#REF!/100/12))</f>
        <v>15103594.43</v>
      </c>
      <c r="BN144" s="37">
        <f>IF(OR('Utility Modules'!$C$42="Burning",'Utility Modules'!$C$42="Transfer"),IF('Utility Modules'!$C$42="Burning",-'Data Tables'!BN92,'Data Tables'!BN92),IF('Utility Modules'!$C$42="Holding",(BN85+(BM131-BN122)+BN92)*#REF!/100/12,'Data Tables'!BN97*#REF!/100/12))</f>
        <v>15471736.77</v>
      </c>
      <c r="BO144" s="37">
        <f>IF(OR('Utility Modules'!$C$42="Burning",'Utility Modules'!$C$42="Transfer"),IF('Utility Modules'!$C$42="Burning",-'Data Tables'!BO92,'Data Tables'!BO92),IF('Utility Modules'!$C$42="Holding",(BO85+(BN131-BO122)+BO92)*#REF!/100/12,'Data Tables'!BO97*#REF!/100/12))</f>
        <v>15838882.99</v>
      </c>
      <c r="BP144" s="37">
        <f>IF(OR('Utility Modules'!$C$42="Burning",'Utility Modules'!$C$42="Transfer"),IF('Utility Modules'!$C$42="Burning",-'Data Tables'!BP92,'Data Tables'!BP92),IF('Utility Modules'!$C$42="Holding",(BP85+(BO131-BP122)+BP92)*#REF!/100/12,'Data Tables'!BP97*#REF!/100/12))</f>
        <v>16212802.01</v>
      </c>
      <c r="BQ144" s="37">
        <f>IF(OR('Utility Modules'!$C$42="Burning",'Utility Modules'!$C$42="Transfer"),IF('Utility Modules'!$C$42="Burning",-'Data Tables'!BQ92,'Data Tables'!BQ92),IF('Utility Modules'!$C$42="Holding",(BQ85+(BP131-BQ122)+BQ92)*#REF!/100/12,'Data Tables'!BQ97*#REF!/100/12))</f>
        <v>16588821.94</v>
      </c>
      <c r="BR144" s="37">
        <f>IF(OR('Utility Modules'!$C$42="Burning",'Utility Modules'!$C$42="Transfer"),IF('Utility Modules'!$C$42="Burning",-'Data Tables'!BR92,'Data Tables'!BR92),IF('Utility Modules'!$C$42="Holding",(BR85+(BQ131-BR122)+BR92)*#REF!/100/12,'Data Tables'!BR97*#REF!/100/12))</f>
        <v>16971930.3</v>
      </c>
      <c r="BS144" s="37">
        <f>IF(OR('Utility Modules'!$C$42="Burning",'Utility Modules'!$C$42="Transfer"),IF('Utility Modules'!$C$42="Burning",-'Data Tables'!BS92,'Data Tables'!BS92),IF('Utility Modules'!$C$42="Holding",(BS85+(BR131-BS122)+BS92)*#REF!/100/12,'Data Tables'!BS97*#REF!/100/12))</f>
        <v>17359049.12</v>
      </c>
      <c r="BT144" s="37">
        <f>IF(OR('Utility Modules'!$C$42="Burning",'Utility Modules'!$C$42="Transfer"),IF('Utility Modules'!$C$42="Burning",-'Data Tables'!BT92,'Data Tables'!BT92),IF('Utility Modules'!$C$42="Holding",(BT85+(BS131-BT122)+BT92)*#REF!/100/12,'Data Tables'!BT97*#REF!/100/12))</f>
        <v>17749931.38</v>
      </c>
      <c r="BU144" s="37">
        <f>IF(OR('Utility Modules'!$C$42="Burning",'Utility Modules'!$C$42="Transfer"),IF('Utility Modules'!$C$42="Burning",-'Data Tables'!BU92,'Data Tables'!BU92),IF('Utility Modules'!$C$42="Holding",(BU85+(BT131-BU122)+BU92)*#REF!/100/12,'Data Tables'!BU97*#REF!/100/12))</f>
        <v>18147880.05</v>
      </c>
      <c r="BV144" s="37">
        <f>IF(OR('Utility Modules'!$C$42="Burning",'Utility Modules'!$C$42="Transfer"),IF('Utility Modules'!$C$42="Burning",-'Data Tables'!BV92,'Data Tables'!BV92),IF('Utility Modules'!$C$42="Holding",(BV85+(BU131-BV122)+BV92)*#REF!/100/12,'Data Tables'!BV97*#REF!/100/12))</f>
        <v>18549478.32</v>
      </c>
      <c r="BW144" s="37">
        <f>IF(OR('Utility Modules'!$C$42="Burning",'Utility Modules'!$C$42="Transfer"),IF('Utility Modules'!$C$42="Burning",-'Data Tables'!BW92,'Data Tables'!BW92),IF('Utility Modules'!$C$42="Holding",(BW85+(BV131-BW122)+BW92)*#REF!/100/12,'Data Tables'!BW97*#REF!/100/12))</f>
        <v>18957946.95</v>
      </c>
      <c r="BX144" s="37">
        <f>IF(OR('Utility Modules'!$C$42="Burning",'Utility Modules'!$C$42="Transfer"),IF('Utility Modules'!$C$42="Burning",-'Data Tables'!BX92,'Data Tables'!BX92),IF('Utility Modules'!$C$42="Holding",(BX85+(BW131-BX122)+BX92)*#REF!/100/12,'Data Tables'!BX97*#REF!/100/12))</f>
        <v>19371264.62</v>
      </c>
      <c r="BY144" s="37">
        <f>IF(OR('Utility Modules'!$C$42="Burning",'Utility Modules'!$C$42="Transfer"),IF('Utility Modules'!$C$42="Burning",-'Data Tables'!BY92,'Data Tables'!BY92),IF('Utility Modules'!$C$42="Holding",(BY85+(BX131-BY122)+BY92)*#REF!/100/12,'Data Tables'!BY97*#REF!/100/12))</f>
        <v>19787708.05</v>
      </c>
      <c r="BZ144" s="37">
        <f>IF(OR('Utility Modules'!$C$42="Burning",'Utility Modules'!$C$42="Transfer"),IF('Utility Modules'!$C$42="Burning",-'Data Tables'!BZ92,'Data Tables'!BZ92),IF('Utility Modules'!$C$42="Holding",(BZ85+(BY131-BZ122)+BZ92)*#REF!/100/12,'Data Tables'!BZ97*#REF!/100/12))</f>
        <v>20213869.24</v>
      </c>
      <c r="CA144" s="37">
        <f>IF(OR('Utility Modules'!$C$42="Burning",'Utility Modules'!$C$42="Transfer"),IF('Utility Modules'!$C$42="Burning",-'Data Tables'!CA92,'Data Tables'!CA92),IF('Utility Modules'!$C$42="Holding",(CA85+(BZ131-CA122)+CA92)*#REF!/100/12,'Data Tables'!CA97*#REF!/100/12))</f>
        <v>20643712.73</v>
      </c>
      <c r="CB144" s="37">
        <f>IF(OR('Utility Modules'!$C$42="Burning",'Utility Modules'!$C$42="Transfer"),IF('Utility Modules'!$C$42="Burning",-'Data Tables'!CB92,'Data Tables'!CB92),IF('Utility Modules'!$C$42="Holding",(CB85+(CA131-CB122)+CB92)*#REF!/100/12,'Data Tables'!CB97*#REF!/100/12))</f>
        <v>21080288.95</v>
      </c>
      <c r="CC144" s="37">
        <f>IF(OR('Utility Modules'!$C$42="Burning",'Utility Modules'!$C$42="Transfer"),IF('Utility Modules'!$C$42="Burning",-'Data Tables'!CC92,'Data Tables'!CC92),IF('Utility Modules'!$C$42="Holding",(CC85+(CB131-CC122)+CC92)*#REF!/100/12,'Data Tables'!CC97*#REF!/100/12))</f>
        <v>21521705.1</v>
      </c>
      <c r="CD144" s="37">
        <f>IF(OR('Utility Modules'!$C$42="Burning",'Utility Modules'!$C$42="Transfer"),IF('Utility Modules'!$C$42="Burning",-'Data Tables'!CD92,'Data Tables'!CD92),IF('Utility Modules'!$C$42="Holding",(CD85+(CC131-CD122)+CD92)*#REF!/100/12,'Data Tables'!CD97*#REF!/100/12))</f>
        <v>21970162.81</v>
      </c>
      <c r="CE144" s="37">
        <f>IF(OR('Utility Modules'!$C$42="Burning",'Utility Modules'!$C$42="Transfer"),IF('Utility Modules'!$C$42="Burning",-'Data Tables'!CE92,'Data Tables'!CE92),IF('Utility Modules'!$C$42="Holding",(CE85+(CD131-CE122)+CE92)*#REF!/100/12,'Data Tables'!CE97*#REF!/100/12))</f>
        <v>22424381.38</v>
      </c>
      <c r="CF144" s="37">
        <f>IF(OR('Utility Modules'!$C$42="Burning",'Utility Modules'!$C$42="Transfer"),IF('Utility Modules'!$C$42="Burning",-'Data Tables'!CF92,'Data Tables'!CF92),IF('Utility Modules'!$C$42="Holding",(CF85+(CE131-CF122)+CF92)*#REF!/100/12,'Data Tables'!CF97*#REF!/100/12))</f>
        <v>22884191.37</v>
      </c>
      <c r="CG144" s="37">
        <f>IF(OR('Utility Modules'!$C$42="Burning",'Utility Modules'!$C$42="Transfer"),IF('Utility Modules'!$C$42="Burning",-'Data Tables'!CG92,'Data Tables'!CG92),IF('Utility Modules'!$C$42="Holding",(CG85+(CF131-CG122)+CG92)*#REF!/100/12,'Data Tables'!CG97*#REF!/100/12))</f>
        <v>23351324.63</v>
      </c>
      <c r="CH144" s="37">
        <f>IF(OR('Utility Modules'!$C$42="Burning",'Utility Modules'!$C$42="Transfer"),IF('Utility Modules'!$C$42="Burning",-'Data Tables'!CH92,'Data Tables'!CH92),IF('Utility Modules'!$C$42="Holding",(CH85+(CG131-CH122)+CH92)*#REF!/100/12,'Data Tables'!CH97*#REF!/100/12))</f>
        <v>23824044.24</v>
      </c>
      <c r="CI144" s="37">
        <f>IF(OR('Utility Modules'!$C$42="Burning",'Utility Modules'!$C$42="Transfer"),IF('Utility Modules'!$C$42="Burning",-'Data Tables'!CI92,'Data Tables'!CI92),IF('Utility Modules'!$C$42="Holding",(CI85+(CH131-CI122)+CI92)*#REF!/100/12,'Data Tables'!CI97*#REF!/100/12))</f>
        <v>24304181.86</v>
      </c>
      <c r="CJ144" s="37">
        <f>IF(OR('Utility Modules'!$C$42="Burning",'Utility Modules'!$C$42="Transfer"),IF('Utility Modules'!$C$42="Burning",-'Data Tables'!CJ92,'Data Tables'!CJ92),IF('Utility Modules'!$C$42="Holding",(CJ85+(CI131-CJ122)+CJ92)*#REF!/100/12,'Data Tables'!CJ97*#REF!/100/12))</f>
        <v>24790652.8</v>
      </c>
      <c r="CK144" s="37">
        <f>IF(OR('Utility Modules'!$C$42="Burning",'Utility Modules'!$C$42="Transfer"),IF('Utility Modules'!$C$42="Burning",-'Data Tables'!CK92,'Data Tables'!CK92),IF('Utility Modules'!$C$42="Holding",(CK85+(CJ131-CK122)+CK92)*#REF!/100/12,'Data Tables'!CK97*#REF!/100/12))</f>
        <v>25282231.46</v>
      </c>
      <c r="CL144" s="37">
        <f>IF(OR('Utility Modules'!$C$42="Burning",'Utility Modules'!$C$42="Transfer"),IF('Utility Modules'!$C$42="Burning",-'Data Tables'!CL92,'Data Tables'!CL92),IF('Utility Modules'!$C$42="Holding",(CL85+(CK131-CL122)+CL92)*#REF!/100/12,'Data Tables'!CL97*#REF!/100/12))</f>
        <v>25783368.47</v>
      </c>
      <c r="CM144" s="37">
        <f>IF(OR('Utility Modules'!$C$42="Burning",'Utility Modules'!$C$42="Transfer"),IF('Utility Modules'!$C$42="Burning",-'Data Tables'!CM92,'Data Tables'!CM92),IF('Utility Modules'!$C$42="Holding",(CM85+(CL131-CM122)+CM92)*#REF!/100/12,'Data Tables'!CM97*#REF!/100/12))</f>
        <v>26290083.38</v>
      </c>
      <c r="CN144" s="37">
        <f>IF(OR('Utility Modules'!$C$42="Burning",'Utility Modules'!$C$42="Transfer"),IF('Utility Modules'!$C$42="Burning",-'Data Tables'!CN92,'Data Tables'!CN92),IF('Utility Modules'!$C$42="Holding",(CN85+(CM131-CN122)+CN92)*#REF!/100/12,'Data Tables'!CN97*#REF!/100/12))</f>
        <v>26804541.17</v>
      </c>
      <c r="CO144" s="37">
        <f>IF(OR('Utility Modules'!$C$42="Burning",'Utility Modules'!$C$42="Transfer"),IF('Utility Modules'!$C$42="Burning",-'Data Tables'!CO92,'Data Tables'!CO92),IF('Utility Modules'!$C$42="Holding",(CO85+(CN131-CO122)+CO92)*#REF!/100/12,'Data Tables'!CO97*#REF!/100/12))</f>
        <v>27325310.76</v>
      </c>
      <c r="CP144" s="37">
        <f>IF(OR('Utility Modules'!$C$42="Burning",'Utility Modules'!$C$42="Transfer"),IF('Utility Modules'!$C$42="Burning",-'Data Tables'!CP92,'Data Tables'!CP92),IF('Utility Modules'!$C$42="Holding",(CP85+(CO131-CP122)+CP92)*#REF!/100/12,'Data Tables'!CP97*#REF!/100/12))</f>
        <v>27854170.16</v>
      </c>
      <c r="CQ144" s="37">
        <f>IF(OR('Utility Modules'!$C$42="Burning",'Utility Modules'!$C$42="Transfer"),IF('Utility Modules'!$C$42="Burning",-'Data Tables'!CQ92,'Data Tables'!CQ92),IF('Utility Modules'!$C$42="Holding",(CQ85+(CP131-CQ122)+CQ92)*#REF!/100/12,'Data Tables'!CQ97*#REF!/100/12))</f>
        <v>28390112.07</v>
      </c>
      <c r="CR144" s="37">
        <f>IF(OR('Utility Modules'!$C$42="Burning",'Utility Modules'!$C$42="Transfer"),IF('Utility Modules'!$C$42="Burning",-'Data Tables'!CR92,'Data Tables'!CR92),IF('Utility Modules'!$C$42="Holding",(CR85+(CQ131-CR122)+CR92)*#REF!/100/12,'Data Tables'!CR97*#REF!/100/12))</f>
        <v>28932933.88</v>
      </c>
      <c r="CS144" s="37">
        <f>IF(OR('Utility Modules'!$C$42="Burning",'Utility Modules'!$C$42="Transfer"),IF('Utility Modules'!$C$42="Burning",-'Data Tables'!CS92,'Data Tables'!CS92),IF('Utility Modules'!$C$42="Holding",(CS85+(CR131-CS122)+CS92)*#REF!/100/12,'Data Tables'!CS97*#REF!/100/12))</f>
        <v>29484252.07</v>
      </c>
      <c r="CT144" s="37">
        <f>IF(OR('Utility Modules'!$C$42="Burning",'Utility Modules'!$C$42="Transfer"),IF('Utility Modules'!$C$42="Burning",-'Data Tables'!CT92,'Data Tables'!CT92),IF('Utility Modules'!$C$42="Holding",(CT85+(CS131-CT122)+CT92)*#REF!/100/12,'Data Tables'!CT97*#REF!/100/12))</f>
        <v>30042444.58</v>
      </c>
      <c r="CU144" s="37">
        <f>IF(OR('Utility Modules'!$C$42="Burning",'Utility Modules'!$C$42="Transfer"),IF('Utility Modules'!$C$42="Burning",-'Data Tables'!CU92,'Data Tables'!CU92),IF('Utility Modules'!$C$42="Holding",(CU85+(CT131-CU122)+CU92)*#REF!/100/12,'Data Tables'!CU97*#REF!/100/12))</f>
        <v>30609318.07</v>
      </c>
      <c r="CV144" s="37">
        <f>IF(OR('Utility Modules'!$C$42="Burning",'Utility Modules'!$C$42="Transfer"),IF('Utility Modules'!$C$42="Burning",-'Data Tables'!CV92,'Data Tables'!CV92),IF('Utility Modules'!$C$42="Holding",(CV85+(CU131-CV122)+CV92)*#REF!/100/12,'Data Tables'!CV97*#REF!/100/12))</f>
        <v>31183815.54</v>
      </c>
      <c r="CW144" s="37">
        <f>IF(OR('Utility Modules'!$C$42="Burning",'Utility Modules'!$C$42="Transfer"),IF('Utility Modules'!$C$42="Burning",-'Data Tables'!CW92,'Data Tables'!CW92),IF('Utility Modules'!$C$42="Holding",(CW85+(CV131-CW122)+CW92)*#REF!/100/12,'Data Tables'!CW97*#REF!/100/12))</f>
        <v>31765133</v>
      </c>
      <c r="CX144" s="37">
        <f>IF(OR('Utility Modules'!$C$42="Burning",'Utility Modules'!$C$42="Transfer"),IF('Utility Modules'!$C$42="Burning",-'Data Tables'!CX92,'Data Tables'!CX92),IF('Utility Modules'!$C$42="Holding",(CX85+(CW131-CX122)+CX92)*#REF!/100/12,'Data Tables'!CX97*#REF!/100/12))</f>
        <v>32356539.81</v>
      </c>
      <c r="CY144" s="37">
        <f>IF(OR('Utility Modules'!$C$42="Burning",'Utility Modules'!$C$42="Transfer"),IF('Utility Modules'!$C$42="Burning",-'Data Tables'!CY92,'Data Tables'!CY92),IF('Utility Modules'!$C$42="Holding",(CY85+(CX131-CY122)+CY92)*#REF!/100/12,'Data Tables'!CY97*#REF!/100/12))</f>
        <v>32955024.47</v>
      </c>
      <c r="CZ144" s="37">
        <f>IF(OR('Utility Modules'!$C$42="Burning",'Utility Modules'!$C$42="Transfer"),IF('Utility Modules'!$C$42="Burning",-'Data Tables'!CZ92,'Data Tables'!CZ92),IF('Utility Modules'!$C$42="Holding",(CZ85+(CY131-CZ122)+CZ92)*#REF!/100/12,'Data Tables'!CZ97*#REF!/100/12))</f>
        <v>33562748.31</v>
      </c>
      <c r="DA144" s="37">
        <f>IF(OR('Utility Modules'!$C$42="Burning",'Utility Modules'!$C$42="Transfer"),IF('Utility Modules'!$C$42="Burning",-'Data Tables'!DA92,'Data Tables'!DA92),IF('Utility Modules'!$C$42="Holding",(DA85+(CZ131-DA122)+DA92)*#REF!/100/12,'Data Tables'!DA97*#REF!/100/12))</f>
        <v>34178016.35</v>
      </c>
      <c r="DB144" s="37">
        <f>IF(OR('Utility Modules'!$C$42="Burning",'Utility Modules'!$C$42="Transfer"),IF('Utility Modules'!$C$42="Burning",-'Data Tables'!DB92,'Data Tables'!DB92),IF('Utility Modules'!$C$42="Holding",(DB85+(DA131-DB122)+DB92)*#REF!/100/12,'Data Tables'!DB97*#REF!/100/12))</f>
        <v>34802863.22</v>
      </c>
      <c r="DC144" s="37">
        <f>IF(OR('Utility Modules'!$C$42="Burning",'Utility Modules'!$C$42="Transfer"),IF('Utility Modules'!$C$42="Burning",-'Data Tables'!DC92,'Data Tables'!DC92),IF('Utility Modules'!$C$42="Holding",(DC85+(DB131-DC122)+DC92)*#REF!/100/12,'Data Tables'!DC97*#REF!/100/12))</f>
        <v>35436114.48</v>
      </c>
      <c r="DD144" s="37">
        <f>IF(OR('Utility Modules'!$C$42="Burning",'Utility Modules'!$C$42="Transfer"),IF('Utility Modules'!$C$42="Burning",-'Data Tables'!DD92,'Data Tables'!DD92),IF('Utility Modules'!$C$42="Holding",(DD85+(DC131-DD122)+DD92)*#REF!/100/12,'Data Tables'!DD97*#REF!/100/12))</f>
        <v>36077495</v>
      </c>
      <c r="DE144" s="37">
        <f>IF(OR('Utility Modules'!$C$42="Burning",'Utility Modules'!$C$42="Transfer"),IF('Utility Modules'!$C$42="Burning",-'Data Tables'!DE92,'Data Tables'!DE92),IF('Utility Modules'!$C$42="Holding",(DE85+(DD131-DE122)+DE92)*#REF!/100/12,'Data Tables'!DE97*#REF!/100/12))</f>
        <v>36728949.02</v>
      </c>
      <c r="DF144" s="37">
        <f>IF(OR('Utility Modules'!$C$42="Burning",'Utility Modules'!$C$42="Transfer"),IF('Utility Modules'!$C$42="Burning",-'Data Tables'!DF92,'Data Tables'!DF92),IF('Utility Modules'!$C$42="Holding",(DF85+(DE131-DF122)+DF92)*#REF!/100/12,'Data Tables'!DF97*#REF!/100/12))</f>
        <v>37388503.17</v>
      </c>
      <c r="DG144" s="37">
        <f>IF(OR('Utility Modules'!$C$42="Burning",'Utility Modules'!$C$42="Transfer"),IF('Utility Modules'!$C$42="Burning",-'Data Tables'!DG92,'Data Tables'!DG92),IF('Utility Modules'!$C$42="Holding",(DG85+(DF131-DG122)+DG92)*#REF!/100/12,'Data Tables'!DG97*#REF!/100/12))</f>
        <v>38058359.01</v>
      </c>
      <c r="DH144" s="37">
        <f>IF(OR('Utility Modules'!$C$42="Burning",'Utility Modules'!$C$42="Transfer"),IF('Utility Modules'!$C$42="Burning",-'Data Tables'!DH92,'Data Tables'!DH92),IF('Utility Modules'!$C$42="Holding",(DH85+(DG131-DH122)+DH92)*#REF!/100/12,'Data Tables'!DH97*#REF!/100/12))</f>
        <v>38737214.2</v>
      </c>
      <c r="DI144" s="37">
        <f>IF(OR('Utility Modules'!$C$42="Burning",'Utility Modules'!$C$42="Transfer"),IF('Utility Modules'!$C$42="Burning",-'Data Tables'!DI92,'Data Tables'!DI92),IF('Utility Modules'!$C$42="Holding",(DI85+(DH131-DI122)+DI92)*#REF!/100/12,'Data Tables'!DI97*#REF!/100/12))</f>
        <v>39423320.77</v>
      </c>
      <c r="DJ144" s="37">
        <f>IF(OR('Utility Modules'!$C$42="Burning",'Utility Modules'!$C$42="Transfer"),IF('Utility Modules'!$C$42="Burning",-'Data Tables'!DJ92,'Data Tables'!DJ92),IF('Utility Modules'!$C$42="Holding",(DJ85+(DI131-DJ122)+DJ92)*#REF!/100/12,'Data Tables'!DJ97*#REF!/100/12))</f>
        <v>40122691.39</v>
      </c>
      <c r="DK144" s="37">
        <f>IF(OR('Utility Modules'!$C$42="Burning",'Utility Modules'!$C$42="Transfer"),IF('Utility Modules'!$C$42="Burning",-'Data Tables'!DK92,'Data Tables'!DK92),IF('Utility Modules'!$C$42="Holding",(DK85+(DJ131-DK122)+DK92)*#REF!/100/12,'Data Tables'!DK97*#REF!/100/12))</f>
        <v>40829966.63</v>
      </c>
      <c r="DL144" s="37">
        <f>IF(OR('Utility Modules'!$C$42="Burning",'Utility Modules'!$C$42="Transfer"),IF('Utility Modules'!$C$42="Burning",-'Data Tables'!DL92,'Data Tables'!DL92),IF('Utility Modules'!$C$42="Holding",(DL85+(DK131-DL122)+DL92)*#REF!/100/12,'Data Tables'!DL97*#REF!/100/12))</f>
        <v>41548113.67</v>
      </c>
      <c r="DM144" s="37">
        <f>IF(OR('Utility Modules'!$C$42="Burning",'Utility Modules'!$C$42="Transfer"),IF('Utility Modules'!$C$42="Burning",-'Data Tables'!DM92,'Data Tables'!DM92),IF('Utility Modules'!$C$42="Holding",(DM85+(DL131-DM122)+DM92)*#REF!/100/12,'Data Tables'!DM97*#REF!/100/12))</f>
        <v>42275056.98</v>
      </c>
      <c r="DN144" s="37">
        <f>IF(OR('Utility Modules'!$C$42="Burning",'Utility Modules'!$C$42="Transfer"),IF('Utility Modules'!$C$42="Burning",-'Data Tables'!DN92,'Data Tables'!DN92),IF('Utility Modules'!$C$42="Holding",(DN85+(DM131-DN122)+DN92)*#REF!/100/12,'Data Tables'!DN97*#REF!/100/12))</f>
        <v>43013373.53</v>
      </c>
      <c r="DO144" s="37">
        <f>IF(OR('Utility Modules'!$C$42="Burning",'Utility Modules'!$C$42="Transfer"),IF('Utility Modules'!$C$42="Burning",-'Data Tables'!DO92,'Data Tables'!DO92),IF('Utility Modules'!$C$42="Holding",(DO85+(DN131-DO122)+DO92)*#REF!/100/12,'Data Tables'!DO97*#REF!/100/12))</f>
        <v>43761573.56</v>
      </c>
      <c r="DP144" s="37">
        <f>IF(OR('Utility Modules'!$C$42="Burning",'Utility Modules'!$C$42="Transfer"),IF('Utility Modules'!$C$42="Burning",-'Data Tables'!DP92,'Data Tables'!DP92),IF('Utility Modules'!$C$42="Holding",(DP85+(DO131-DP122)+DP92)*#REF!/100/12,'Data Tables'!DP97*#REF!/100/12))</f>
        <v>44519289.2</v>
      </c>
      <c r="DQ144" s="37">
        <f>IF(OR('Utility Modules'!$C$42="Burning",'Utility Modules'!$C$42="Transfer"),IF('Utility Modules'!$C$42="Burning",-'Data Tables'!DQ92,'Data Tables'!DQ92),IF('Utility Modules'!$C$42="Holding",(DQ85+(DP131-DQ122)+DQ92)*#REF!/100/12,'Data Tables'!DQ97*#REF!/100/12))</f>
        <v>45288980.26</v>
      </c>
      <c r="DR144" s="37">
        <f>IF(OR('Utility Modules'!$C$42="Burning",'Utility Modules'!$C$42="Transfer"),IF('Utility Modules'!$C$42="Burning",-'Data Tables'!DR92,'Data Tables'!DR92),IF('Utility Modules'!$C$42="Holding",(DR85+(DQ131-DR122)+DR92)*#REF!/100/12,'Data Tables'!DR97*#REF!/100/12))</f>
        <v>46068126.33</v>
      </c>
    </row>
    <row r="145" ht="14.25" customHeight="1">
      <c r="B145" s="273" t="s">
        <v>275</v>
      </c>
      <c r="C145" s="275"/>
      <c r="D145" s="275"/>
      <c r="E145" s="275"/>
      <c r="F145" s="275"/>
      <c r="G145" s="275"/>
      <c r="H145" s="275"/>
      <c r="I145" s="275"/>
      <c r="J145" s="275"/>
      <c r="K145" s="275"/>
      <c r="L145" s="275"/>
      <c r="M145" s="275"/>
      <c r="N145" s="275"/>
      <c r="O145" s="275"/>
      <c r="P145" s="275"/>
      <c r="Q145" s="275"/>
      <c r="R145" s="275"/>
      <c r="S145" s="275"/>
      <c r="T145" s="275"/>
      <c r="U145" s="275"/>
      <c r="V145" s="275"/>
      <c r="W145" s="275"/>
      <c r="X145" s="275"/>
      <c r="Y145" s="275"/>
      <c r="Z145" s="275"/>
      <c r="AA145" s="275"/>
      <c r="AB145" s="275"/>
      <c r="AC145" s="275"/>
      <c r="AD145" s="275"/>
      <c r="AE145" s="275"/>
      <c r="AF145" s="275"/>
      <c r="AG145" s="275"/>
      <c r="AH145" s="275"/>
      <c r="AI145" s="275"/>
      <c r="AJ145" s="275"/>
      <c r="AK145" s="275"/>
      <c r="AL145" s="275"/>
      <c r="AM145" s="275"/>
      <c r="AN145" s="275"/>
      <c r="AO145" s="275"/>
      <c r="AP145" s="275"/>
      <c r="AQ145" s="275"/>
      <c r="AR145" s="275"/>
      <c r="AS145" s="275"/>
      <c r="AT145" s="275"/>
      <c r="AU145" s="275"/>
      <c r="AV145" s="275"/>
      <c r="AW145" s="275"/>
      <c r="AX145" s="275"/>
      <c r="AY145" s="275"/>
      <c r="AZ145" s="275"/>
      <c r="BA145" s="275"/>
      <c r="BB145" s="275"/>
      <c r="BC145" s="275"/>
      <c r="BD145" s="275"/>
      <c r="BE145" s="275"/>
      <c r="BF145" s="275"/>
      <c r="BG145" s="275"/>
      <c r="BH145" s="275"/>
      <c r="BI145" s="275"/>
      <c r="BJ145" s="275"/>
      <c r="BK145" s="275"/>
      <c r="BL145" s="275"/>
      <c r="BM145" s="275"/>
      <c r="BN145" s="275"/>
      <c r="BO145" s="275"/>
      <c r="BP145" s="275"/>
      <c r="BQ145" s="275"/>
      <c r="BR145" s="275"/>
      <c r="BS145" s="275"/>
      <c r="BT145" s="275"/>
      <c r="BU145" s="275"/>
      <c r="BV145" s="275"/>
      <c r="BW145" s="275"/>
      <c r="BX145" s="275"/>
      <c r="BY145" s="275"/>
      <c r="BZ145" s="275"/>
      <c r="CA145" s="275"/>
      <c r="CB145" s="275"/>
      <c r="CC145" s="275"/>
      <c r="CD145" s="275"/>
      <c r="CE145" s="275"/>
      <c r="CF145" s="275"/>
      <c r="CG145" s="275"/>
      <c r="CH145" s="275"/>
      <c r="CI145" s="275"/>
      <c r="CJ145" s="275"/>
      <c r="CK145" s="275"/>
      <c r="CL145" s="275"/>
      <c r="CM145" s="275"/>
      <c r="CN145" s="275"/>
      <c r="CO145" s="275"/>
      <c r="CP145" s="275"/>
      <c r="CQ145" s="275"/>
      <c r="CR145" s="275"/>
      <c r="CS145" s="275"/>
      <c r="CT145" s="275"/>
      <c r="CU145" s="275"/>
      <c r="CV145" s="275"/>
      <c r="CW145" s="275"/>
      <c r="CX145" s="275"/>
      <c r="CY145" s="275"/>
      <c r="CZ145" s="275"/>
      <c r="DA145" s="275"/>
      <c r="DB145" s="275"/>
      <c r="DC145" s="275"/>
      <c r="DD145" s="275"/>
      <c r="DE145" s="275"/>
      <c r="DF145" s="275"/>
      <c r="DG145" s="275"/>
      <c r="DH145" s="275"/>
      <c r="DI145" s="275"/>
      <c r="DJ145" s="275"/>
      <c r="DK145" s="275"/>
      <c r="DL145" s="275"/>
      <c r="DM145" s="275"/>
      <c r="DN145" s="275"/>
      <c r="DO145" s="275"/>
      <c r="DP145" s="275"/>
      <c r="DQ145" s="275"/>
      <c r="DR145" s="275"/>
    </row>
    <row r="146" ht="14.25" customHeight="1" outlineLevel="1">
      <c r="B146" s="268" t="str">
        <f t="shared" ref="B146:B150" si="68">B140</f>
        <v>Staking</v>
      </c>
      <c r="C146" s="37">
        <f t="shared" ref="C146:DR146" si="67">C140*C$133</f>
        <v>1310246.655</v>
      </c>
      <c r="D146" s="37">
        <f t="shared" si="67"/>
        <v>1288739.58</v>
      </c>
      <c r="E146" s="37">
        <f t="shared" si="67"/>
        <v>1647819.122</v>
      </c>
      <c r="F146" s="37">
        <f t="shared" si="67"/>
        <v>1762508.784</v>
      </c>
      <c r="G146" s="37">
        <f t="shared" si="67"/>
        <v>1846247.925</v>
      </c>
      <c r="H146" s="37">
        <f t="shared" si="67"/>
        <v>1854741.023</v>
      </c>
      <c r="I146" s="37">
        <f t="shared" si="67"/>
        <v>1810802.435</v>
      </c>
      <c r="J146" s="37">
        <f t="shared" si="67"/>
        <v>1814776.917</v>
      </c>
      <c r="K146" s="37">
        <f t="shared" si="67"/>
        <v>1829423.858</v>
      </c>
      <c r="L146" s="37">
        <f t="shared" si="67"/>
        <v>1908833.999</v>
      </c>
      <c r="M146" s="37">
        <f t="shared" si="67"/>
        <v>1969974.956</v>
      </c>
      <c r="N146" s="37">
        <f t="shared" si="67"/>
        <v>2086857.177</v>
      </c>
      <c r="O146" s="37">
        <f t="shared" si="67"/>
        <v>2131658.889</v>
      </c>
      <c r="P146" s="37">
        <f t="shared" si="67"/>
        <v>2146620.188</v>
      </c>
      <c r="Q146" s="37">
        <f t="shared" si="67"/>
        <v>2296808.763</v>
      </c>
      <c r="R146" s="37">
        <f t="shared" si="67"/>
        <v>2400467.687</v>
      </c>
      <c r="S146" s="37">
        <f t="shared" si="67"/>
        <v>2558740.431</v>
      </c>
      <c r="T146" s="37">
        <f t="shared" si="67"/>
        <v>2689217.043</v>
      </c>
      <c r="U146" s="37">
        <f t="shared" si="67"/>
        <v>2850426.977</v>
      </c>
      <c r="V146" s="37">
        <f t="shared" si="67"/>
        <v>3009876.813</v>
      </c>
      <c r="W146" s="37">
        <f t="shared" si="67"/>
        <v>3150914.443</v>
      </c>
      <c r="X146" s="37">
        <f t="shared" si="67"/>
        <v>3338757.105</v>
      </c>
      <c r="Y146" s="37">
        <f t="shared" si="67"/>
        <v>3488666.109</v>
      </c>
      <c r="Z146" s="37">
        <f t="shared" si="67"/>
        <v>3681141.597</v>
      </c>
      <c r="AA146" s="37">
        <f t="shared" si="67"/>
        <v>3863439.6</v>
      </c>
      <c r="AB146" s="37">
        <f t="shared" si="67"/>
        <v>3958318.319</v>
      </c>
      <c r="AC146" s="37">
        <f t="shared" si="67"/>
        <v>4171087.422</v>
      </c>
      <c r="AD146" s="37">
        <f t="shared" si="67"/>
        <v>4310573.072</v>
      </c>
      <c r="AE146" s="37">
        <f t="shared" si="67"/>
        <v>4477613.242</v>
      </c>
      <c r="AF146" s="37">
        <f t="shared" si="67"/>
        <v>4595113.716</v>
      </c>
      <c r="AG146" s="37">
        <f t="shared" si="67"/>
        <v>4755435.217</v>
      </c>
      <c r="AH146" s="37">
        <f t="shared" si="67"/>
        <v>4887804.612</v>
      </c>
      <c r="AI146" s="37">
        <f t="shared" si="67"/>
        <v>4978820.5</v>
      </c>
      <c r="AJ146" s="37">
        <f t="shared" si="67"/>
        <v>5084431.059</v>
      </c>
      <c r="AK146" s="37">
        <f t="shared" si="67"/>
        <v>5144244.2</v>
      </c>
      <c r="AL146" s="37">
        <f t="shared" si="67"/>
        <v>5215130.504</v>
      </c>
      <c r="AM146" s="37">
        <f t="shared" si="67"/>
        <v>5262443.417</v>
      </c>
      <c r="AN146" s="37">
        <f t="shared" si="67"/>
        <v>5249605.776</v>
      </c>
      <c r="AO146" s="37">
        <f t="shared" si="67"/>
        <v>5290655.151</v>
      </c>
      <c r="AP146" s="37">
        <f t="shared" si="67"/>
        <v>5290594.923</v>
      </c>
      <c r="AQ146" s="37">
        <f t="shared" si="67"/>
        <v>5295817.354</v>
      </c>
      <c r="AR146" s="37">
        <f t="shared" si="67"/>
        <v>5276969.378</v>
      </c>
      <c r="AS146" s="37">
        <f t="shared" si="67"/>
        <v>5264032.073</v>
      </c>
      <c r="AT146" s="37">
        <f t="shared" si="67"/>
        <v>5240608.815</v>
      </c>
      <c r="AU146" s="37">
        <f t="shared" si="67"/>
        <v>5204108.015</v>
      </c>
      <c r="AV146" s="37">
        <f t="shared" si="67"/>
        <v>5173125.165</v>
      </c>
      <c r="AW146" s="37">
        <f t="shared" si="67"/>
        <v>5130845.337</v>
      </c>
      <c r="AX146" s="37">
        <f t="shared" si="67"/>
        <v>5093180.711</v>
      </c>
      <c r="AY146" s="37">
        <f t="shared" si="67"/>
        <v>5057487.058</v>
      </c>
      <c r="AZ146" s="37">
        <f t="shared" si="67"/>
        <v>5012939.723</v>
      </c>
      <c r="BA146" s="37">
        <f t="shared" si="67"/>
        <v>4976958.87</v>
      </c>
      <c r="BB146" s="37">
        <f t="shared" si="67"/>
        <v>4934523.192</v>
      </c>
      <c r="BC146" s="37">
        <f t="shared" si="67"/>
        <v>4894602.412</v>
      </c>
      <c r="BD146" s="37">
        <f t="shared" si="67"/>
        <v>4851115.244</v>
      </c>
      <c r="BE146" s="37">
        <f t="shared" si="67"/>
        <v>4810177.184</v>
      </c>
      <c r="BF146" s="37">
        <f t="shared" si="67"/>
        <v>4768589.43</v>
      </c>
      <c r="BG146" s="37">
        <f t="shared" si="67"/>
        <v>4725789.393</v>
      </c>
      <c r="BH146" s="37">
        <f t="shared" si="67"/>
        <v>4685338.756</v>
      </c>
      <c r="BI146" s="37">
        <f t="shared" si="67"/>
        <v>4644044.036</v>
      </c>
      <c r="BJ146" s="37">
        <f t="shared" si="67"/>
        <v>4604796.268</v>
      </c>
      <c r="BK146" s="37">
        <f t="shared" si="67"/>
        <v>4565974.315</v>
      </c>
      <c r="BL146" s="37">
        <f t="shared" si="67"/>
        <v>4525894.48</v>
      </c>
      <c r="BM146" s="37">
        <f t="shared" si="67"/>
        <v>4489526.944</v>
      </c>
      <c r="BN146" s="37">
        <f t="shared" si="67"/>
        <v>4452916.222</v>
      </c>
      <c r="BO146" s="37">
        <f t="shared" si="67"/>
        <v>4417768.255</v>
      </c>
      <c r="BP146" s="37">
        <f t="shared" si="67"/>
        <v>4382911.091</v>
      </c>
      <c r="BQ146" s="37">
        <f t="shared" si="67"/>
        <v>4349433.765</v>
      </c>
      <c r="BR146" s="37">
        <f t="shared" si="67"/>
        <v>4316681.757</v>
      </c>
      <c r="BS146" s="37">
        <f t="shared" si="67"/>
        <v>4284462.565</v>
      </c>
      <c r="BT146" s="37">
        <f t="shared" si="67"/>
        <v>4253439.35</v>
      </c>
      <c r="BU146" s="37">
        <f t="shared" si="67"/>
        <v>4222920.129</v>
      </c>
      <c r="BV146" s="37">
        <f t="shared" si="67"/>
        <v>4193464.35</v>
      </c>
      <c r="BW146" s="37">
        <f t="shared" si="67"/>
        <v>4164699.412</v>
      </c>
      <c r="BX146" s="37">
        <f t="shared" si="67"/>
        <v>4136172.336</v>
      </c>
      <c r="BY146" s="37">
        <f t="shared" si="67"/>
        <v>4109017.786</v>
      </c>
      <c r="BZ146" s="37">
        <f t="shared" si="67"/>
        <v>4082288.997</v>
      </c>
      <c r="CA146" s="37">
        <f t="shared" si="67"/>
        <v>4056376.237</v>
      </c>
      <c r="CB146" s="37">
        <f t="shared" si="67"/>
        <v>4030948.072</v>
      </c>
      <c r="CC146" s="37">
        <f t="shared" si="67"/>
        <v>4006284.483</v>
      </c>
      <c r="CD146" s="37">
        <f t="shared" si="67"/>
        <v>3982188.183</v>
      </c>
      <c r="CE146" s="37">
        <f t="shared" si="67"/>
        <v>3958569.756</v>
      </c>
      <c r="CF146" s="37">
        <f t="shared" si="67"/>
        <v>3935635.103</v>
      </c>
      <c r="CG146" s="37">
        <f t="shared" si="67"/>
        <v>3913135.49</v>
      </c>
      <c r="CH146" s="37">
        <f t="shared" si="67"/>
        <v>3891266.216</v>
      </c>
      <c r="CI146" s="37">
        <f t="shared" si="67"/>
        <v>3869882.798</v>
      </c>
      <c r="CJ146" s="37">
        <f t="shared" si="67"/>
        <v>3848765.257</v>
      </c>
      <c r="CK146" s="37">
        <f t="shared" si="67"/>
        <v>3828414.716</v>
      </c>
      <c r="CL146" s="37">
        <f t="shared" si="67"/>
        <v>3808405.514</v>
      </c>
      <c r="CM146" s="37">
        <f t="shared" si="67"/>
        <v>3788920.718</v>
      </c>
      <c r="CN146" s="37">
        <f t="shared" si="67"/>
        <v>3769785.458</v>
      </c>
      <c r="CO146" s="37">
        <f t="shared" si="67"/>
        <v>3751151.027</v>
      </c>
      <c r="CP146" s="37">
        <f t="shared" si="67"/>
        <v>3732908.863</v>
      </c>
      <c r="CQ146" s="37">
        <f t="shared" si="67"/>
        <v>3714998.336</v>
      </c>
      <c r="CR146" s="37">
        <f t="shared" si="67"/>
        <v>3697551.368</v>
      </c>
      <c r="CS146" s="37">
        <f t="shared" si="67"/>
        <v>3680406.534</v>
      </c>
      <c r="CT146" s="37">
        <f t="shared" si="67"/>
        <v>3663698.92</v>
      </c>
      <c r="CU146" s="37">
        <f t="shared" si="67"/>
        <v>3647331.822</v>
      </c>
      <c r="CV146" s="37">
        <f t="shared" si="67"/>
        <v>3631193.377</v>
      </c>
      <c r="CW146" s="37">
        <f t="shared" si="67"/>
        <v>3615536.423</v>
      </c>
      <c r="CX146" s="37">
        <f t="shared" si="67"/>
        <v>3600126.714</v>
      </c>
      <c r="CY146" s="37">
        <f t="shared" si="67"/>
        <v>3585100.876</v>
      </c>
      <c r="CZ146" s="37">
        <f t="shared" si="67"/>
        <v>3570317.869</v>
      </c>
      <c r="DA146" s="37">
        <f t="shared" si="67"/>
        <v>3555904.33</v>
      </c>
      <c r="DB146" s="37">
        <f t="shared" si="67"/>
        <v>3541773.452</v>
      </c>
      <c r="DC146" s="37">
        <f t="shared" si="67"/>
        <v>3527874.382</v>
      </c>
      <c r="DD146" s="37">
        <f t="shared" si="67"/>
        <v>3514324.078</v>
      </c>
      <c r="DE146" s="37">
        <f t="shared" si="67"/>
        <v>3500984.294</v>
      </c>
      <c r="DF146" s="37">
        <f t="shared" si="67"/>
        <v>3487976.976</v>
      </c>
      <c r="DG146" s="37">
        <f t="shared" si="67"/>
        <v>3475219.221</v>
      </c>
      <c r="DH146" s="37">
        <f t="shared" si="67"/>
        <v>3462559.611</v>
      </c>
      <c r="DI146" s="37">
        <f t="shared" si="67"/>
        <v>3450348.299</v>
      </c>
      <c r="DJ146" s="37">
        <f t="shared" si="67"/>
        <v>3438296.92</v>
      </c>
      <c r="DK146" s="37">
        <f t="shared" si="67"/>
        <v>3426541.008</v>
      </c>
      <c r="DL146" s="37">
        <f t="shared" si="67"/>
        <v>3414954.442</v>
      </c>
      <c r="DM146" s="37">
        <f t="shared" si="67"/>
        <v>3403657.373</v>
      </c>
      <c r="DN146" s="37">
        <f t="shared" si="67"/>
        <v>3392571.306</v>
      </c>
      <c r="DO146" s="37">
        <f t="shared" si="67"/>
        <v>3381650.022</v>
      </c>
      <c r="DP146" s="37">
        <f t="shared" si="67"/>
        <v>3371005.374</v>
      </c>
      <c r="DQ146" s="37">
        <f t="shared" si="67"/>
        <v>3360508.75</v>
      </c>
      <c r="DR146" s="37">
        <f t="shared" si="67"/>
        <v>3350277.14</v>
      </c>
    </row>
    <row r="147" ht="14.25" customHeight="1" outlineLevel="1">
      <c r="B147" s="268" t="str">
        <f t="shared" si="68"/>
        <v>Liquidity Mining</v>
      </c>
      <c r="C147" s="37">
        <f t="shared" ref="C147:DR147" si="69">C141*C$133</f>
        <v>521.7677034</v>
      </c>
      <c r="D147" s="37">
        <f t="shared" si="69"/>
        <v>4855.344962</v>
      </c>
      <c r="E147" s="37">
        <f t="shared" si="69"/>
        <v>8690.328705</v>
      </c>
      <c r="F147" s="37">
        <f t="shared" si="69"/>
        <v>12309.03229</v>
      </c>
      <c r="G147" s="37">
        <f t="shared" si="69"/>
        <v>15987.32308</v>
      </c>
      <c r="H147" s="37">
        <f t="shared" si="69"/>
        <v>19574.42321</v>
      </c>
      <c r="I147" s="37">
        <f t="shared" si="69"/>
        <v>23131.68231</v>
      </c>
      <c r="J147" s="37">
        <f t="shared" si="69"/>
        <v>27099.49802</v>
      </c>
      <c r="K147" s="37">
        <f t="shared" si="69"/>
        <v>31368.2477</v>
      </c>
      <c r="L147" s="37">
        <f t="shared" si="69"/>
        <v>36407.48097</v>
      </c>
      <c r="M147" s="37">
        <f t="shared" si="69"/>
        <v>41680.57562</v>
      </c>
      <c r="N147" s="37">
        <f t="shared" si="69"/>
        <v>47852.68324</v>
      </c>
      <c r="O147" s="37">
        <f t="shared" si="69"/>
        <v>53842.75237</v>
      </c>
      <c r="P147" s="37">
        <f t="shared" si="69"/>
        <v>59872.03631</v>
      </c>
      <c r="Q147" s="37">
        <f t="shared" si="69"/>
        <v>67902.30747</v>
      </c>
      <c r="R147" s="37">
        <f t="shared" si="69"/>
        <v>75915.85151</v>
      </c>
      <c r="S147" s="37">
        <f t="shared" si="69"/>
        <v>85188.42271</v>
      </c>
      <c r="T147" s="37">
        <f t="shared" si="69"/>
        <v>94656.27795</v>
      </c>
      <c r="U147" s="37">
        <f t="shared" si="69"/>
        <v>105178.8377</v>
      </c>
      <c r="V147" s="37">
        <f t="shared" si="69"/>
        <v>116307.2165</v>
      </c>
      <c r="W147" s="37">
        <f t="shared" si="69"/>
        <v>127746.275</v>
      </c>
      <c r="X147" s="37">
        <f t="shared" si="69"/>
        <v>140588.6947</v>
      </c>
      <c r="Y147" s="37">
        <f t="shared" si="69"/>
        <v>153413.2771</v>
      </c>
      <c r="Z147" s="37">
        <f t="shared" si="69"/>
        <v>167634.1378</v>
      </c>
      <c r="AA147" s="37">
        <f t="shared" si="69"/>
        <v>182323.2926</v>
      </c>
      <c r="AB147" s="37">
        <f t="shared" si="69"/>
        <v>195864.5463</v>
      </c>
      <c r="AC147" s="37">
        <f t="shared" si="69"/>
        <v>212334.0475</v>
      </c>
      <c r="AD147" s="37">
        <f t="shared" si="69"/>
        <v>227920.8196</v>
      </c>
      <c r="AE147" s="37">
        <f t="shared" si="69"/>
        <v>244655.3809</v>
      </c>
      <c r="AF147" s="37">
        <f t="shared" si="69"/>
        <v>260824.4175</v>
      </c>
      <c r="AG147" s="37">
        <f t="shared" si="69"/>
        <v>278417.9805</v>
      </c>
      <c r="AH147" s="37">
        <f t="shared" si="69"/>
        <v>295840.1182</v>
      </c>
      <c r="AI147" s="37">
        <f t="shared" si="69"/>
        <v>312641.4877</v>
      </c>
      <c r="AJ147" s="37">
        <f t="shared" si="69"/>
        <v>330157.7207</v>
      </c>
      <c r="AK147" s="37">
        <f t="shared" si="69"/>
        <v>346782.4609</v>
      </c>
      <c r="AL147" s="37">
        <f t="shared" si="69"/>
        <v>363943.7102</v>
      </c>
      <c r="AM147" s="37">
        <f t="shared" si="69"/>
        <v>380665.731</v>
      </c>
      <c r="AN147" s="37">
        <f t="shared" si="69"/>
        <v>395702.683</v>
      </c>
      <c r="AO147" s="37">
        <f t="shared" si="69"/>
        <v>412397.12</v>
      </c>
      <c r="AP147" s="37">
        <f t="shared" si="69"/>
        <v>427887.4516</v>
      </c>
      <c r="AQ147" s="37">
        <f t="shared" si="69"/>
        <v>443531.0078</v>
      </c>
      <c r="AR147" s="37">
        <f t="shared" si="69"/>
        <v>458314.063</v>
      </c>
      <c r="AS147" s="37">
        <f t="shared" si="69"/>
        <v>473194.3588</v>
      </c>
      <c r="AT147" s="37">
        <f t="shared" si="69"/>
        <v>487582.129</v>
      </c>
      <c r="AU147" s="37">
        <f t="shared" si="69"/>
        <v>501306.1858</v>
      </c>
      <c r="AV147" s="37">
        <f t="shared" si="69"/>
        <v>515036.4861</v>
      </c>
      <c r="AW147" s="37">
        <f t="shared" si="69"/>
        <v>528100.6168</v>
      </c>
      <c r="AX147" s="37">
        <f t="shared" si="69"/>
        <v>541107.532</v>
      </c>
      <c r="AY147" s="37">
        <f t="shared" si="69"/>
        <v>553925.3363</v>
      </c>
      <c r="AZ147" s="37">
        <f t="shared" si="69"/>
        <v>566079.0552</v>
      </c>
      <c r="BA147" s="37">
        <f t="shared" si="69"/>
        <v>578334.3794</v>
      </c>
      <c r="BB147" s="37">
        <f t="shared" si="69"/>
        <v>590021.4636</v>
      </c>
      <c r="BC147" s="37">
        <f t="shared" si="69"/>
        <v>601539.9204</v>
      </c>
      <c r="BD147" s="37">
        <f t="shared" si="69"/>
        <v>612594.5923</v>
      </c>
      <c r="BE147" s="37">
        <f t="shared" si="69"/>
        <v>623479.473</v>
      </c>
      <c r="BF147" s="37">
        <f t="shared" si="69"/>
        <v>634038.8766</v>
      </c>
      <c r="BG147" s="37">
        <f t="shared" si="69"/>
        <v>644234.4703</v>
      </c>
      <c r="BH147" s="37">
        <f t="shared" si="69"/>
        <v>654257.5219</v>
      </c>
      <c r="BI147" s="37">
        <f t="shared" si="69"/>
        <v>663938.8622</v>
      </c>
      <c r="BJ147" s="37">
        <f t="shared" si="69"/>
        <v>673441.7168</v>
      </c>
      <c r="BK147" s="37">
        <f t="shared" si="69"/>
        <v>682681.7336</v>
      </c>
      <c r="BL147" s="37">
        <f t="shared" si="69"/>
        <v>691556.0055</v>
      </c>
      <c r="BM147" s="37">
        <f t="shared" si="69"/>
        <v>700368.8118</v>
      </c>
      <c r="BN147" s="37">
        <f t="shared" si="69"/>
        <v>708892.312</v>
      </c>
      <c r="BO147" s="37">
        <f t="shared" si="69"/>
        <v>717235.319</v>
      </c>
      <c r="BP147" s="37">
        <f t="shared" si="69"/>
        <v>725329.5623</v>
      </c>
      <c r="BQ147" s="37">
        <f t="shared" si="69"/>
        <v>733251.1618</v>
      </c>
      <c r="BR147" s="37">
        <f t="shared" si="69"/>
        <v>740964.8352</v>
      </c>
      <c r="BS147" s="37">
        <f t="shared" si="69"/>
        <v>748462.0996</v>
      </c>
      <c r="BT147" s="37">
        <f t="shared" si="69"/>
        <v>755795.0114</v>
      </c>
      <c r="BU147" s="37">
        <f t="shared" si="69"/>
        <v>762922.1475</v>
      </c>
      <c r="BV147" s="37">
        <f t="shared" si="69"/>
        <v>769889.3583</v>
      </c>
      <c r="BW147" s="37">
        <f t="shared" si="69"/>
        <v>776676.9747</v>
      </c>
      <c r="BX147" s="37">
        <f t="shared" si="69"/>
        <v>783255.6281</v>
      </c>
      <c r="BY147" s="37">
        <f t="shared" si="69"/>
        <v>789716.7757</v>
      </c>
      <c r="BZ147" s="37">
        <f t="shared" si="69"/>
        <v>795996.5438</v>
      </c>
      <c r="CA147" s="37">
        <f t="shared" si="69"/>
        <v>802130.1559</v>
      </c>
      <c r="CB147" s="37">
        <f t="shared" si="69"/>
        <v>808097.4958</v>
      </c>
      <c r="CC147" s="37">
        <f t="shared" si="69"/>
        <v>813926.3142</v>
      </c>
      <c r="CD147" s="37">
        <f t="shared" si="69"/>
        <v>819606.7902</v>
      </c>
      <c r="CE147" s="37">
        <f t="shared" si="69"/>
        <v>825136.4329</v>
      </c>
      <c r="CF147" s="37">
        <f t="shared" si="69"/>
        <v>830537.6805</v>
      </c>
      <c r="CG147" s="37">
        <f t="shared" si="69"/>
        <v>835794.9657</v>
      </c>
      <c r="CH147" s="37">
        <f t="shared" si="69"/>
        <v>840929.8987</v>
      </c>
      <c r="CI147" s="37">
        <f t="shared" si="69"/>
        <v>845935.3502</v>
      </c>
      <c r="CJ147" s="37">
        <f t="shared" si="69"/>
        <v>850795.8293</v>
      </c>
      <c r="CK147" s="37">
        <f t="shared" si="69"/>
        <v>855560.6167</v>
      </c>
      <c r="CL147" s="37">
        <f t="shared" si="69"/>
        <v>860197.0581</v>
      </c>
      <c r="CM147" s="37">
        <f t="shared" si="69"/>
        <v>864725.8495</v>
      </c>
      <c r="CN147" s="37">
        <f t="shared" si="69"/>
        <v>869135.2687</v>
      </c>
      <c r="CO147" s="37">
        <f t="shared" si="69"/>
        <v>873443.495</v>
      </c>
      <c r="CP147" s="37">
        <f t="shared" si="69"/>
        <v>877644.7561</v>
      </c>
      <c r="CQ147" s="37">
        <f t="shared" si="69"/>
        <v>881736.8822</v>
      </c>
      <c r="CR147" s="37">
        <f t="shared" si="69"/>
        <v>885736.4707</v>
      </c>
      <c r="CS147" s="37">
        <f t="shared" si="69"/>
        <v>889631.717</v>
      </c>
      <c r="CT147" s="37">
        <f t="shared" si="69"/>
        <v>893439.5049</v>
      </c>
      <c r="CU147" s="37">
        <f t="shared" si="69"/>
        <v>897154.136</v>
      </c>
      <c r="CV147" s="37">
        <f t="shared" si="69"/>
        <v>900767.2569</v>
      </c>
      <c r="CW147" s="37">
        <f t="shared" si="69"/>
        <v>904307.9612</v>
      </c>
      <c r="CX147" s="37">
        <f t="shared" si="69"/>
        <v>907756.0271</v>
      </c>
      <c r="CY147" s="37">
        <f t="shared" si="69"/>
        <v>911128.5938</v>
      </c>
      <c r="CZ147" s="37">
        <f t="shared" si="69"/>
        <v>914414.1145</v>
      </c>
      <c r="DA147" s="37">
        <f t="shared" si="69"/>
        <v>917628.8828</v>
      </c>
      <c r="DB147" s="37">
        <f t="shared" si="69"/>
        <v>920766.9384</v>
      </c>
      <c r="DC147" s="37">
        <f t="shared" si="69"/>
        <v>923825.3334</v>
      </c>
      <c r="DD147" s="37">
        <f t="shared" si="69"/>
        <v>926819.5459</v>
      </c>
      <c r="DE147" s="37">
        <f t="shared" si="69"/>
        <v>929737.3078</v>
      </c>
      <c r="DF147" s="37">
        <f t="shared" si="69"/>
        <v>932594.6292</v>
      </c>
      <c r="DG147" s="37">
        <f t="shared" si="69"/>
        <v>935385.1984</v>
      </c>
      <c r="DH147" s="37">
        <f t="shared" si="69"/>
        <v>938093.7228</v>
      </c>
      <c r="DI147" s="37">
        <f t="shared" si="69"/>
        <v>940762.3146</v>
      </c>
      <c r="DJ147" s="37">
        <f t="shared" si="69"/>
        <v>943361.3419</v>
      </c>
      <c r="DK147" s="37">
        <f t="shared" si="69"/>
        <v>945908.3458</v>
      </c>
      <c r="DL147" s="37">
        <f t="shared" si="69"/>
        <v>948391.0124</v>
      </c>
      <c r="DM147" s="37">
        <f t="shared" si="69"/>
        <v>950825.4347</v>
      </c>
      <c r="DN147" s="37">
        <f t="shared" si="69"/>
        <v>953204.849</v>
      </c>
      <c r="DO147" s="37">
        <f t="shared" si="69"/>
        <v>955525.4862</v>
      </c>
      <c r="DP147" s="37">
        <f t="shared" si="69"/>
        <v>957802.7108</v>
      </c>
      <c r="DQ147" s="37">
        <f t="shared" si="69"/>
        <v>960023.172</v>
      </c>
      <c r="DR147" s="37">
        <f t="shared" si="69"/>
        <v>962202.8439</v>
      </c>
    </row>
    <row r="148" ht="14.25" customHeight="1" outlineLevel="1">
      <c r="B148" s="268" t="str">
        <f t="shared" si="68"/>
        <v>Burning</v>
      </c>
      <c r="C148" s="37">
        <f t="shared" ref="C148:DR148" si="70">C142*C$133</f>
        <v>0</v>
      </c>
      <c r="D148" s="37">
        <f t="shared" si="70"/>
        <v>0</v>
      </c>
      <c r="E148" s="37">
        <f t="shared" si="70"/>
        <v>0</v>
      </c>
      <c r="F148" s="37">
        <f t="shared" si="70"/>
        <v>0</v>
      </c>
      <c r="G148" s="37">
        <f t="shared" si="70"/>
        <v>0</v>
      </c>
      <c r="H148" s="37">
        <f t="shared" si="70"/>
        <v>0</v>
      </c>
      <c r="I148" s="37">
        <f t="shared" si="70"/>
        <v>0</v>
      </c>
      <c r="J148" s="37">
        <f t="shared" si="70"/>
        <v>0</v>
      </c>
      <c r="K148" s="37">
        <f t="shared" si="70"/>
        <v>0</v>
      </c>
      <c r="L148" s="37">
        <f t="shared" si="70"/>
        <v>0</v>
      </c>
      <c r="M148" s="37">
        <f t="shared" si="70"/>
        <v>0</v>
      </c>
      <c r="N148" s="37">
        <f t="shared" si="70"/>
        <v>0</v>
      </c>
      <c r="O148" s="37">
        <f t="shared" si="70"/>
        <v>0</v>
      </c>
      <c r="P148" s="37">
        <f t="shared" si="70"/>
        <v>0</v>
      </c>
      <c r="Q148" s="37">
        <f t="shared" si="70"/>
        <v>0</v>
      </c>
      <c r="R148" s="37">
        <f t="shared" si="70"/>
        <v>0</v>
      </c>
      <c r="S148" s="37">
        <f t="shared" si="70"/>
        <v>0</v>
      </c>
      <c r="T148" s="37">
        <f t="shared" si="70"/>
        <v>0</v>
      </c>
      <c r="U148" s="37">
        <f t="shared" si="70"/>
        <v>0</v>
      </c>
      <c r="V148" s="37">
        <f t="shared" si="70"/>
        <v>0</v>
      </c>
      <c r="W148" s="37">
        <f t="shared" si="70"/>
        <v>0</v>
      </c>
      <c r="X148" s="37">
        <f t="shared" si="70"/>
        <v>0</v>
      </c>
      <c r="Y148" s="37">
        <f t="shared" si="70"/>
        <v>0</v>
      </c>
      <c r="Z148" s="37">
        <f t="shared" si="70"/>
        <v>0</v>
      </c>
      <c r="AA148" s="37">
        <f t="shared" si="70"/>
        <v>0</v>
      </c>
      <c r="AB148" s="37">
        <f t="shared" si="70"/>
        <v>0</v>
      </c>
      <c r="AC148" s="37">
        <f t="shared" si="70"/>
        <v>0</v>
      </c>
      <c r="AD148" s="37">
        <f t="shared" si="70"/>
        <v>0</v>
      </c>
      <c r="AE148" s="37">
        <f t="shared" si="70"/>
        <v>0</v>
      </c>
      <c r="AF148" s="37">
        <f t="shared" si="70"/>
        <v>0</v>
      </c>
      <c r="AG148" s="37">
        <f t="shared" si="70"/>
        <v>0</v>
      </c>
      <c r="AH148" s="37">
        <f t="shared" si="70"/>
        <v>0</v>
      </c>
      <c r="AI148" s="37">
        <f t="shared" si="70"/>
        <v>0</v>
      </c>
      <c r="AJ148" s="37">
        <f t="shared" si="70"/>
        <v>0</v>
      </c>
      <c r="AK148" s="37">
        <f t="shared" si="70"/>
        <v>0</v>
      </c>
      <c r="AL148" s="37">
        <f t="shared" si="70"/>
        <v>0</v>
      </c>
      <c r="AM148" s="37">
        <f t="shared" si="70"/>
        <v>0</v>
      </c>
      <c r="AN148" s="37">
        <f t="shared" si="70"/>
        <v>0</v>
      </c>
      <c r="AO148" s="37">
        <f t="shared" si="70"/>
        <v>0</v>
      </c>
      <c r="AP148" s="37">
        <f t="shared" si="70"/>
        <v>0</v>
      </c>
      <c r="AQ148" s="37">
        <f t="shared" si="70"/>
        <v>0</v>
      </c>
      <c r="AR148" s="37">
        <f t="shared" si="70"/>
        <v>0</v>
      </c>
      <c r="AS148" s="37">
        <f t="shared" si="70"/>
        <v>0</v>
      </c>
      <c r="AT148" s="37">
        <f t="shared" si="70"/>
        <v>0</v>
      </c>
      <c r="AU148" s="37">
        <f t="shared" si="70"/>
        <v>0</v>
      </c>
      <c r="AV148" s="37">
        <f t="shared" si="70"/>
        <v>0</v>
      </c>
      <c r="AW148" s="37">
        <f t="shared" si="70"/>
        <v>0</v>
      </c>
      <c r="AX148" s="37">
        <f t="shared" si="70"/>
        <v>0</v>
      </c>
      <c r="AY148" s="37">
        <f t="shared" si="70"/>
        <v>0</v>
      </c>
      <c r="AZ148" s="37">
        <f t="shared" si="70"/>
        <v>0</v>
      </c>
      <c r="BA148" s="37">
        <f t="shared" si="70"/>
        <v>0</v>
      </c>
      <c r="BB148" s="37">
        <f t="shared" si="70"/>
        <v>0</v>
      </c>
      <c r="BC148" s="37">
        <f t="shared" si="70"/>
        <v>0</v>
      </c>
      <c r="BD148" s="37">
        <f t="shared" si="70"/>
        <v>0</v>
      </c>
      <c r="BE148" s="37">
        <f t="shared" si="70"/>
        <v>0</v>
      </c>
      <c r="BF148" s="37">
        <f t="shared" si="70"/>
        <v>0</v>
      </c>
      <c r="BG148" s="37">
        <f t="shared" si="70"/>
        <v>0</v>
      </c>
      <c r="BH148" s="37">
        <f t="shared" si="70"/>
        <v>0</v>
      </c>
      <c r="BI148" s="37">
        <f t="shared" si="70"/>
        <v>0</v>
      </c>
      <c r="BJ148" s="37">
        <f t="shared" si="70"/>
        <v>0</v>
      </c>
      <c r="BK148" s="37">
        <f t="shared" si="70"/>
        <v>0</v>
      </c>
      <c r="BL148" s="37">
        <f t="shared" si="70"/>
        <v>0</v>
      </c>
      <c r="BM148" s="37">
        <f t="shared" si="70"/>
        <v>0</v>
      </c>
      <c r="BN148" s="37">
        <f t="shared" si="70"/>
        <v>0</v>
      </c>
      <c r="BO148" s="37">
        <f t="shared" si="70"/>
        <v>0</v>
      </c>
      <c r="BP148" s="37">
        <f t="shared" si="70"/>
        <v>0</v>
      </c>
      <c r="BQ148" s="37">
        <f t="shared" si="70"/>
        <v>0</v>
      </c>
      <c r="BR148" s="37">
        <f t="shared" si="70"/>
        <v>0</v>
      </c>
      <c r="BS148" s="37">
        <f t="shared" si="70"/>
        <v>0</v>
      </c>
      <c r="BT148" s="37">
        <f t="shared" si="70"/>
        <v>0</v>
      </c>
      <c r="BU148" s="37">
        <f t="shared" si="70"/>
        <v>0</v>
      </c>
      <c r="BV148" s="37">
        <f t="shared" si="70"/>
        <v>0</v>
      </c>
      <c r="BW148" s="37">
        <f t="shared" si="70"/>
        <v>0</v>
      </c>
      <c r="BX148" s="37">
        <f t="shared" si="70"/>
        <v>0</v>
      </c>
      <c r="BY148" s="37">
        <f t="shared" si="70"/>
        <v>0</v>
      </c>
      <c r="BZ148" s="37">
        <f t="shared" si="70"/>
        <v>0</v>
      </c>
      <c r="CA148" s="37">
        <f t="shared" si="70"/>
        <v>0</v>
      </c>
      <c r="CB148" s="37">
        <f t="shared" si="70"/>
        <v>0</v>
      </c>
      <c r="CC148" s="37">
        <f t="shared" si="70"/>
        <v>0</v>
      </c>
      <c r="CD148" s="37">
        <f t="shared" si="70"/>
        <v>0</v>
      </c>
      <c r="CE148" s="37">
        <f t="shared" si="70"/>
        <v>0</v>
      </c>
      <c r="CF148" s="37">
        <f t="shared" si="70"/>
        <v>0</v>
      </c>
      <c r="CG148" s="37">
        <f t="shared" si="70"/>
        <v>0</v>
      </c>
      <c r="CH148" s="37">
        <f t="shared" si="70"/>
        <v>0</v>
      </c>
      <c r="CI148" s="37">
        <f t="shared" si="70"/>
        <v>0</v>
      </c>
      <c r="CJ148" s="37">
        <f t="shared" si="70"/>
        <v>0</v>
      </c>
      <c r="CK148" s="37">
        <f t="shared" si="70"/>
        <v>0</v>
      </c>
      <c r="CL148" s="37">
        <f t="shared" si="70"/>
        <v>0</v>
      </c>
      <c r="CM148" s="37">
        <f t="shared" si="70"/>
        <v>0</v>
      </c>
      <c r="CN148" s="37">
        <f t="shared" si="70"/>
        <v>0</v>
      </c>
      <c r="CO148" s="37">
        <f t="shared" si="70"/>
        <v>0</v>
      </c>
      <c r="CP148" s="37">
        <f t="shared" si="70"/>
        <v>0</v>
      </c>
      <c r="CQ148" s="37">
        <f t="shared" si="70"/>
        <v>0</v>
      </c>
      <c r="CR148" s="37">
        <f t="shared" si="70"/>
        <v>0</v>
      </c>
      <c r="CS148" s="37">
        <f t="shared" si="70"/>
        <v>0</v>
      </c>
      <c r="CT148" s="37">
        <f t="shared" si="70"/>
        <v>0</v>
      </c>
      <c r="CU148" s="37">
        <f t="shared" si="70"/>
        <v>0</v>
      </c>
      <c r="CV148" s="37">
        <f t="shared" si="70"/>
        <v>0</v>
      </c>
      <c r="CW148" s="37">
        <f t="shared" si="70"/>
        <v>0</v>
      </c>
      <c r="CX148" s="37">
        <f t="shared" si="70"/>
        <v>0</v>
      </c>
      <c r="CY148" s="37">
        <f t="shared" si="70"/>
        <v>0</v>
      </c>
      <c r="CZ148" s="37">
        <f t="shared" si="70"/>
        <v>0</v>
      </c>
      <c r="DA148" s="37">
        <f t="shared" si="70"/>
        <v>0</v>
      </c>
      <c r="DB148" s="37">
        <f t="shared" si="70"/>
        <v>0</v>
      </c>
      <c r="DC148" s="37">
        <f t="shared" si="70"/>
        <v>0</v>
      </c>
      <c r="DD148" s="37">
        <f t="shared" si="70"/>
        <v>0</v>
      </c>
      <c r="DE148" s="37">
        <f t="shared" si="70"/>
        <v>0</v>
      </c>
      <c r="DF148" s="37">
        <f t="shared" si="70"/>
        <v>0</v>
      </c>
      <c r="DG148" s="37">
        <f t="shared" si="70"/>
        <v>0</v>
      </c>
      <c r="DH148" s="37">
        <f t="shared" si="70"/>
        <v>0</v>
      </c>
      <c r="DI148" s="37">
        <f t="shared" si="70"/>
        <v>0</v>
      </c>
      <c r="DJ148" s="37">
        <f t="shared" si="70"/>
        <v>0</v>
      </c>
      <c r="DK148" s="37">
        <f t="shared" si="70"/>
        <v>0</v>
      </c>
      <c r="DL148" s="37">
        <f t="shared" si="70"/>
        <v>0</v>
      </c>
      <c r="DM148" s="37">
        <f t="shared" si="70"/>
        <v>0</v>
      </c>
      <c r="DN148" s="37">
        <f t="shared" si="70"/>
        <v>0</v>
      </c>
      <c r="DO148" s="37">
        <f t="shared" si="70"/>
        <v>0</v>
      </c>
      <c r="DP148" s="37">
        <f t="shared" si="70"/>
        <v>0</v>
      </c>
      <c r="DQ148" s="37">
        <f t="shared" si="70"/>
        <v>0</v>
      </c>
      <c r="DR148" s="37">
        <f t="shared" si="70"/>
        <v>0</v>
      </c>
    </row>
    <row r="149" ht="14.25" customHeight="1" outlineLevel="1">
      <c r="B149" s="268" t="str">
        <f t="shared" si="68"/>
        <v>Holding</v>
      </c>
      <c r="C149" s="37">
        <f t="shared" ref="C149:DR149" si="71">C143*C$133</f>
        <v>5269.544827</v>
      </c>
      <c r="D149" s="37">
        <f t="shared" si="71"/>
        <v>2555.351342</v>
      </c>
      <c r="E149" s="37">
        <f t="shared" si="71"/>
        <v>2904.977661</v>
      </c>
      <c r="F149" s="37">
        <f t="shared" si="71"/>
        <v>3075.670156</v>
      </c>
      <c r="G149" s="37">
        <f t="shared" si="71"/>
        <v>3369.489184</v>
      </c>
      <c r="H149" s="37">
        <f t="shared" si="71"/>
        <v>3588.95241</v>
      </c>
      <c r="I149" s="37">
        <f t="shared" si="71"/>
        <v>3890.922384</v>
      </c>
      <c r="J149" s="37">
        <f t="shared" si="71"/>
        <v>4231.291715</v>
      </c>
      <c r="K149" s="37">
        <f t="shared" si="71"/>
        <v>4554.911405</v>
      </c>
      <c r="L149" s="37">
        <f t="shared" si="71"/>
        <v>5042.932644</v>
      </c>
      <c r="M149" s="37">
        <f t="shared" si="71"/>
        <v>5435.928735</v>
      </c>
      <c r="N149" s="37">
        <f t="shared" si="71"/>
        <v>6011.20815</v>
      </c>
      <c r="O149" s="37">
        <f t="shared" si="71"/>
        <v>6495.699565</v>
      </c>
      <c r="P149" s="37">
        <f t="shared" si="71"/>
        <v>6809.602811</v>
      </c>
      <c r="Q149" s="37">
        <f t="shared" si="71"/>
        <v>7648.509171</v>
      </c>
      <c r="R149" s="37">
        <f t="shared" si="71"/>
        <v>8189.322831</v>
      </c>
      <c r="S149" s="37">
        <f t="shared" si="71"/>
        <v>8961.890617</v>
      </c>
      <c r="T149" s="37">
        <f t="shared" si="71"/>
        <v>9569.417524</v>
      </c>
      <c r="U149" s="37">
        <f t="shared" si="71"/>
        <v>10401.08602</v>
      </c>
      <c r="V149" s="37">
        <f t="shared" si="71"/>
        <v>11171.26788</v>
      </c>
      <c r="W149" s="37">
        <f t="shared" si="71"/>
        <v>11840.15646</v>
      </c>
      <c r="X149" s="37">
        <f t="shared" si="71"/>
        <v>12758.01069</v>
      </c>
      <c r="Y149" s="37">
        <f t="shared" si="71"/>
        <v>13449.0777</v>
      </c>
      <c r="Z149" s="37">
        <f t="shared" si="71"/>
        <v>14391.56843</v>
      </c>
      <c r="AA149" s="37">
        <f t="shared" si="71"/>
        <v>15226.71215</v>
      </c>
      <c r="AB149" s="37">
        <f t="shared" si="71"/>
        <v>15616.00699</v>
      </c>
      <c r="AC149" s="37">
        <f t="shared" si="71"/>
        <v>16773.81327</v>
      </c>
      <c r="AD149" s="37">
        <f t="shared" si="71"/>
        <v>17435.55358</v>
      </c>
      <c r="AE149" s="37">
        <f t="shared" si="71"/>
        <v>18313.0016</v>
      </c>
      <c r="AF149" s="37">
        <f t="shared" si="71"/>
        <v>18902.21536</v>
      </c>
      <c r="AG149" s="37">
        <f t="shared" si="71"/>
        <v>19691.37315</v>
      </c>
      <c r="AH149" s="37">
        <f t="shared" si="71"/>
        <v>20350.6625</v>
      </c>
      <c r="AI149" s="37">
        <f t="shared" si="71"/>
        <v>20817.75681</v>
      </c>
      <c r="AJ149" s="37">
        <f t="shared" si="71"/>
        <v>21473.51167</v>
      </c>
      <c r="AK149" s="37">
        <f t="shared" si="71"/>
        <v>21863.70401</v>
      </c>
      <c r="AL149" s="37">
        <f t="shared" si="71"/>
        <v>22412.17694</v>
      </c>
      <c r="AM149" s="37">
        <f t="shared" si="71"/>
        <v>22829.11595</v>
      </c>
      <c r="AN149" s="37">
        <f t="shared" si="71"/>
        <v>22879.65446</v>
      </c>
      <c r="AO149" s="37">
        <f t="shared" si="71"/>
        <v>23436.04944</v>
      </c>
      <c r="AP149" s="37">
        <f t="shared" si="71"/>
        <v>23665.11467</v>
      </c>
      <c r="AQ149" s="37">
        <f t="shared" si="71"/>
        <v>23984.3054</v>
      </c>
      <c r="AR149" s="37">
        <f t="shared" si="71"/>
        <v>24135.33923</v>
      </c>
      <c r="AS149" s="37">
        <f t="shared" si="71"/>
        <v>24381.24002</v>
      </c>
      <c r="AT149" s="37">
        <f t="shared" si="71"/>
        <v>24554.30118</v>
      </c>
      <c r="AU149" s="37">
        <f t="shared" si="71"/>
        <v>24640.78414</v>
      </c>
      <c r="AV149" s="37">
        <f t="shared" si="71"/>
        <v>24807.92158</v>
      </c>
      <c r="AW149" s="37">
        <f t="shared" si="71"/>
        <v>24879.61614</v>
      </c>
      <c r="AX149" s="37">
        <f t="shared" si="71"/>
        <v>25012.68734</v>
      </c>
      <c r="AY149" s="37">
        <f t="shared" si="71"/>
        <v>25081.36082</v>
      </c>
      <c r="AZ149" s="37">
        <f t="shared" si="71"/>
        <v>25094.12643</v>
      </c>
      <c r="BA149" s="37">
        <f t="shared" si="71"/>
        <v>25218.77595</v>
      </c>
      <c r="BB149" s="37">
        <f t="shared" si="71"/>
        <v>25272.71611</v>
      </c>
      <c r="BC149" s="37">
        <f t="shared" si="71"/>
        <v>25358.5655</v>
      </c>
      <c r="BD149" s="37">
        <f t="shared" si="71"/>
        <v>25402.29067</v>
      </c>
      <c r="BE149" s="37">
        <f t="shared" si="71"/>
        <v>25474.64333</v>
      </c>
      <c r="BF149" s="37">
        <f t="shared" si="71"/>
        <v>25531.21467</v>
      </c>
      <c r="BG149" s="37">
        <f t="shared" si="71"/>
        <v>25567.74495</v>
      </c>
      <c r="BH149" s="37">
        <f t="shared" si="71"/>
        <v>25626.62703</v>
      </c>
      <c r="BI149" s="37">
        <f t="shared" si="71"/>
        <v>25664.05781</v>
      </c>
      <c r="BJ149" s="37">
        <f t="shared" si="71"/>
        <v>25717.53327</v>
      </c>
      <c r="BK149" s="37">
        <f t="shared" si="71"/>
        <v>25762.79486</v>
      </c>
      <c r="BL149" s="37">
        <f t="shared" si="71"/>
        <v>25781.2681</v>
      </c>
      <c r="BM149" s="37">
        <f t="shared" si="71"/>
        <v>25839.51551</v>
      </c>
      <c r="BN149" s="37">
        <f t="shared" si="71"/>
        <v>25877.22632</v>
      </c>
      <c r="BO149" s="37">
        <f t="shared" si="71"/>
        <v>25921.37703</v>
      </c>
      <c r="BP149" s="37">
        <f t="shared" si="71"/>
        <v>25955.30983</v>
      </c>
      <c r="BQ149" s="37">
        <f t="shared" si="71"/>
        <v>25995.89616</v>
      </c>
      <c r="BR149" s="37">
        <f t="shared" si="71"/>
        <v>26032.63475</v>
      </c>
      <c r="BS149" s="37">
        <f t="shared" si="71"/>
        <v>26064.06611</v>
      </c>
      <c r="BT149" s="37">
        <f t="shared" si="71"/>
        <v>26100.71738</v>
      </c>
      <c r="BU149" s="37">
        <f t="shared" si="71"/>
        <v>26131.5876</v>
      </c>
      <c r="BV149" s="37">
        <f t="shared" si="71"/>
        <v>26166.22056</v>
      </c>
      <c r="BW149" s="37">
        <f t="shared" si="71"/>
        <v>26198.38424</v>
      </c>
      <c r="BX149" s="37">
        <f t="shared" si="71"/>
        <v>26222.39587</v>
      </c>
      <c r="BY149" s="37">
        <f t="shared" si="71"/>
        <v>26257.21373</v>
      </c>
      <c r="BZ149" s="37">
        <f t="shared" si="71"/>
        <v>26285.79974</v>
      </c>
      <c r="CA149" s="37">
        <f t="shared" si="71"/>
        <v>26315.99258</v>
      </c>
      <c r="CB149" s="37">
        <f t="shared" si="71"/>
        <v>26342.5136</v>
      </c>
      <c r="CC149" s="37">
        <f t="shared" si="71"/>
        <v>26370.88639</v>
      </c>
      <c r="CD149" s="37">
        <f t="shared" si="71"/>
        <v>26397.64946</v>
      </c>
      <c r="CE149" s="37">
        <f t="shared" si="71"/>
        <v>26422.00906</v>
      </c>
      <c r="CF149" s="37">
        <f t="shared" si="71"/>
        <v>26448.08156</v>
      </c>
      <c r="CG149" s="37">
        <f t="shared" si="71"/>
        <v>26471.45581</v>
      </c>
      <c r="CH149" s="37">
        <f t="shared" si="71"/>
        <v>26496.22579</v>
      </c>
      <c r="CI149" s="37">
        <f t="shared" si="71"/>
        <v>26519.71553</v>
      </c>
      <c r="CJ149" s="37">
        <f t="shared" si="71"/>
        <v>26538.73773</v>
      </c>
      <c r="CK149" s="37">
        <f t="shared" si="71"/>
        <v>26563.15085</v>
      </c>
      <c r="CL149" s="37">
        <f t="shared" si="71"/>
        <v>26584.15787</v>
      </c>
      <c r="CM149" s="37">
        <f t="shared" si="71"/>
        <v>26606.04181</v>
      </c>
      <c r="CN149" s="37">
        <f t="shared" si="71"/>
        <v>26625.62416</v>
      </c>
      <c r="CO149" s="37">
        <f t="shared" si="71"/>
        <v>26646.35175</v>
      </c>
      <c r="CP149" s="37">
        <f t="shared" si="71"/>
        <v>26666.04572</v>
      </c>
      <c r="CQ149" s="37">
        <f t="shared" si="71"/>
        <v>26684.01493</v>
      </c>
      <c r="CR149" s="37">
        <f t="shared" si="71"/>
        <v>26703.25254</v>
      </c>
      <c r="CS149" s="37">
        <f t="shared" si="71"/>
        <v>26720.48588</v>
      </c>
      <c r="CT149" s="37">
        <f t="shared" si="71"/>
        <v>26738.8851</v>
      </c>
      <c r="CU149" s="37">
        <f t="shared" si="71"/>
        <v>26756.37241</v>
      </c>
      <c r="CV149" s="37">
        <f t="shared" si="71"/>
        <v>26771.18461</v>
      </c>
      <c r="CW149" s="37">
        <f t="shared" si="71"/>
        <v>26788.99615</v>
      </c>
      <c r="CX149" s="37">
        <f t="shared" si="71"/>
        <v>26804.4557</v>
      </c>
      <c r="CY149" s="37">
        <f t="shared" si="71"/>
        <v>26820.98517</v>
      </c>
      <c r="CZ149" s="37">
        <f t="shared" si="71"/>
        <v>26835.58815</v>
      </c>
      <c r="DA149" s="37">
        <f t="shared" si="71"/>
        <v>26851.40597</v>
      </c>
      <c r="DB149" s="37">
        <f t="shared" si="71"/>
        <v>26866.41737</v>
      </c>
      <c r="DC149" s="37">
        <f t="shared" si="71"/>
        <v>26879.91414</v>
      </c>
      <c r="DD149" s="37">
        <f t="shared" si="71"/>
        <v>26894.78106</v>
      </c>
      <c r="DE149" s="37">
        <f t="shared" si="71"/>
        <v>26907.83959</v>
      </c>
      <c r="DF149" s="37">
        <f t="shared" si="71"/>
        <v>26922.19336</v>
      </c>
      <c r="DG149" s="37">
        <f t="shared" si="71"/>
        <v>26935.80071</v>
      </c>
      <c r="DH149" s="37">
        <f t="shared" si="71"/>
        <v>26945.78627</v>
      </c>
      <c r="DI149" s="37">
        <f t="shared" si="71"/>
        <v>26960.63868</v>
      </c>
      <c r="DJ149" s="37">
        <f t="shared" si="71"/>
        <v>26972.81345</v>
      </c>
      <c r="DK149" s="37">
        <f t="shared" si="71"/>
        <v>26986.0715</v>
      </c>
      <c r="DL149" s="37">
        <f t="shared" si="71"/>
        <v>26997.46608</v>
      </c>
      <c r="DM149" s="37">
        <f t="shared" si="71"/>
        <v>27010.22072</v>
      </c>
      <c r="DN149" s="37">
        <f t="shared" si="71"/>
        <v>27022.27931</v>
      </c>
      <c r="DO149" s="37">
        <f t="shared" si="71"/>
        <v>27032.9006</v>
      </c>
      <c r="DP149" s="37">
        <f t="shared" si="71"/>
        <v>27045.04909</v>
      </c>
      <c r="DQ149" s="37">
        <f t="shared" si="71"/>
        <v>27055.45072</v>
      </c>
      <c r="DR149" s="37">
        <f t="shared" si="71"/>
        <v>27067.30015</v>
      </c>
    </row>
    <row r="150" ht="14.25" customHeight="1" outlineLevel="1">
      <c r="B150" s="268" t="str">
        <f t="shared" si="68"/>
        <v>Transfer for Benefit</v>
      </c>
      <c r="C150" s="37">
        <f t="shared" ref="C150:DR150" si="72">C144*C$133</f>
        <v>19566.28888</v>
      </c>
      <c r="D150" s="37">
        <f t="shared" si="72"/>
        <v>167500.7846</v>
      </c>
      <c r="E150" s="37">
        <f t="shared" si="72"/>
        <v>159749.9863</v>
      </c>
      <c r="F150" s="37">
        <f t="shared" si="72"/>
        <v>175409.6187</v>
      </c>
      <c r="G150" s="37">
        <f t="shared" si="72"/>
        <v>189609.6453</v>
      </c>
      <c r="H150" s="37">
        <f t="shared" si="72"/>
        <v>202025.769</v>
      </c>
      <c r="I150" s="37">
        <f t="shared" si="72"/>
        <v>219543.045</v>
      </c>
      <c r="J150" s="37">
        <f t="shared" si="72"/>
        <v>234026.8782</v>
      </c>
      <c r="K150" s="37">
        <f t="shared" si="72"/>
        <v>249425.2129</v>
      </c>
      <c r="L150" s="37">
        <f t="shared" si="72"/>
        <v>270828.5347</v>
      </c>
      <c r="M150" s="37">
        <f t="shared" si="72"/>
        <v>292047.2049</v>
      </c>
      <c r="N150" s="37">
        <f t="shared" si="72"/>
        <v>318236.163</v>
      </c>
      <c r="O150" s="37">
        <f t="shared" si="72"/>
        <v>349441.3922</v>
      </c>
      <c r="P150" s="37">
        <f t="shared" si="72"/>
        <v>367128.4188</v>
      </c>
      <c r="Q150" s="37">
        <f t="shared" si="72"/>
        <v>400015.5665</v>
      </c>
      <c r="R150" s="37">
        <f t="shared" si="72"/>
        <v>432607.5516</v>
      </c>
      <c r="S150" s="37">
        <f t="shared" si="72"/>
        <v>468019.1951</v>
      </c>
      <c r="T150" s="37">
        <f t="shared" si="72"/>
        <v>502477.565</v>
      </c>
      <c r="U150" s="37">
        <f t="shared" si="72"/>
        <v>543307.8956</v>
      </c>
      <c r="V150" s="37">
        <f t="shared" si="72"/>
        <v>584039.5588</v>
      </c>
      <c r="W150" s="37">
        <f t="shared" si="72"/>
        <v>620779.1097</v>
      </c>
      <c r="X150" s="37">
        <f t="shared" si="72"/>
        <v>663555.3714</v>
      </c>
      <c r="Y150" s="37">
        <f t="shared" si="72"/>
        <v>704158.721</v>
      </c>
      <c r="Z150" s="37">
        <f t="shared" si="72"/>
        <v>748272.9639</v>
      </c>
      <c r="AA150" s="37">
        <f t="shared" si="72"/>
        <v>793368.3306</v>
      </c>
      <c r="AB150" s="37">
        <f t="shared" si="72"/>
        <v>824006.6132</v>
      </c>
      <c r="AC150" s="37">
        <f t="shared" si="72"/>
        <v>868441.9971</v>
      </c>
      <c r="AD150" s="37">
        <f t="shared" si="72"/>
        <v>913623.6814</v>
      </c>
      <c r="AE150" s="37">
        <f t="shared" si="72"/>
        <v>955181.0587</v>
      </c>
      <c r="AF150" s="37">
        <f t="shared" si="72"/>
        <v>992854.9374</v>
      </c>
      <c r="AG150" s="37">
        <f t="shared" si="72"/>
        <v>1026376.247</v>
      </c>
      <c r="AH150" s="37">
        <f t="shared" si="72"/>
        <v>1064903.889</v>
      </c>
      <c r="AI150" s="37">
        <f t="shared" si="72"/>
        <v>1095112.293</v>
      </c>
      <c r="AJ150" s="37">
        <f t="shared" si="72"/>
        <v>1126120.784</v>
      </c>
      <c r="AK150" s="37">
        <f t="shared" si="72"/>
        <v>1153697.186</v>
      </c>
      <c r="AL150" s="37">
        <f t="shared" si="72"/>
        <v>1179515.566</v>
      </c>
      <c r="AM150" s="37">
        <f t="shared" si="72"/>
        <v>1205065.104</v>
      </c>
      <c r="AN150" s="37">
        <f t="shared" si="72"/>
        <v>1217991.295</v>
      </c>
      <c r="AO150" s="37">
        <f t="shared" si="72"/>
        <v>1235460.497</v>
      </c>
      <c r="AP150" s="37">
        <f t="shared" si="72"/>
        <v>1255646.064</v>
      </c>
      <c r="AQ150" s="37">
        <f t="shared" si="72"/>
        <v>1270556.717</v>
      </c>
      <c r="AR150" s="37">
        <f t="shared" si="72"/>
        <v>1283239.634</v>
      </c>
      <c r="AS150" s="37">
        <f t="shared" si="72"/>
        <v>1294196.439</v>
      </c>
      <c r="AT150" s="37">
        <f t="shared" si="72"/>
        <v>1305417.065</v>
      </c>
      <c r="AU150" s="37">
        <f t="shared" si="72"/>
        <v>1312734.153</v>
      </c>
      <c r="AV150" s="37">
        <f t="shared" si="72"/>
        <v>1319768.997</v>
      </c>
      <c r="AW150" s="37">
        <f t="shared" si="72"/>
        <v>1326341.677</v>
      </c>
      <c r="AX150" s="37">
        <f t="shared" si="72"/>
        <v>1331927.301</v>
      </c>
      <c r="AY150" s="37">
        <f t="shared" si="72"/>
        <v>1334572.623</v>
      </c>
      <c r="AZ150" s="37">
        <f t="shared" si="72"/>
        <v>1337661.828</v>
      </c>
      <c r="BA150" s="37">
        <f t="shared" si="72"/>
        <v>1341639.854</v>
      </c>
      <c r="BB150" s="37">
        <f t="shared" si="72"/>
        <v>1346663.968</v>
      </c>
      <c r="BC150" s="37">
        <f t="shared" si="72"/>
        <v>1350545.569</v>
      </c>
      <c r="BD150" s="37">
        <f t="shared" si="72"/>
        <v>1354252.599</v>
      </c>
      <c r="BE150" s="37">
        <f t="shared" si="72"/>
        <v>1357454.354</v>
      </c>
      <c r="BF150" s="37">
        <f t="shared" si="72"/>
        <v>1360987.572</v>
      </c>
      <c r="BG150" s="37">
        <f t="shared" si="72"/>
        <v>1363659.471</v>
      </c>
      <c r="BH150" s="37">
        <f t="shared" si="72"/>
        <v>1366251.91</v>
      </c>
      <c r="BI150" s="37">
        <f t="shared" si="72"/>
        <v>1368931.506</v>
      </c>
      <c r="BJ150" s="37">
        <f t="shared" si="72"/>
        <v>1371360.923</v>
      </c>
      <c r="BK150" s="37">
        <f t="shared" si="72"/>
        <v>1374012.342</v>
      </c>
      <c r="BL150" s="37">
        <f t="shared" si="72"/>
        <v>1375894.242</v>
      </c>
      <c r="BM150" s="37">
        <f t="shared" si="72"/>
        <v>1377861.127</v>
      </c>
      <c r="BN150" s="37">
        <f t="shared" si="72"/>
        <v>1380427.163</v>
      </c>
      <c r="BO150" s="37">
        <f t="shared" si="72"/>
        <v>1382574.518</v>
      </c>
      <c r="BP150" s="37">
        <f t="shared" si="72"/>
        <v>1384686.687</v>
      </c>
      <c r="BQ150" s="37">
        <f t="shared" si="72"/>
        <v>1386652.102</v>
      </c>
      <c r="BR150" s="37">
        <f t="shared" si="72"/>
        <v>1388708.796</v>
      </c>
      <c r="BS150" s="37">
        <f t="shared" si="72"/>
        <v>1390553.774</v>
      </c>
      <c r="BT150" s="37">
        <f t="shared" si="72"/>
        <v>1392351.763</v>
      </c>
      <c r="BU150" s="37">
        <f t="shared" si="72"/>
        <v>1394168.235</v>
      </c>
      <c r="BV150" s="37">
        <f t="shared" si="72"/>
        <v>1395894.684</v>
      </c>
      <c r="BW150" s="37">
        <f t="shared" si="72"/>
        <v>1397667.431</v>
      </c>
      <c r="BX150" s="37">
        <f t="shared" si="72"/>
        <v>1399214.705</v>
      </c>
      <c r="BY150" s="37">
        <f t="shared" si="72"/>
        <v>1400739.558</v>
      </c>
      <c r="BZ150" s="37">
        <f t="shared" si="72"/>
        <v>1402427.606</v>
      </c>
      <c r="CA150" s="37">
        <f t="shared" si="72"/>
        <v>1403971.697</v>
      </c>
      <c r="CB150" s="37">
        <f t="shared" si="72"/>
        <v>1405486.968</v>
      </c>
      <c r="CC150" s="37">
        <f t="shared" si="72"/>
        <v>1406931.315</v>
      </c>
      <c r="CD150" s="37">
        <f t="shared" si="72"/>
        <v>1408389.643</v>
      </c>
      <c r="CE150" s="37">
        <f t="shared" si="72"/>
        <v>1409754.358</v>
      </c>
      <c r="CF150" s="37">
        <f t="shared" si="72"/>
        <v>1411079.277</v>
      </c>
      <c r="CG150" s="37">
        <f t="shared" si="72"/>
        <v>1412394.66</v>
      </c>
      <c r="CH150" s="37">
        <f t="shared" si="72"/>
        <v>1413655.461</v>
      </c>
      <c r="CI150" s="37">
        <f t="shared" si="72"/>
        <v>1414924.79</v>
      </c>
      <c r="CJ150" s="37">
        <f t="shared" si="72"/>
        <v>1416073.28</v>
      </c>
      <c r="CK150" s="37">
        <f t="shared" si="72"/>
        <v>1417190.483</v>
      </c>
      <c r="CL150" s="37">
        <f t="shared" si="72"/>
        <v>1418386.166</v>
      </c>
      <c r="CM150" s="37">
        <f t="shared" si="72"/>
        <v>1419498.378</v>
      </c>
      <c r="CN150" s="37">
        <f t="shared" si="72"/>
        <v>1420589.207</v>
      </c>
      <c r="CO150" s="37">
        <f t="shared" si="72"/>
        <v>1421631.859</v>
      </c>
      <c r="CP150" s="37">
        <f t="shared" si="72"/>
        <v>1422682.129</v>
      </c>
      <c r="CQ150" s="37">
        <f t="shared" si="72"/>
        <v>1423668.488</v>
      </c>
      <c r="CR150" s="37">
        <f t="shared" si="72"/>
        <v>1424624.865</v>
      </c>
      <c r="CS150" s="37">
        <f t="shared" si="72"/>
        <v>1425575.455</v>
      </c>
      <c r="CT150" s="37">
        <f t="shared" si="72"/>
        <v>1426486.093</v>
      </c>
      <c r="CU150" s="37">
        <f t="shared" si="72"/>
        <v>1427407.988</v>
      </c>
      <c r="CV150" s="37">
        <f t="shared" si="72"/>
        <v>1428253.811</v>
      </c>
      <c r="CW150" s="37">
        <f t="shared" si="72"/>
        <v>1429073.555</v>
      </c>
      <c r="CX150" s="37">
        <f t="shared" si="72"/>
        <v>1429929.96</v>
      </c>
      <c r="CY150" s="37">
        <f t="shared" si="72"/>
        <v>1430735.396</v>
      </c>
      <c r="CZ150" s="37">
        <f t="shared" si="72"/>
        <v>1431533.609</v>
      </c>
      <c r="DA150" s="37">
        <f t="shared" si="72"/>
        <v>1432295.511</v>
      </c>
      <c r="DB150" s="37">
        <f t="shared" si="72"/>
        <v>1433073.319</v>
      </c>
      <c r="DC150" s="37">
        <f t="shared" si="72"/>
        <v>1433799.327</v>
      </c>
      <c r="DD150" s="37">
        <f t="shared" si="72"/>
        <v>1434503.639</v>
      </c>
      <c r="DE150" s="37">
        <f t="shared" si="72"/>
        <v>1435211.279</v>
      </c>
      <c r="DF150" s="37">
        <f t="shared" si="72"/>
        <v>1435887.356</v>
      </c>
      <c r="DG150" s="37">
        <f t="shared" si="72"/>
        <v>1436583.452</v>
      </c>
      <c r="DH150" s="37">
        <f t="shared" si="72"/>
        <v>1437194.671</v>
      </c>
      <c r="DI150" s="37">
        <f t="shared" si="72"/>
        <v>1437785.015</v>
      </c>
      <c r="DJ150" s="37">
        <f t="shared" si="72"/>
        <v>1438461</v>
      </c>
      <c r="DK150" s="37">
        <f t="shared" si="72"/>
        <v>1439077.831</v>
      </c>
      <c r="DL150" s="37">
        <f t="shared" si="72"/>
        <v>1439691.923</v>
      </c>
      <c r="DM150" s="37">
        <f t="shared" si="72"/>
        <v>1440274.833</v>
      </c>
      <c r="DN150" s="37">
        <f t="shared" si="72"/>
        <v>1440881.635</v>
      </c>
      <c r="DO150" s="37">
        <f t="shared" si="72"/>
        <v>1441442.885</v>
      </c>
      <c r="DP150" s="37">
        <f t="shared" si="72"/>
        <v>1441988.05</v>
      </c>
      <c r="DQ150" s="37">
        <f t="shared" si="72"/>
        <v>1442544.199</v>
      </c>
      <c r="DR150" s="37">
        <f t="shared" si="72"/>
        <v>1443073.767</v>
      </c>
    </row>
    <row r="151" ht="14.25" customHeight="1">
      <c r="B151" s="270" t="s">
        <v>276</v>
      </c>
      <c r="C151" s="276"/>
      <c r="D151" s="276"/>
      <c r="E151" s="276"/>
      <c r="F151" s="276"/>
      <c r="G151" s="276"/>
      <c r="H151" s="276"/>
      <c r="I151" s="276"/>
      <c r="J151" s="276"/>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c r="AZ151" s="276"/>
      <c r="BA151" s="276"/>
      <c r="BB151" s="276"/>
      <c r="BC151" s="276"/>
      <c r="BD151" s="276"/>
      <c r="BE151" s="276"/>
      <c r="BF151" s="276"/>
      <c r="BG151" s="276"/>
      <c r="BH151" s="276"/>
      <c r="BI151" s="276"/>
      <c r="BJ151" s="276"/>
      <c r="BK151" s="276"/>
      <c r="BL151" s="276"/>
      <c r="BM151" s="276"/>
      <c r="BN151" s="276"/>
      <c r="BO151" s="276"/>
      <c r="BP151" s="276"/>
      <c r="BQ151" s="276"/>
      <c r="BR151" s="276"/>
      <c r="BS151" s="276"/>
      <c r="BT151" s="276"/>
      <c r="BU151" s="276"/>
      <c r="BV151" s="276"/>
      <c r="BW151" s="276"/>
      <c r="BX151" s="276"/>
      <c r="BY151" s="276"/>
      <c r="BZ151" s="276"/>
      <c r="CA151" s="276"/>
      <c r="CB151" s="276"/>
      <c r="CC151" s="276"/>
      <c r="CD151" s="276"/>
      <c r="CE151" s="276"/>
      <c r="CF151" s="276"/>
      <c r="CG151" s="276"/>
      <c r="CH151" s="276"/>
      <c r="CI151" s="276"/>
      <c r="CJ151" s="276"/>
      <c r="CK151" s="276"/>
      <c r="CL151" s="276"/>
      <c r="CM151" s="276"/>
      <c r="CN151" s="276"/>
      <c r="CO151" s="276"/>
      <c r="CP151" s="276"/>
      <c r="CQ151" s="276"/>
      <c r="CR151" s="276"/>
      <c r="CS151" s="276"/>
      <c r="CT151" s="276"/>
      <c r="CU151" s="276"/>
      <c r="CV151" s="276"/>
      <c r="CW151" s="276"/>
      <c r="CX151" s="276"/>
      <c r="CY151" s="276"/>
      <c r="CZ151" s="276"/>
      <c r="DA151" s="276"/>
      <c r="DB151" s="276"/>
      <c r="DC151" s="276"/>
      <c r="DD151" s="276"/>
      <c r="DE151" s="276"/>
      <c r="DF151" s="276"/>
      <c r="DG151" s="276"/>
      <c r="DH151" s="276"/>
      <c r="DI151" s="276"/>
      <c r="DJ151" s="276"/>
      <c r="DK151" s="276"/>
      <c r="DL151" s="276"/>
      <c r="DM151" s="276"/>
      <c r="DN151" s="276"/>
      <c r="DO151" s="276"/>
      <c r="DP151" s="276"/>
      <c r="DQ151" s="276"/>
      <c r="DR151" s="276"/>
    </row>
    <row r="152" ht="14.25" customHeight="1">
      <c r="B152" s="273" t="s">
        <v>34</v>
      </c>
      <c r="C152" s="275"/>
      <c r="D152" s="275"/>
      <c r="E152" s="275"/>
      <c r="F152" s="275"/>
      <c r="G152" s="275"/>
      <c r="H152" s="275"/>
      <c r="I152" s="275"/>
      <c r="J152" s="275"/>
      <c r="K152" s="275"/>
      <c r="L152" s="275"/>
      <c r="M152" s="275"/>
      <c r="N152" s="275"/>
      <c r="O152" s="275"/>
      <c r="P152" s="275"/>
      <c r="Q152" s="275"/>
      <c r="R152" s="275"/>
      <c r="S152" s="275"/>
      <c r="T152" s="275"/>
      <c r="U152" s="275"/>
      <c r="V152" s="275"/>
      <c r="W152" s="275"/>
      <c r="X152" s="275"/>
      <c r="Y152" s="275"/>
      <c r="Z152" s="275"/>
      <c r="AA152" s="275"/>
      <c r="AB152" s="275"/>
      <c r="AC152" s="275"/>
      <c r="AD152" s="275"/>
      <c r="AE152" s="275"/>
      <c r="AF152" s="275"/>
      <c r="AG152" s="275"/>
      <c r="AH152" s="275"/>
      <c r="AI152" s="275"/>
      <c r="AJ152" s="275"/>
      <c r="AK152" s="275"/>
      <c r="AL152" s="275"/>
      <c r="AM152" s="275"/>
      <c r="AN152" s="275"/>
      <c r="AO152" s="275"/>
      <c r="AP152" s="275"/>
      <c r="AQ152" s="275"/>
      <c r="AR152" s="275"/>
      <c r="AS152" s="275"/>
      <c r="AT152" s="275"/>
      <c r="AU152" s="275"/>
      <c r="AV152" s="275"/>
      <c r="AW152" s="275"/>
      <c r="AX152" s="275"/>
      <c r="AY152" s="275"/>
      <c r="AZ152" s="275"/>
      <c r="BA152" s="275"/>
      <c r="BB152" s="275"/>
      <c r="BC152" s="275"/>
      <c r="BD152" s="275"/>
      <c r="BE152" s="275"/>
      <c r="BF152" s="275"/>
      <c r="BG152" s="275"/>
      <c r="BH152" s="275"/>
      <c r="BI152" s="275"/>
      <c r="BJ152" s="275"/>
      <c r="BK152" s="275"/>
      <c r="BL152" s="275"/>
      <c r="BM152" s="275"/>
      <c r="BN152" s="275"/>
      <c r="BO152" s="275"/>
      <c r="BP152" s="275"/>
      <c r="BQ152" s="275"/>
      <c r="BR152" s="275"/>
      <c r="BS152" s="275"/>
      <c r="BT152" s="275"/>
      <c r="BU152" s="275"/>
      <c r="BV152" s="275"/>
      <c r="BW152" s="275"/>
      <c r="BX152" s="275"/>
      <c r="BY152" s="275"/>
      <c r="BZ152" s="275"/>
      <c r="CA152" s="275"/>
      <c r="CB152" s="275"/>
      <c r="CC152" s="275"/>
      <c r="CD152" s="275"/>
      <c r="CE152" s="275"/>
      <c r="CF152" s="275"/>
      <c r="CG152" s="275"/>
      <c r="CH152" s="275"/>
      <c r="CI152" s="275"/>
      <c r="CJ152" s="275"/>
      <c r="CK152" s="275"/>
      <c r="CL152" s="275"/>
      <c r="CM152" s="275"/>
      <c r="CN152" s="275"/>
      <c r="CO152" s="275"/>
      <c r="CP152" s="275"/>
      <c r="CQ152" s="275"/>
      <c r="CR152" s="275"/>
      <c r="CS152" s="275"/>
      <c r="CT152" s="275"/>
      <c r="CU152" s="275"/>
      <c r="CV152" s="275"/>
      <c r="CW152" s="275"/>
      <c r="CX152" s="275"/>
      <c r="CY152" s="275"/>
      <c r="CZ152" s="275"/>
      <c r="DA152" s="275"/>
      <c r="DB152" s="275"/>
      <c r="DC152" s="275"/>
      <c r="DD152" s="275"/>
      <c r="DE152" s="275"/>
      <c r="DF152" s="275"/>
      <c r="DG152" s="275"/>
      <c r="DH152" s="275"/>
      <c r="DI152" s="275"/>
      <c r="DJ152" s="275"/>
      <c r="DK152" s="275"/>
      <c r="DL152" s="275"/>
      <c r="DM152" s="275"/>
      <c r="DN152" s="275"/>
      <c r="DO152" s="275"/>
      <c r="DP152" s="275"/>
      <c r="DQ152" s="275"/>
      <c r="DR152" s="275"/>
    </row>
    <row r="153" ht="14.25" customHeight="1" outlineLevel="1">
      <c r="A153" s="37"/>
      <c r="B153" s="268" t="str">
        <f>'Fund Raising'!B36</f>
        <v/>
      </c>
      <c r="C153" s="37">
        <f>C36-SUMIF('Background Data'!$A$47:$A$51,'Data Tables'!$B153,'Data Tables'!C$140:C$144)+IF($B153=Inputs!$C$72,('Data Tables'!C$128-'Data Tables'!C$131),0)+SUMIF('Background Data'!$A$66:$A$70,'Data Tables'!$B153,'Data Tables'!C$140:C$144)-IF($B153=Inputs!$C$78,C$119,0)</f>
        <v>0</v>
      </c>
      <c r="D153" s="37">
        <f>C153+D20-SUMIF('Background Data'!$A$47:$A$51,'Data Tables'!$B153,'Data Tables'!D$140:D$144)+IF($B153=Inputs!$C$72,('Data Tables'!D$128-'Data Tables'!D$131),0)+SUMIF('Background Data'!$A$66:$A$70,'Data Tables'!$B153,'Data Tables'!D$140:D$144)-IF($B153=Inputs!$C$78,C$119,0)</f>
        <v>0</v>
      </c>
      <c r="E153" s="37">
        <f>D153+E20-SUMIF('Background Data'!$A$47:$A$51,'Data Tables'!$B153,'Data Tables'!E$140:E$144)+IF($B153=Inputs!$C$72,('Data Tables'!E$128-'Data Tables'!E$131),0)+SUMIF('Background Data'!$A$66:$A$70,'Data Tables'!$B153,'Data Tables'!E$140:E$144)-IF($B153=Inputs!$C$78,D$119,0)</f>
        <v>0</v>
      </c>
      <c r="F153" s="37">
        <f>E153+F20-SUMIF('Background Data'!$A$47:$A$51,'Data Tables'!$B153,'Data Tables'!F$140:F$144)+IF($B153=Inputs!$C$72,('Data Tables'!F$128-'Data Tables'!F$131),0)+SUMIF('Background Data'!$A$66:$A$70,'Data Tables'!$B153,'Data Tables'!F$140:F$144)-IF($B153=Inputs!$C$78,E$119,0)</f>
        <v>0</v>
      </c>
      <c r="G153" s="37">
        <f>F153+G20-SUMIF('Background Data'!$A$47:$A$51,'Data Tables'!$B153,'Data Tables'!G$140:G$144)+IF($B153=Inputs!$C$72,('Data Tables'!G$128-'Data Tables'!G$131),0)+SUMIF('Background Data'!$A$66:$A$70,'Data Tables'!$B153,'Data Tables'!G$140:G$144)-IF($B153=Inputs!$C$78,F$119,0)</f>
        <v>0</v>
      </c>
      <c r="H153" s="37">
        <f>G153+H20-SUMIF('Background Data'!$A$47:$A$51,'Data Tables'!$B153,'Data Tables'!H$140:H$144)+IF($B153=Inputs!$C$72,('Data Tables'!H$128-'Data Tables'!H$131),0)+SUMIF('Background Data'!$A$66:$A$70,'Data Tables'!$B153,'Data Tables'!H$140:H$144)-IF($B153=Inputs!$C$78,G$119,0)</f>
        <v>0</v>
      </c>
      <c r="I153" s="37">
        <f>H153+I20-SUMIF('Background Data'!$A$47:$A$51,'Data Tables'!$B153,'Data Tables'!I$140:I$144)+IF($B153=Inputs!$C$72,('Data Tables'!I$128-'Data Tables'!I$131),0)+SUMIF('Background Data'!$A$66:$A$70,'Data Tables'!$B153,'Data Tables'!I$140:I$144)-IF($B153=Inputs!$C$78,H$119,0)</f>
        <v>0</v>
      </c>
      <c r="J153" s="37">
        <f>I153+J20-SUMIF('Background Data'!$A$47:$A$51,'Data Tables'!$B153,'Data Tables'!J$140:J$144)+IF($B153=Inputs!$C$72,('Data Tables'!J$128-'Data Tables'!J$131),0)+SUMIF('Background Data'!$A$66:$A$70,'Data Tables'!$B153,'Data Tables'!J$140:J$144)-IF($B153=Inputs!$C$78,I$119,0)</f>
        <v>0</v>
      </c>
      <c r="K153" s="37">
        <f>J153+K20-SUMIF('Background Data'!$A$47:$A$51,'Data Tables'!$B153,'Data Tables'!K$140:K$144)+IF($B153=Inputs!$C$72,('Data Tables'!K$128-'Data Tables'!K$131),0)+SUMIF('Background Data'!$A$66:$A$70,'Data Tables'!$B153,'Data Tables'!K$140:K$144)-IF($B153=Inputs!$C$78,J$119,0)</f>
        <v>0</v>
      </c>
      <c r="L153" s="37">
        <f>K153+L20-SUMIF('Background Data'!$A$47:$A$51,'Data Tables'!$B153,'Data Tables'!L$140:L$144)+IF($B153=Inputs!$C$72,('Data Tables'!L$128-'Data Tables'!L$131),0)+SUMIF('Background Data'!$A$66:$A$70,'Data Tables'!$B153,'Data Tables'!L$140:L$144)-IF($B153=Inputs!$C$78,K$119,0)</f>
        <v>0</v>
      </c>
      <c r="M153" s="37">
        <f>L153+M20-SUMIF('Background Data'!$A$47:$A$51,'Data Tables'!$B153,'Data Tables'!M$140:M$144)+IF($B153=Inputs!$C$72,('Data Tables'!M$128-'Data Tables'!M$131),0)+SUMIF('Background Data'!$A$66:$A$70,'Data Tables'!$B153,'Data Tables'!M$140:M$144)-IF($B153=Inputs!$C$78,L$119,0)</f>
        <v>0</v>
      </c>
      <c r="N153" s="37">
        <f>M153+N20-SUMIF('Background Data'!$A$47:$A$51,'Data Tables'!$B153,'Data Tables'!N$140:N$144)+IF($B153=Inputs!$C$72,('Data Tables'!N$128-'Data Tables'!N$131),0)+SUMIF('Background Data'!$A$66:$A$70,'Data Tables'!$B153,'Data Tables'!N$140:N$144)-IF($B153=Inputs!$C$78,M$119,0)</f>
        <v>0</v>
      </c>
      <c r="O153" s="37">
        <f>N153+O20-SUMIF('Background Data'!$A$47:$A$51,'Data Tables'!$B153,'Data Tables'!O$140:O$144)+IF($B153=Inputs!$C$72,('Data Tables'!O$128-'Data Tables'!O$131),0)+SUMIF('Background Data'!$A$66:$A$70,'Data Tables'!$B153,'Data Tables'!O$140:O$144)-IF($B153=Inputs!$C$78,N$119,0)</f>
        <v>0</v>
      </c>
      <c r="P153" s="37">
        <f>O153+P20-SUMIF('Background Data'!$A$47:$A$51,'Data Tables'!$B153,'Data Tables'!P$140:P$144)+IF($B153=Inputs!$C$72,('Data Tables'!P$128-'Data Tables'!P$131),0)+SUMIF('Background Data'!$A$66:$A$70,'Data Tables'!$B153,'Data Tables'!P$140:P$144)-IF($B153=Inputs!$C$78,O$119,0)</f>
        <v>0</v>
      </c>
      <c r="Q153" s="37">
        <f>P153+Q20-SUMIF('Background Data'!$A$47:$A$51,'Data Tables'!$B153,'Data Tables'!Q$140:Q$144)+IF($B153=Inputs!$C$72,('Data Tables'!Q$128-'Data Tables'!Q$131),0)+SUMIF('Background Data'!$A$66:$A$70,'Data Tables'!$B153,'Data Tables'!Q$140:Q$144)-IF($B153=Inputs!$C$78,P$119,0)</f>
        <v>0</v>
      </c>
      <c r="R153" s="37">
        <f>Q153+R20-SUMIF('Background Data'!$A$47:$A$51,'Data Tables'!$B153,'Data Tables'!R$140:R$144)+IF($B153=Inputs!$C$72,('Data Tables'!R$128-'Data Tables'!R$131),0)+SUMIF('Background Data'!$A$66:$A$70,'Data Tables'!$B153,'Data Tables'!R$140:R$144)-IF($B153=Inputs!$C$78,Q$119,0)</f>
        <v>0</v>
      </c>
      <c r="S153" s="37">
        <f>R153+S20-SUMIF('Background Data'!$A$47:$A$51,'Data Tables'!$B153,'Data Tables'!S$140:S$144)+IF($B153=Inputs!$C$72,('Data Tables'!S$128-'Data Tables'!S$131),0)+SUMIF('Background Data'!$A$66:$A$70,'Data Tables'!$B153,'Data Tables'!S$140:S$144)-IF($B153=Inputs!$C$78,R$119,0)</f>
        <v>0</v>
      </c>
      <c r="T153" s="37">
        <f>S153+T20-SUMIF('Background Data'!$A$47:$A$51,'Data Tables'!$B153,'Data Tables'!T$140:T$144)+IF($B153=Inputs!$C$72,('Data Tables'!T$128-'Data Tables'!T$131),0)+SUMIF('Background Data'!$A$66:$A$70,'Data Tables'!$B153,'Data Tables'!T$140:T$144)-IF($B153=Inputs!$C$78,S$119,0)</f>
        <v>0</v>
      </c>
      <c r="U153" s="37">
        <f>T153+U20-SUMIF('Background Data'!$A$47:$A$51,'Data Tables'!$B153,'Data Tables'!U$140:U$144)+IF($B153=Inputs!$C$72,('Data Tables'!U$128-'Data Tables'!U$131),0)+SUMIF('Background Data'!$A$66:$A$70,'Data Tables'!$B153,'Data Tables'!U$140:U$144)-IF($B153=Inputs!$C$78,T$119,0)</f>
        <v>0</v>
      </c>
      <c r="V153" s="37">
        <f>U153+V20-SUMIF('Background Data'!$A$47:$A$51,'Data Tables'!$B153,'Data Tables'!V$140:V$144)+IF($B153=Inputs!$C$72,('Data Tables'!V$128-'Data Tables'!V$131),0)+SUMIF('Background Data'!$A$66:$A$70,'Data Tables'!$B153,'Data Tables'!V$140:V$144)-IF($B153=Inputs!$C$78,U$119,0)</f>
        <v>0</v>
      </c>
      <c r="W153" s="37">
        <f>V153+W20-SUMIF('Background Data'!$A$47:$A$51,'Data Tables'!$B153,'Data Tables'!W$140:W$144)+IF($B153=Inputs!$C$72,('Data Tables'!W$128-'Data Tables'!W$131),0)+SUMIF('Background Data'!$A$66:$A$70,'Data Tables'!$B153,'Data Tables'!W$140:W$144)-IF($B153=Inputs!$C$78,V$119,0)</f>
        <v>0</v>
      </c>
      <c r="X153" s="37">
        <f>W153+X20-SUMIF('Background Data'!$A$47:$A$51,'Data Tables'!$B153,'Data Tables'!X$140:X$144)+IF($B153=Inputs!$C$72,('Data Tables'!X$128-'Data Tables'!X$131),0)+SUMIF('Background Data'!$A$66:$A$70,'Data Tables'!$B153,'Data Tables'!X$140:X$144)-IF($B153=Inputs!$C$78,W$119,0)</f>
        <v>0</v>
      </c>
      <c r="Y153" s="37">
        <f>X153+Y20-SUMIF('Background Data'!$A$47:$A$51,'Data Tables'!$B153,'Data Tables'!Y$140:Y$144)+IF($B153=Inputs!$C$72,('Data Tables'!Y$128-'Data Tables'!Y$131),0)+SUMIF('Background Data'!$A$66:$A$70,'Data Tables'!$B153,'Data Tables'!Y$140:Y$144)-IF($B153=Inputs!$C$78,X$119,0)</f>
        <v>0</v>
      </c>
      <c r="Z153" s="37">
        <f>Y153+Z20-SUMIF('Background Data'!$A$47:$A$51,'Data Tables'!$B153,'Data Tables'!Z$140:Z$144)+IF($B153=Inputs!$C$72,('Data Tables'!Z$128-'Data Tables'!Z$131),0)+SUMIF('Background Data'!$A$66:$A$70,'Data Tables'!$B153,'Data Tables'!Z$140:Z$144)-IF($B153=Inputs!$C$78,Y$119,0)</f>
        <v>0</v>
      </c>
      <c r="AA153" s="37">
        <f>Z153+AA20-SUMIF('Background Data'!$A$47:$A$51,'Data Tables'!$B153,'Data Tables'!AA$140:AA$144)+IF($B153=Inputs!$C$72,('Data Tables'!AA$128-'Data Tables'!AA$131),0)+SUMIF('Background Data'!$A$66:$A$70,'Data Tables'!$B153,'Data Tables'!AA$140:AA$144)-IF($B153=Inputs!$C$78,Z$119,0)</f>
        <v>0</v>
      </c>
      <c r="AB153" s="37">
        <f>AA153+AB20-SUMIF('Background Data'!$A$47:$A$51,'Data Tables'!$B153,'Data Tables'!AB$140:AB$144)+IF($B153=Inputs!$C$72,('Data Tables'!AB$128-'Data Tables'!AB$131),0)+SUMIF('Background Data'!$A$66:$A$70,'Data Tables'!$B153,'Data Tables'!AB$140:AB$144)-IF($B153=Inputs!$C$78,AA$119,0)</f>
        <v>0</v>
      </c>
      <c r="AC153" s="37">
        <f>AB153+AC20-SUMIF('Background Data'!$A$47:$A$51,'Data Tables'!$B153,'Data Tables'!AC$140:AC$144)+IF($B153=Inputs!$C$72,('Data Tables'!AC$128-'Data Tables'!AC$131),0)+SUMIF('Background Data'!$A$66:$A$70,'Data Tables'!$B153,'Data Tables'!AC$140:AC$144)-IF($B153=Inputs!$C$78,AB$119,0)</f>
        <v>0</v>
      </c>
      <c r="AD153" s="37">
        <f>AC153+AD20-SUMIF('Background Data'!$A$47:$A$51,'Data Tables'!$B153,'Data Tables'!AD$140:AD$144)+IF($B153=Inputs!$C$72,('Data Tables'!AD$128-'Data Tables'!AD$131),0)+SUMIF('Background Data'!$A$66:$A$70,'Data Tables'!$B153,'Data Tables'!AD$140:AD$144)-IF($B153=Inputs!$C$78,AC$119,0)</f>
        <v>0</v>
      </c>
      <c r="AE153" s="37">
        <f>AD153+AE20-SUMIF('Background Data'!$A$47:$A$51,'Data Tables'!$B153,'Data Tables'!AE$140:AE$144)+IF($B153=Inputs!$C$72,('Data Tables'!AE$128-'Data Tables'!AE$131),0)+SUMIF('Background Data'!$A$66:$A$70,'Data Tables'!$B153,'Data Tables'!AE$140:AE$144)-IF($B153=Inputs!$C$78,AD$119,0)</f>
        <v>0</v>
      </c>
      <c r="AF153" s="37">
        <f>AE153+AF20-SUMIF('Background Data'!$A$47:$A$51,'Data Tables'!$B153,'Data Tables'!AF$140:AF$144)+IF($B153=Inputs!$C$72,('Data Tables'!AF$128-'Data Tables'!AF$131),0)+SUMIF('Background Data'!$A$66:$A$70,'Data Tables'!$B153,'Data Tables'!AF$140:AF$144)-IF($B153=Inputs!$C$78,AE$119,0)</f>
        <v>0</v>
      </c>
      <c r="AG153" s="37">
        <f>AF153+AG20-SUMIF('Background Data'!$A$47:$A$51,'Data Tables'!$B153,'Data Tables'!AG$140:AG$144)+IF($B153=Inputs!$C$72,('Data Tables'!AG$128-'Data Tables'!AG$131),0)+SUMIF('Background Data'!$A$66:$A$70,'Data Tables'!$B153,'Data Tables'!AG$140:AG$144)-IF($B153=Inputs!$C$78,AF$119,0)</f>
        <v>0</v>
      </c>
      <c r="AH153" s="37">
        <f>AG153+AH20-SUMIF('Background Data'!$A$47:$A$51,'Data Tables'!$B153,'Data Tables'!AH$140:AH$144)+IF($B153=Inputs!$C$72,('Data Tables'!AH$128-'Data Tables'!AH$131),0)+SUMIF('Background Data'!$A$66:$A$70,'Data Tables'!$B153,'Data Tables'!AH$140:AH$144)-IF($B153=Inputs!$C$78,AG$119,0)</f>
        <v>0</v>
      </c>
      <c r="AI153" s="37">
        <f>AH153+AI20-SUMIF('Background Data'!$A$47:$A$51,'Data Tables'!$B153,'Data Tables'!AI$140:AI$144)+IF($B153=Inputs!$C$72,('Data Tables'!AI$128-'Data Tables'!AI$131),0)+SUMIF('Background Data'!$A$66:$A$70,'Data Tables'!$B153,'Data Tables'!AI$140:AI$144)-IF($B153=Inputs!$C$78,AH$119,0)</f>
        <v>0</v>
      </c>
      <c r="AJ153" s="37">
        <f>AI153+AJ20-SUMIF('Background Data'!$A$47:$A$51,'Data Tables'!$B153,'Data Tables'!AJ$140:AJ$144)+IF($B153=Inputs!$C$72,('Data Tables'!AJ$128-'Data Tables'!AJ$131),0)+SUMIF('Background Data'!$A$66:$A$70,'Data Tables'!$B153,'Data Tables'!AJ$140:AJ$144)-IF($B153=Inputs!$C$78,AI$119,0)</f>
        <v>0</v>
      </c>
      <c r="AK153" s="37">
        <f>AJ153+AK20-SUMIF('Background Data'!$A$47:$A$51,'Data Tables'!$B153,'Data Tables'!AK$140:AK$144)+IF($B153=Inputs!$C$72,('Data Tables'!AK$128-'Data Tables'!AK$131),0)+SUMIF('Background Data'!$A$66:$A$70,'Data Tables'!$B153,'Data Tables'!AK$140:AK$144)-IF($B153=Inputs!$C$78,AJ$119,0)</f>
        <v>0</v>
      </c>
      <c r="AL153" s="37">
        <f>AK153+AL20-SUMIF('Background Data'!$A$47:$A$51,'Data Tables'!$B153,'Data Tables'!AL$140:AL$144)+IF($B153=Inputs!$C$72,('Data Tables'!AL$128-'Data Tables'!AL$131),0)+SUMIF('Background Data'!$A$66:$A$70,'Data Tables'!$B153,'Data Tables'!AL$140:AL$144)-IF($B153=Inputs!$C$78,AK$119,0)</f>
        <v>0</v>
      </c>
      <c r="AM153" s="37">
        <f>AL153+AM20-SUMIF('Background Data'!$A$47:$A$51,'Data Tables'!$B153,'Data Tables'!AM$140:AM$144)+IF($B153=Inputs!$C$72,('Data Tables'!AM$128-'Data Tables'!AM$131),0)+SUMIF('Background Data'!$A$66:$A$70,'Data Tables'!$B153,'Data Tables'!AM$140:AM$144)-IF($B153=Inputs!$C$78,AL$119,0)</f>
        <v>0</v>
      </c>
      <c r="AN153" s="37">
        <f>AM153+AN20-SUMIF('Background Data'!$A$47:$A$51,'Data Tables'!$B153,'Data Tables'!AN$140:AN$144)+IF($B153=Inputs!$C$72,('Data Tables'!AN$128-'Data Tables'!AN$131),0)+SUMIF('Background Data'!$A$66:$A$70,'Data Tables'!$B153,'Data Tables'!AN$140:AN$144)-IF($B153=Inputs!$C$78,AM$119,0)</f>
        <v>0</v>
      </c>
      <c r="AO153" s="37">
        <f>AN153+AO20-SUMIF('Background Data'!$A$47:$A$51,'Data Tables'!$B153,'Data Tables'!AO$140:AO$144)+IF($B153=Inputs!$C$72,('Data Tables'!AO$128-'Data Tables'!AO$131),0)+SUMIF('Background Data'!$A$66:$A$70,'Data Tables'!$B153,'Data Tables'!AO$140:AO$144)-IF($B153=Inputs!$C$78,AN$119,0)</f>
        <v>0</v>
      </c>
      <c r="AP153" s="37">
        <f>AO153+AP20-SUMIF('Background Data'!$A$47:$A$51,'Data Tables'!$B153,'Data Tables'!AP$140:AP$144)+IF($B153=Inputs!$C$72,('Data Tables'!AP$128-'Data Tables'!AP$131),0)+SUMIF('Background Data'!$A$66:$A$70,'Data Tables'!$B153,'Data Tables'!AP$140:AP$144)-IF($B153=Inputs!$C$78,AO$119,0)</f>
        <v>0</v>
      </c>
      <c r="AQ153" s="37">
        <f>AP153+AQ20-SUMIF('Background Data'!$A$47:$A$51,'Data Tables'!$B153,'Data Tables'!AQ$140:AQ$144)+IF($B153=Inputs!$C$72,('Data Tables'!AQ$128-'Data Tables'!AQ$131),0)+SUMIF('Background Data'!$A$66:$A$70,'Data Tables'!$B153,'Data Tables'!AQ$140:AQ$144)-IF($B153=Inputs!$C$78,AP$119,0)</f>
        <v>0</v>
      </c>
      <c r="AR153" s="37">
        <f>AQ153+AR20-SUMIF('Background Data'!$A$47:$A$51,'Data Tables'!$B153,'Data Tables'!AR$140:AR$144)+IF($B153=Inputs!$C$72,('Data Tables'!AR$128-'Data Tables'!AR$131),0)+SUMIF('Background Data'!$A$66:$A$70,'Data Tables'!$B153,'Data Tables'!AR$140:AR$144)-IF($B153=Inputs!$C$78,AQ$119,0)</f>
        <v>0</v>
      </c>
      <c r="AS153" s="37">
        <f>AR153+AS20-SUMIF('Background Data'!$A$47:$A$51,'Data Tables'!$B153,'Data Tables'!AS$140:AS$144)+IF($B153=Inputs!$C$72,('Data Tables'!AS$128-'Data Tables'!AS$131),0)+SUMIF('Background Data'!$A$66:$A$70,'Data Tables'!$B153,'Data Tables'!AS$140:AS$144)-IF($B153=Inputs!$C$78,AR$119,0)</f>
        <v>0</v>
      </c>
      <c r="AT153" s="37">
        <f>AS153+AT20-SUMIF('Background Data'!$A$47:$A$51,'Data Tables'!$B153,'Data Tables'!AT$140:AT$144)+IF($B153=Inputs!$C$72,('Data Tables'!AT$128-'Data Tables'!AT$131),0)+SUMIF('Background Data'!$A$66:$A$70,'Data Tables'!$B153,'Data Tables'!AT$140:AT$144)-IF($B153=Inputs!$C$78,AS$119,0)</f>
        <v>0</v>
      </c>
      <c r="AU153" s="37">
        <f>AT153+AU20-SUMIF('Background Data'!$A$47:$A$51,'Data Tables'!$B153,'Data Tables'!AU$140:AU$144)+IF($B153=Inputs!$C$72,('Data Tables'!AU$128-'Data Tables'!AU$131),0)+SUMIF('Background Data'!$A$66:$A$70,'Data Tables'!$B153,'Data Tables'!AU$140:AU$144)-IF($B153=Inputs!$C$78,AT$119,0)</f>
        <v>0</v>
      </c>
      <c r="AV153" s="37">
        <f>AU153+AV20-SUMIF('Background Data'!$A$47:$A$51,'Data Tables'!$B153,'Data Tables'!AV$140:AV$144)+IF($B153=Inputs!$C$72,('Data Tables'!AV$128-'Data Tables'!AV$131),0)+SUMIF('Background Data'!$A$66:$A$70,'Data Tables'!$B153,'Data Tables'!AV$140:AV$144)-IF($B153=Inputs!$C$78,AU$119,0)</f>
        <v>0</v>
      </c>
      <c r="AW153" s="37">
        <f>AV153+AW20-SUMIF('Background Data'!$A$47:$A$51,'Data Tables'!$B153,'Data Tables'!AW$140:AW$144)+IF($B153=Inputs!$C$72,('Data Tables'!AW$128-'Data Tables'!AW$131),0)+SUMIF('Background Data'!$A$66:$A$70,'Data Tables'!$B153,'Data Tables'!AW$140:AW$144)-IF($B153=Inputs!$C$78,AV$119,0)</f>
        <v>0</v>
      </c>
      <c r="AX153" s="37">
        <f>AW153+AX20-SUMIF('Background Data'!$A$47:$A$51,'Data Tables'!$B153,'Data Tables'!AX$140:AX$144)+IF($B153=Inputs!$C$72,('Data Tables'!AX$128-'Data Tables'!AX$131),0)+SUMIF('Background Data'!$A$66:$A$70,'Data Tables'!$B153,'Data Tables'!AX$140:AX$144)-IF($B153=Inputs!$C$78,AW$119,0)</f>
        <v>0</v>
      </c>
      <c r="AY153" s="37">
        <f>AX153+AY20-SUMIF('Background Data'!$A$47:$A$51,'Data Tables'!$B153,'Data Tables'!AY$140:AY$144)+IF($B153=Inputs!$C$72,('Data Tables'!AY$128-'Data Tables'!AY$131),0)+SUMIF('Background Data'!$A$66:$A$70,'Data Tables'!$B153,'Data Tables'!AY$140:AY$144)-IF($B153=Inputs!$C$78,AX$119,0)</f>
        <v>0</v>
      </c>
      <c r="AZ153" s="37">
        <f>AY153+AZ20-SUMIF('Background Data'!$A$47:$A$51,'Data Tables'!$B153,'Data Tables'!AZ$140:AZ$144)+IF($B153=Inputs!$C$72,('Data Tables'!AZ$128-'Data Tables'!AZ$131),0)+SUMIF('Background Data'!$A$66:$A$70,'Data Tables'!$B153,'Data Tables'!AZ$140:AZ$144)-IF($B153=Inputs!$C$78,AY$119,0)</f>
        <v>0</v>
      </c>
      <c r="BA153" s="37">
        <f>AZ153+BA20-SUMIF('Background Data'!$A$47:$A$51,'Data Tables'!$B153,'Data Tables'!BA$140:BA$144)+IF($B153=Inputs!$C$72,('Data Tables'!BA$128-'Data Tables'!BA$131),0)+SUMIF('Background Data'!$A$66:$A$70,'Data Tables'!$B153,'Data Tables'!BA$140:BA$144)-IF($B153=Inputs!$C$78,AZ$119,0)</f>
        <v>0</v>
      </c>
      <c r="BB153" s="37">
        <f>BA153+BB20-SUMIF('Background Data'!$A$47:$A$51,'Data Tables'!$B153,'Data Tables'!BB$140:BB$144)+IF($B153=Inputs!$C$72,('Data Tables'!BB$128-'Data Tables'!BB$131),0)+SUMIF('Background Data'!$A$66:$A$70,'Data Tables'!$B153,'Data Tables'!BB$140:BB$144)-IF($B153=Inputs!$C$78,BA$119,0)</f>
        <v>0</v>
      </c>
      <c r="BC153" s="37">
        <f>BB153+BC20-SUMIF('Background Data'!$A$47:$A$51,'Data Tables'!$B153,'Data Tables'!BC$140:BC$144)+IF($B153=Inputs!$C$72,('Data Tables'!BC$128-'Data Tables'!BC$131),0)+SUMIF('Background Data'!$A$66:$A$70,'Data Tables'!$B153,'Data Tables'!BC$140:BC$144)-IF($B153=Inputs!$C$78,BB$119,0)</f>
        <v>0</v>
      </c>
      <c r="BD153" s="37">
        <f>BC153+BD20-SUMIF('Background Data'!$A$47:$A$51,'Data Tables'!$B153,'Data Tables'!BD$140:BD$144)+IF($B153=Inputs!$C$72,('Data Tables'!BD$128-'Data Tables'!BD$131),0)+SUMIF('Background Data'!$A$66:$A$70,'Data Tables'!$B153,'Data Tables'!BD$140:BD$144)-IF($B153=Inputs!$C$78,BC$119,0)</f>
        <v>0</v>
      </c>
      <c r="BE153" s="37">
        <f>BD153+BE20-SUMIF('Background Data'!$A$47:$A$51,'Data Tables'!$B153,'Data Tables'!BE$140:BE$144)+IF($B153=Inputs!$C$72,('Data Tables'!BE$128-'Data Tables'!BE$131),0)+SUMIF('Background Data'!$A$66:$A$70,'Data Tables'!$B153,'Data Tables'!BE$140:BE$144)-IF($B153=Inputs!$C$78,BD$119,0)</f>
        <v>0</v>
      </c>
      <c r="BF153" s="37">
        <f>BE153+BF20-SUMIF('Background Data'!$A$47:$A$51,'Data Tables'!$B153,'Data Tables'!BF$140:BF$144)+IF($B153=Inputs!$C$72,('Data Tables'!BF$128-'Data Tables'!BF$131),0)+SUMIF('Background Data'!$A$66:$A$70,'Data Tables'!$B153,'Data Tables'!BF$140:BF$144)-IF($B153=Inputs!$C$78,BE$119,0)</f>
        <v>0</v>
      </c>
      <c r="BG153" s="37">
        <f>BF153+BG20-SUMIF('Background Data'!$A$47:$A$51,'Data Tables'!$B153,'Data Tables'!BG$140:BG$144)+IF($B153=Inputs!$C$72,('Data Tables'!BG$128-'Data Tables'!BG$131),0)+SUMIF('Background Data'!$A$66:$A$70,'Data Tables'!$B153,'Data Tables'!BG$140:BG$144)-IF($B153=Inputs!$C$78,BF$119,0)</f>
        <v>0</v>
      </c>
      <c r="BH153" s="37">
        <f>BG153+BH20-SUMIF('Background Data'!$A$47:$A$51,'Data Tables'!$B153,'Data Tables'!BH$140:BH$144)+IF($B153=Inputs!$C$72,('Data Tables'!BH$128-'Data Tables'!BH$131),0)+SUMIF('Background Data'!$A$66:$A$70,'Data Tables'!$B153,'Data Tables'!BH$140:BH$144)-IF($B153=Inputs!$C$78,BG$119,0)</f>
        <v>0</v>
      </c>
      <c r="BI153" s="37">
        <f>BH153+BI20-SUMIF('Background Data'!$A$47:$A$51,'Data Tables'!$B153,'Data Tables'!BI$140:BI$144)+IF($B153=Inputs!$C$72,('Data Tables'!BI$128-'Data Tables'!BI$131),0)+SUMIF('Background Data'!$A$66:$A$70,'Data Tables'!$B153,'Data Tables'!BI$140:BI$144)-IF($B153=Inputs!$C$78,BH$119,0)</f>
        <v>0</v>
      </c>
      <c r="BJ153" s="37">
        <f>BI153+BJ20-SUMIF('Background Data'!$A$47:$A$51,'Data Tables'!$B153,'Data Tables'!BJ$140:BJ$144)+IF($B153=Inputs!$C$72,('Data Tables'!BJ$128-'Data Tables'!BJ$131),0)+SUMIF('Background Data'!$A$66:$A$70,'Data Tables'!$B153,'Data Tables'!BJ$140:BJ$144)-IF($B153=Inputs!$C$78,BI$119,0)</f>
        <v>0</v>
      </c>
      <c r="BK153" s="37">
        <f>BJ153+BK20-SUMIF('Background Data'!$A$47:$A$51,'Data Tables'!$B153,'Data Tables'!BK$140:BK$144)+IF($B153=Inputs!$C$72,('Data Tables'!BK$128-'Data Tables'!BK$131),0)+SUMIF('Background Data'!$A$66:$A$70,'Data Tables'!$B153,'Data Tables'!BK$140:BK$144)-IF($B153=Inputs!$C$78,BJ$119,0)</f>
        <v>0</v>
      </c>
      <c r="BL153" s="37">
        <f>BK153+BL20-SUMIF('Background Data'!$A$47:$A$51,'Data Tables'!$B153,'Data Tables'!BL$140:BL$144)+IF($B153=Inputs!$C$72,('Data Tables'!BL$128-'Data Tables'!BL$131),0)+SUMIF('Background Data'!$A$66:$A$70,'Data Tables'!$B153,'Data Tables'!BL$140:BL$144)-IF($B153=Inputs!$C$78,BK$119,0)</f>
        <v>0</v>
      </c>
      <c r="BM153" s="37">
        <f>BL153+BM20-SUMIF('Background Data'!$A$47:$A$51,'Data Tables'!$B153,'Data Tables'!BM$140:BM$144)+IF($B153=Inputs!$C$72,('Data Tables'!BM$128-'Data Tables'!BM$131),0)+SUMIF('Background Data'!$A$66:$A$70,'Data Tables'!$B153,'Data Tables'!BM$140:BM$144)-IF($B153=Inputs!$C$78,BL$119,0)</f>
        <v>0</v>
      </c>
      <c r="BN153" s="37">
        <f>BM153+BN20-SUMIF('Background Data'!$A$47:$A$51,'Data Tables'!$B153,'Data Tables'!BN$140:BN$144)+IF($B153=Inputs!$C$72,('Data Tables'!BN$128-'Data Tables'!BN$131),0)+SUMIF('Background Data'!$A$66:$A$70,'Data Tables'!$B153,'Data Tables'!BN$140:BN$144)-IF($B153=Inputs!$C$78,BM$119,0)</f>
        <v>0</v>
      </c>
      <c r="BO153" s="37">
        <f>BN153+BO20-SUMIF('Background Data'!$A$47:$A$51,'Data Tables'!$B153,'Data Tables'!BO$140:BO$144)+IF($B153=Inputs!$C$72,('Data Tables'!BO$128-'Data Tables'!BO$131),0)+SUMIF('Background Data'!$A$66:$A$70,'Data Tables'!$B153,'Data Tables'!BO$140:BO$144)-IF($B153=Inputs!$C$78,BN$119,0)</f>
        <v>0</v>
      </c>
      <c r="BP153" s="37">
        <f>BO153+BP20-SUMIF('Background Data'!$A$47:$A$51,'Data Tables'!$B153,'Data Tables'!BP$140:BP$144)+IF($B153=Inputs!$C$72,('Data Tables'!BP$128-'Data Tables'!BP$131),0)+SUMIF('Background Data'!$A$66:$A$70,'Data Tables'!$B153,'Data Tables'!BP$140:BP$144)-IF($B153=Inputs!$C$78,BO$119,0)</f>
        <v>0</v>
      </c>
      <c r="BQ153" s="37">
        <f>BP153+BQ20-SUMIF('Background Data'!$A$47:$A$51,'Data Tables'!$B153,'Data Tables'!BQ$140:BQ$144)+IF($B153=Inputs!$C$72,('Data Tables'!BQ$128-'Data Tables'!BQ$131),0)+SUMIF('Background Data'!$A$66:$A$70,'Data Tables'!$B153,'Data Tables'!BQ$140:BQ$144)-IF($B153=Inputs!$C$78,BP$119,0)</f>
        <v>0</v>
      </c>
      <c r="BR153" s="37">
        <f>BQ153+BR20-SUMIF('Background Data'!$A$47:$A$51,'Data Tables'!$B153,'Data Tables'!BR$140:BR$144)+IF($B153=Inputs!$C$72,('Data Tables'!BR$128-'Data Tables'!BR$131),0)+SUMIF('Background Data'!$A$66:$A$70,'Data Tables'!$B153,'Data Tables'!BR$140:BR$144)-IF($B153=Inputs!$C$78,BQ$119,0)</f>
        <v>0</v>
      </c>
      <c r="BS153" s="37">
        <f>BR153+BS20-SUMIF('Background Data'!$A$47:$A$51,'Data Tables'!$B153,'Data Tables'!BS$140:BS$144)+IF($B153=Inputs!$C$72,('Data Tables'!BS$128-'Data Tables'!BS$131),0)+SUMIF('Background Data'!$A$66:$A$70,'Data Tables'!$B153,'Data Tables'!BS$140:BS$144)-IF($B153=Inputs!$C$78,BR$119,0)</f>
        <v>0</v>
      </c>
      <c r="BT153" s="37">
        <f>BS153+BT20-SUMIF('Background Data'!$A$47:$A$51,'Data Tables'!$B153,'Data Tables'!BT$140:BT$144)+IF($B153=Inputs!$C$72,('Data Tables'!BT$128-'Data Tables'!BT$131),0)+SUMIF('Background Data'!$A$66:$A$70,'Data Tables'!$B153,'Data Tables'!BT$140:BT$144)-IF($B153=Inputs!$C$78,BS$119,0)</f>
        <v>0</v>
      </c>
      <c r="BU153" s="37">
        <f>BT153+BU20-SUMIF('Background Data'!$A$47:$A$51,'Data Tables'!$B153,'Data Tables'!BU$140:BU$144)+IF($B153=Inputs!$C$72,('Data Tables'!BU$128-'Data Tables'!BU$131),0)+SUMIF('Background Data'!$A$66:$A$70,'Data Tables'!$B153,'Data Tables'!BU$140:BU$144)-IF($B153=Inputs!$C$78,BT$119,0)</f>
        <v>0</v>
      </c>
      <c r="BV153" s="37">
        <f>BU153+BV20-SUMIF('Background Data'!$A$47:$A$51,'Data Tables'!$B153,'Data Tables'!BV$140:BV$144)+IF($B153=Inputs!$C$72,('Data Tables'!BV$128-'Data Tables'!BV$131),0)+SUMIF('Background Data'!$A$66:$A$70,'Data Tables'!$B153,'Data Tables'!BV$140:BV$144)-IF($B153=Inputs!$C$78,BU$119,0)</f>
        <v>0</v>
      </c>
      <c r="BW153" s="37">
        <f>BV153+BW20-SUMIF('Background Data'!$A$47:$A$51,'Data Tables'!$B153,'Data Tables'!BW$140:BW$144)+IF($B153=Inputs!$C$72,('Data Tables'!BW$128-'Data Tables'!BW$131),0)+SUMIF('Background Data'!$A$66:$A$70,'Data Tables'!$B153,'Data Tables'!BW$140:BW$144)-IF($B153=Inputs!$C$78,BV$119,0)</f>
        <v>0</v>
      </c>
      <c r="BX153" s="37">
        <f>BW153+BX20-SUMIF('Background Data'!$A$47:$A$51,'Data Tables'!$B153,'Data Tables'!BX$140:BX$144)+IF($B153=Inputs!$C$72,('Data Tables'!BX$128-'Data Tables'!BX$131),0)+SUMIF('Background Data'!$A$66:$A$70,'Data Tables'!$B153,'Data Tables'!BX$140:BX$144)-IF($B153=Inputs!$C$78,BW$119,0)</f>
        <v>0</v>
      </c>
      <c r="BY153" s="37">
        <f>BX153+BY20-SUMIF('Background Data'!$A$47:$A$51,'Data Tables'!$B153,'Data Tables'!BY$140:BY$144)+IF($B153=Inputs!$C$72,('Data Tables'!BY$128-'Data Tables'!BY$131),0)+SUMIF('Background Data'!$A$66:$A$70,'Data Tables'!$B153,'Data Tables'!BY$140:BY$144)-IF($B153=Inputs!$C$78,BX$119,0)</f>
        <v>0</v>
      </c>
      <c r="BZ153" s="37">
        <f>BY153+BZ20-SUMIF('Background Data'!$A$47:$A$51,'Data Tables'!$B153,'Data Tables'!BZ$140:BZ$144)+IF($B153=Inputs!$C$72,('Data Tables'!BZ$128-'Data Tables'!BZ$131),0)+SUMIF('Background Data'!$A$66:$A$70,'Data Tables'!$B153,'Data Tables'!BZ$140:BZ$144)-IF($B153=Inputs!$C$78,BY$119,0)</f>
        <v>0</v>
      </c>
      <c r="CA153" s="37">
        <f>BZ153+CA20-SUMIF('Background Data'!$A$47:$A$51,'Data Tables'!$B153,'Data Tables'!CA$140:CA$144)+IF($B153=Inputs!$C$72,('Data Tables'!CA$128-'Data Tables'!CA$131),0)+SUMIF('Background Data'!$A$66:$A$70,'Data Tables'!$B153,'Data Tables'!CA$140:CA$144)-IF($B153=Inputs!$C$78,BZ$119,0)</f>
        <v>0</v>
      </c>
      <c r="CB153" s="37">
        <f>CA153+CB20-SUMIF('Background Data'!$A$47:$A$51,'Data Tables'!$B153,'Data Tables'!CB$140:CB$144)+IF($B153=Inputs!$C$72,('Data Tables'!CB$128-'Data Tables'!CB$131),0)+SUMIF('Background Data'!$A$66:$A$70,'Data Tables'!$B153,'Data Tables'!CB$140:CB$144)-IF($B153=Inputs!$C$78,CA$119,0)</f>
        <v>0</v>
      </c>
      <c r="CC153" s="37">
        <f>CB153+CC20-SUMIF('Background Data'!$A$47:$A$51,'Data Tables'!$B153,'Data Tables'!CC$140:CC$144)+IF($B153=Inputs!$C$72,('Data Tables'!CC$128-'Data Tables'!CC$131),0)+SUMIF('Background Data'!$A$66:$A$70,'Data Tables'!$B153,'Data Tables'!CC$140:CC$144)-IF($B153=Inputs!$C$78,CB$119,0)</f>
        <v>0</v>
      </c>
      <c r="CD153" s="37">
        <f>CC153+CD20-SUMIF('Background Data'!$A$47:$A$51,'Data Tables'!$B153,'Data Tables'!CD$140:CD$144)+IF($B153=Inputs!$C$72,('Data Tables'!CD$128-'Data Tables'!CD$131),0)+SUMIF('Background Data'!$A$66:$A$70,'Data Tables'!$B153,'Data Tables'!CD$140:CD$144)-IF($B153=Inputs!$C$78,CC$119,0)</f>
        <v>0</v>
      </c>
      <c r="CE153" s="37">
        <f>CD153+CE20-SUMIF('Background Data'!$A$47:$A$51,'Data Tables'!$B153,'Data Tables'!CE$140:CE$144)+IF($B153=Inputs!$C$72,('Data Tables'!CE$128-'Data Tables'!CE$131),0)+SUMIF('Background Data'!$A$66:$A$70,'Data Tables'!$B153,'Data Tables'!CE$140:CE$144)-IF($B153=Inputs!$C$78,CD$119,0)</f>
        <v>0</v>
      </c>
      <c r="CF153" s="37">
        <f>CE153+CF20-SUMIF('Background Data'!$A$47:$A$51,'Data Tables'!$B153,'Data Tables'!CF$140:CF$144)+IF($B153=Inputs!$C$72,('Data Tables'!CF$128-'Data Tables'!CF$131),0)+SUMIF('Background Data'!$A$66:$A$70,'Data Tables'!$B153,'Data Tables'!CF$140:CF$144)-IF($B153=Inputs!$C$78,CE$119,0)</f>
        <v>0</v>
      </c>
      <c r="CG153" s="37">
        <f>CF153+CG20-SUMIF('Background Data'!$A$47:$A$51,'Data Tables'!$B153,'Data Tables'!CG$140:CG$144)+IF($B153=Inputs!$C$72,('Data Tables'!CG$128-'Data Tables'!CG$131),0)+SUMIF('Background Data'!$A$66:$A$70,'Data Tables'!$B153,'Data Tables'!CG$140:CG$144)-IF($B153=Inputs!$C$78,CF$119,0)</f>
        <v>0</v>
      </c>
      <c r="CH153" s="37">
        <f>CG153+CH20-SUMIF('Background Data'!$A$47:$A$51,'Data Tables'!$B153,'Data Tables'!CH$140:CH$144)+IF($B153=Inputs!$C$72,('Data Tables'!CH$128-'Data Tables'!CH$131),0)+SUMIF('Background Data'!$A$66:$A$70,'Data Tables'!$B153,'Data Tables'!CH$140:CH$144)-IF($B153=Inputs!$C$78,CG$119,0)</f>
        <v>0</v>
      </c>
      <c r="CI153" s="37">
        <f>CH153+CI20-SUMIF('Background Data'!$A$47:$A$51,'Data Tables'!$B153,'Data Tables'!CI$140:CI$144)+IF($B153=Inputs!$C$72,('Data Tables'!CI$128-'Data Tables'!CI$131),0)+SUMIF('Background Data'!$A$66:$A$70,'Data Tables'!$B153,'Data Tables'!CI$140:CI$144)-IF($B153=Inputs!$C$78,CH$119,0)</f>
        <v>0</v>
      </c>
      <c r="CJ153" s="37">
        <f>CI153+CJ20-SUMIF('Background Data'!$A$47:$A$51,'Data Tables'!$B153,'Data Tables'!CJ$140:CJ$144)+IF($B153=Inputs!$C$72,('Data Tables'!CJ$128-'Data Tables'!CJ$131),0)+SUMIF('Background Data'!$A$66:$A$70,'Data Tables'!$B153,'Data Tables'!CJ$140:CJ$144)-IF($B153=Inputs!$C$78,CI$119,0)</f>
        <v>0</v>
      </c>
      <c r="CK153" s="37">
        <f>CJ153+CK20-SUMIF('Background Data'!$A$47:$A$51,'Data Tables'!$B153,'Data Tables'!CK$140:CK$144)+IF($B153=Inputs!$C$72,('Data Tables'!CK$128-'Data Tables'!CK$131),0)+SUMIF('Background Data'!$A$66:$A$70,'Data Tables'!$B153,'Data Tables'!CK$140:CK$144)-IF($B153=Inputs!$C$78,CJ$119,0)</f>
        <v>0</v>
      </c>
      <c r="CL153" s="37">
        <f>CK153+CL20-SUMIF('Background Data'!$A$47:$A$51,'Data Tables'!$B153,'Data Tables'!CL$140:CL$144)+IF($B153=Inputs!$C$72,('Data Tables'!CL$128-'Data Tables'!CL$131),0)+SUMIF('Background Data'!$A$66:$A$70,'Data Tables'!$B153,'Data Tables'!CL$140:CL$144)-IF($B153=Inputs!$C$78,CK$119,0)</f>
        <v>0</v>
      </c>
      <c r="CM153" s="37">
        <f>CL153+CM20-SUMIF('Background Data'!$A$47:$A$51,'Data Tables'!$B153,'Data Tables'!CM$140:CM$144)+IF($B153=Inputs!$C$72,('Data Tables'!CM$128-'Data Tables'!CM$131),0)+SUMIF('Background Data'!$A$66:$A$70,'Data Tables'!$B153,'Data Tables'!CM$140:CM$144)-IF($B153=Inputs!$C$78,CL$119,0)</f>
        <v>0</v>
      </c>
      <c r="CN153" s="37">
        <f>CM153+CN20-SUMIF('Background Data'!$A$47:$A$51,'Data Tables'!$B153,'Data Tables'!CN$140:CN$144)+IF($B153=Inputs!$C$72,('Data Tables'!CN$128-'Data Tables'!CN$131),0)+SUMIF('Background Data'!$A$66:$A$70,'Data Tables'!$B153,'Data Tables'!CN$140:CN$144)-IF($B153=Inputs!$C$78,CM$119,0)</f>
        <v>0</v>
      </c>
      <c r="CO153" s="37">
        <f>CN153+CO20-SUMIF('Background Data'!$A$47:$A$51,'Data Tables'!$B153,'Data Tables'!CO$140:CO$144)+IF($B153=Inputs!$C$72,('Data Tables'!CO$128-'Data Tables'!CO$131),0)+SUMIF('Background Data'!$A$66:$A$70,'Data Tables'!$B153,'Data Tables'!CO$140:CO$144)-IF($B153=Inputs!$C$78,CN$119,0)</f>
        <v>0</v>
      </c>
      <c r="CP153" s="37">
        <f>CO153+CP20-SUMIF('Background Data'!$A$47:$A$51,'Data Tables'!$B153,'Data Tables'!CP$140:CP$144)+IF($B153=Inputs!$C$72,('Data Tables'!CP$128-'Data Tables'!CP$131),0)+SUMIF('Background Data'!$A$66:$A$70,'Data Tables'!$B153,'Data Tables'!CP$140:CP$144)-IF($B153=Inputs!$C$78,CO$119,0)</f>
        <v>0</v>
      </c>
      <c r="CQ153" s="37">
        <f>CP153+CQ20-SUMIF('Background Data'!$A$47:$A$51,'Data Tables'!$B153,'Data Tables'!CQ$140:CQ$144)+IF($B153=Inputs!$C$72,('Data Tables'!CQ$128-'Data Tables'!CQ$131),0)+SUMIF('Background Data'!$A$66:$A$70,'Data Tables'!$B153,'Data Tables'!CQ$140:CQ$144)-IF($B153=Inputs!$C$78,CP$119,0)</f>
        <v>0</v>
      </c>
      <c r="CR153" s="37">
        <f>CQ153+CR20-SUMIF('Background Data'!$A$47:$A$51,'Data Tables'!$B153,'Data Tables'!CR$140:CR$144)+IF($B153=Inputs!$C$72,('Data Tables'!CR$128-'Data Tables'!CR$131),0)+SUMIF('Background Data'!$A$66:$A$70,'Data Tables'!$B153,'Data Tables'!CR$140:CR$144)-IF($B153=Inputs!$C$78,CQ$119,0)</f>
        <v>0</v>
      </c>
      <c r="CS153" s="37">
        <f>CR153+CS20-SUMIF('Background Data'!$A$47:$A$51,'Data Tables'!$B153,'Data Tables'!CS$140:CS$144)+IF($B153=Inputs!$C$72,('Data Tables'!CS$128-'Data Tables'!CS$131),0)+SUMIF('Background Data'!$A$66:$A$70,'Data Tables'!$B153,'Data Tables'!CS$140:CS$144)-IF($B153=Inputs!$C$78,CR$119,0)</f>
        <v>0</v>
      </c>
      <c r="CT153" s="37">
        <f>CS153+CT20-SUMIF('Background Data'!$A$47:$A$51,'Data Tables'!$B153,'Data Tables'!CT$140:CT$144)+IF($B153=Inputs!$C$72,('Data Tables'!CT$128-'Data Tables'!CT$131),0)+SUMIF('Background Data'!$A$66:$A$70,'Data Tables'!$B153,'Data Tables'!CT$140:CT$144)-IF($B153=Inputs!$C$78,CS$119,0)</f>
        <v>0</v>
      </c>
      <c r="CU153" s="37">
        <f>CT153+CU20-SUMIF('Background Data'!$A$47:$A$51,'Data Tables'!$B153,'Data Tables'!CU$140:CU$144)+IF($B153=Inputs!$C$72,('Data Tables'!CU$128-'Data Tables'!CU$131),0)+SUMIF('Background Data'!$A$66:$A$70,'Data Tables'!$B153,'Data Tables'!CU$140:CU$144)-IF($B153=Inputs!$C$78,CT$119,0)</f>
        <v>0</v>
      </c>
      <c r="CV153" s="37">
        <f>CU153+CV20-SUMIF('Background Data'!$A$47:$A$51,'Data Tables'!$B153,'Data Tables'!CV$140:CV$144)+IF($B153=Inputs!$C$72,('Data Tables'!CV$128-'Data Tables'!CV$131),0)+SUMIF('Background Data'!$A$66:$A$70,'Data Tables'!$B153,'Data Tables'!CV$140:CV$144)-IF($B153=Inputs!$C$78,CU$119,0)</f>
        <v>0</v>
      </c>
      <c r="CW153" s="37">
        <f>CV153+CW20-SUMIF('Background Data'!$A$47:$A$51,'Data Tables'!$B153,'Data Tables'!CW$140:CW$144)+IF($B153=Inputs!$C$72,('Data Tables'!CW$128-'Data Tables'!CW$131),0)+SUMIF('Background Data'!$A$66:$A$70,'Data Tables'!$B153,'Data Tables'!CW$140:CW$144)-IF($B153=Inputs!$C$78,CV$119,0)</f>
        <v>0</v>
      </c>
      <c r="CX153" s="37">
        <f>CW153+CX20-SUMIF('Background Data'!$A$47:$A$51,'Data Tables'!$B153,'Data Tables'!CX$140:CX$144)+IF($B153=Inputs!$C$72,('Data Tables'!CX$128-'Data Tables'!CX$131),0)+SUMIF('Background Data'!$A$66:$A$70,'Data Tables'!$B153,'Data Tables'!CX$140:CX$144)-IF($B153=Inputs!$C$78,CW$119,0)</f>
        <v>0</v>
      </c>
      <c r="CY153" s="37">
        <f>CX153+CY20-SUMIF('Background Data'!$A$47:$A$51,'Data Tables'!$B153,'Data Tables'!CY$140:CY$144)+IF($B153=Inputs!$C$72,('Data Tables'!CY$128-'Data Tables'!CY$131),0)+SUMIF('Background Data'!$A$66:$A$70,'Data Tables'!$B153,'Data Tables'!CY$140:CY$144)-IF($B153=Inputs!$C$78,CX$119,0)</f>
        <v>0</v>
      </c>
      <c r="CZ153" s="37">
        <f>CY153+CZ20-SUMIF('Background Data'!$A$47:$A$51,'Data Tables'!$B153,'Data Tables'!CZ$140:CZ$144)+IF($B153=Inputs!$C$72,('Data Tables'!CZ$128-'Data Tables'!CZ$131),0)+SUMIF('Background Data'!$A$66:$A$70,'Data Tables'!$B153,'Data Tables'!CZ$140:CZ$144)-IF($B153=Inputs!$C$78,CY$119,0)</f>
        <v>0</v>
      </c>
      <c r="DA153" s="37">
        <f>CZ153+DA20-SUMIF('Background Data'!$A$47:$A$51,'Data Tables'!$B153,'Data Tables'!DA$140:DA$144)+IF($B153=Inputs!$C$72,('Data Tables'!DA$128-'Data Tables'!DA$131),0)+SUMIF('Background Data'!$A$66:$A$70,'Data Tables'!$B153,'Data Tables'!DA$140:DA$144)-IF($B153=Inputs!$C$78,CZ$119,0)</f>
        <v>0</v>
      </c>
      <c r="DB153" s="37">
        <f>DA153+DB20-SUMIF('Background Data'!$A$47:$A$51,'Data Tables'!$B153,'Data Tables'!DB$140:DB$144)+IF($B153=Inputs!$C$72,('Data Tables'!DB$128-'Data Tables'!DB$131),0)+SUMIF('Background Data'!$A$66:$A$70,'Data Tables'!$B153,'Data Tables'!DB$140:DB$144)-IF($B153=Inputs!$C$78,DA$119,0)</f>
        <v>0</v>
      </c>
      <c r="DC153" s="37">
        <f>DB153+DC20-SUMIF('Background Data'!$A$47:$A$51,'Data Tables'!$B153,'Data Tables'!DC$140:DC$144)+IF($B153=Inputs!$C$72,('Data Tables'!DC$128-'Data Tables'!DC$131),0)+SUMIF('Background Data'!$A$66:$A$70,'Data Tables'!$B153,'Data Tables'!DC$140:DC$144)-IF($B153=Inputs!$C$78,DB$119,0)</f>
        <v>0</v>
      </c>
      <c r="DD153" s="37">
        <f>DC153+DD20-SUMIF('Background Data'!$A$47:$A$51,'Data Tables'!$B153,'Data Tables'!DD$140:DD$144)+IF($B153=Inputs!$C$72,('Data Tables'!DD$128-'Data Tables'!DD$131),0)+SUMIF('Background Data'!$A$66:$A$70,'Data Tables'!$B153,'Data Tables'!DD$140:DD$144)-IF($B153=Inputs!$C$78,DC$119,0)</f>
        <v>0</v>
      </c>
      <c r="DE153" s="37">
        <f>DD153+DE20-SUMIF('Background Data'!$A$47:$A$51,'Data Tables'!$B153,'Data Tables'!DE$140:DE$144)+IF($B153=Inputs!$C$72,('Data Tables'!DE$128-'Data Tables'!DE$131),0)+SUMIF('Background Data'!$A$66:$A$70,'Data Tables'!$B153,'Data Tables'!DE$140:DE$144)-IF($B153=Inputs!$C$78,DD$119,0)</f>
        <v>0</v>
      </c>
      <c r="DF153" s="37">
        <f>DE153+DF20-SUMIF('Background Data'!$A$47:$A$51,'Data Tables'!$B153,'Data Tables'!DF$140:DF$144)+IF($B153=Inputs!$C$72,('Data Tables'!DF$128-'Data Tables'!DF$131),0)+SUMIF('Background Data'!$A$66:$A$70,'Data Tables'!$B153,'Data Tables'!DF$140:DF$144)-IF($B153=Inputs!$C$78,DE$119,0)</f>
        <v>0</v>
      </c>
      <c r="DG153" s="37">
        <f>DF153+DG20-SUMIF('Background Data'!$A$47:$A$51,'Data Tables'!$B153,'Data Tables'!DG$140:DG$144)+IF($B153=Inputs!$C$72,('Data Tables'!DG$128-'Data Tables'!DG$131),0)+SUMIF('Background Data'!$A$66:$A$70,'Data Tables'!$B153,'Data Tables'!DG$140:DG$144)-IF($B153=Inputs!$C$78,DF$119,0)</f>
        <v>0</v>
      </c>
      <c r="DH153" s="37">
        <f>DG153+DH20-SUMIF('Background Data'!$A$47:$A$51,'Data Tables'!$B153,'Data Tables'!DH$140:DH$144)+IF($B153=Inputs!$C$72,('Data Tables'!DH$128-'Data Tables'!DH$131),0)+SUMIF('Background Data'!$A$66:$A$70,'Data Tables'!$B153,'Data Tables'!DH$140:DH$144)-IF($B153=Inputs!$C$78,DG$119,0)</f>
        <v>0</v>
      </c>
      <c r="DI153" s="37">
        <f>DH153+DI20-SUMIF('Background Data'!$A$47:$A$51,'Data Tables'!$B153,'Data Tables'!DI$140:DI$144)+IF($B153=Inputs!$C$72,('Data Tables'!DI$128-'Data Tables'!DI$131),0)+SUMIF('Background Data'!$A$66:$A$70,'Data Tables'!$B153,'Data Tables'!DI$140:DI$144)-IF($B153=Inputs!$C$78,DH$119,0)</f>
        <v>0</v>
      </c>
      <c r="DJ153" s="37">
        <f>DI153+DJ20-SUMIF('Background Data'!$A$47:$A$51,'Data Tables'!$B153,'Data Tables'!DJ$140:DJ$144)+IF($B153=Inputs!$C$72,('Data Tables'!DJ$128-'Data Tables'!DJ$131),0)+SUMIF('Background Data'!$A$66:$A$70,'Data Tables'!$B153,'Data Tables'!DJ$140:DJ$144)-IF($B153=Inputs!$C$78,DI$119,0)</f>
        <v>0</v>
      </c>
      <c r="DK153" s="37">
        <f>DJ153+DK20-SUMIF('Background Data'!$A$47:$A$51,'Data Tables'!$B153,'Data Tables'!DK$140:DK$144)+IF($B153=Inputs!$C$72,('Data Tables'!DK$128-'Data Tables'!DK$131),0)+SUMIF('Background Data'!$A$66:$A$70,'Data Tables'!$B153,'Data Tables'!DK$140:DK$144)-IF($B153=Inputs!$C$78,DJ$119,0)</f>
        <v>0</v>
      </c>
      <c r="DL153" s="37">
        <f>DK153+DL20-SUMIF('Background Data'!$A$47:$A$51,'Data Tables'!$B153,'Data Tables'!DL$140:DL$144)+IF($B153=Inputs!$C$72,('Data Tables'!DL$128-'Data Tables'!DL$131),0)+SUMIF('Background Data'!$A$66:$A$70,'Data Tables'!$B153,'Data Tables'!DL$140:DL$144)-IF($B153=Inputs!$C$78,DK$119,0)</f>
        <v>0</v>
      </c>
      <c r="DM153" s="37">
        <f>DL153+DM20-SUMIF('Background Data'!$A$47:$A$51,'Data Tables'!$B153,'Data Tables'!DM$140:DM$144)+IF($B153=Inputs!$C$72,('Data Tables'!DM$128-'Data Tables'!DM$131),0)+SUMIF('Background Data'!$A$66:$A$70,'Data Tables'!$B153,'Data Tables'!DM$140:DM$144)-IF($B153=Inputs!$C$78,DL$119,0)</f>
        <v>0</v>
      </c>
      <c r="DN153" s="37">
        <f>DM153+DN20-SUMIF('Background Data'!$A$47:$A$51,'Data Tables'!$B153,'Data Tables'!DN$140:DN$144)+IF($B153=Inputs!$C$72,('Data Tables'!DN$128-'Data Tables'!DN$131),0)+SUMIF('Background Data'!$A$66:$A$70,'Data Tables'!$B153,'Data Tables'!DN$140:DN$144)-IF($B153=Inputs!$C$78,DM$119,0)</f>
        <v>0</v>
      </c>
      <c r="DO153" s="37">
        <f>DN153+DO20-SUMIF('Background Data'!$A$47:$A$51,'Data Tables'!$B153,'Data Tables'!DO$140:DO$144)+IF($B153=Inputs!$C$72,('Data Tables'!DO$128-'Data Tables'!DO$131),0)+SUMIF('Background Data'!$A$66:$A$70,'Data Tables'!$B153,'Data Tables'!DO$140:DO$144)-IF($B153=Inputs!$C$78,DN$119,0)</f>
        <v>0</v>
      </c>
      <c r="DP153" s="37">
        <f>DO153+DP20-SUMIF('Background Data'!$A$47:$A$51,'Data Tables'!$B153,'Data Tables'!DP$140:DP$144)+IF($B153=Inputs!$C$72,('Data Tables'!DP$128-'Data Tables'!DP$131),0)+SUMIF('Background Data'!$A$66:$A$70,'Data Tables'!$B153,'Data Tables'!DP$140:DP$144)-IF($B153=Inputs!$C$78,DO$119,0)</f>
        <v>0</v>
      </c>
      <c r="DQ153" s="37">
        <f>DP153+DQ20-SUMIF('Background Data'!$A$47:$A$51,'Data Tables'!$B153,'Data Tables'!DQ$140:DQ$144)+IF($B153=Inputs!$C$72,('Data Tables'!DQ$128-'Data Tables'!DQ$131),0)+SUMIF('Background Data'!$A$66:$A$70,'Data Tables'!$B153,'Data Tables'!DQ$140:DQ$144)-IF($B153=Inputs!$C$78,DP$119,0)</f>
        <v>0</v>
      </c>
      <c r="DR153" s="37">
        <f>DQ153+DR20-SUMIF('Background Data'!$A$47:$A$51,'Data Tables'!$B153,'Data Tables'!DR$140:DR$144)+IF($B153=Inputs!$C$72,('Data Tables'!DR$128-'Data Tables'!DR$131),0)+SUMIF('Background Data'!$A$66:$A$70,'Data Tables'!$B153,'Data Tables'!DR$140:DR$144)-IF($B153=Inputs!$C$78,DQ$119,0)</f>
        <v>0</v>
      </c>
    </row>
    <row r="154" ht="14.25" customHeight="1" outlineLevel="1">
      <c r="A154" s="281"/>
      <c r="B154" s="268" t="str">
        <f>'Fund Raising'!B37</f>
        <v>Treasury</v>
      </c>
      <c r="C154" s="37">
        <f>C37-SUMIF('Background Data'!$A$47:$A$51,'Data Tables'!$B154,'Data Tables'!C$140:C$144)+IF($B154=Inputs!$C$72,('Data Tables'!C$128-'Data Tables'!C$131),0)+SUMIF('Background Data'!$A$66:$A$70,'Data Tables'!$B154,'Data Tables'!C$140:C$144)-IF($B154=Inputs!$C$78,C$119,0)</f>
        <v>312500</v>
      </c>
      <c r="D154" s="37">
        <f>C154+D21-SUMIF('Background Data'!$A$47:$A$51,'Data Tables'!$B154,'Data Tables'!D$140:D$144)+IF($B154=Inputs!$C$72,('Data Tables'!D$128-'Data Tables'!D$131),0)+SUMIF('Background Data'!$A$66:$A$70,'Data Tables'!$B154,'Data Tables'!D$140:D$144)-IF($B154=Inputs!$C$78,C$119,0)</f>
        <v>625000</v>
      </c>
      <c r="E154" s="37">
        <f>D154+E21-SUMIF('Background Data'!$A$47:$A$51,'Data Tables'!$B154,'Data Tables'!E$140:E$144)+IF($B154=Inputs!$C$72,('Data Tables'!E$128-'Data Tables'!E$131),0)+SUMIF('Background Data'!$A$66:$A$70,'Data Tables'!$B154,'Data Tables'!E$140:E$144)-IF($B154=Inputs!$C$78,D$119,0)</f>
        <v>937500</v>
      </c>
      <c r="F154" s="37">
        <f>E154+F21-SUMIF('Background Data'!$A$47:$A$51,'Data Tables'!$B154,'Data Tables'!F$140:F$144)+IF($B154=Inputs!$C$72,('Data Tables'!F$128-'Data Tables'!F$131),0)+SUMIF('Background Data'!$A$66:$A$70,'Data Tables'!$B154,'Data Tables'!F$140:F$144)-IF($B154=Inputs!$C$78,E$119,0)</f>
        <v>1250000</v>
      </c>
      <c r="G154" s="37">
        <f>F154+G21-SUMIF('Background Data'!$A$47:$A$51,'Data Tables'!$B154,'Data Tables'!G$140:G$144)+IF($B154=Inputs!$C$72,('Data Tables'!G$128-'Data Tables'!G$131),0)+SUMIF('Background Data'!$A$66:$A$70,'Data Tables'!$B154,'Data Tables'!G$140:G$144)-IF($B154=Inputs!$C$78,F$119,0)</f>
        <v>1562500</v>
      </c>
      <c r="H154" s="37">
        <f>G154+H21-SUMIF('Background Data'!$A$47:$A$51,'Data Tables'!$B154,'Data Tables'!H$140:H$144)+IF($B154=Inputs!$C$72,('Data Tables'!H$128-'Data Tables'!H$131),0)+SUMIF('Background Data'!$A$66:$A$70,'Data Tables'!$B154,'Data Tables'!H$140:H$144)-IF($B154=Inputs!$C$78,G$119,0)</f>
        <v>1875000</v>
      </c>
      <c r="I154" s="37">
        <f>H154+I21-SUMIF('Background Data'!$A$47:$A$51,'Data Tables'!$B154,'Data Tables'!I$140:I$144)+IF($B154=Inputs!$C$72,('Data Tables'!I$128-'Data Tables'!I$131),0)+SUMIF('Background Data'!$A$66:$A$70,'Data Tables'!$B154,'Data Tables'!I$140:I$144)-IF($B154=Inputs!$C$78,H$119,0)</f>
        <v>2187500</v>
      </c>
      <c r="J154" s="37">
        <f>I154+J21-SUMIF('Background Data'!$A$47:$A$51,'Data Tables'!$B154,'Data Tables'!J$140:J$144)+IF($B154=Inputs!$C$72,('Data Tables'!J$128-'Data Tables'!J$131),0)+SUMIF('Background Data'!$A$66:$A$70,'Data Tables'!$B154,'Data Tables'!J$140:J$144)-IF($B154=Inputs!$C$78,I$119,0)</f>
        <v>2500000</v>
      </c>
      <c r="K154" s="37">
        <f>J154+K21-SUMIF('Background Data'!$A$47:$A$51,'Data Tables'!$B154,'Data Tables'!K$140:K$144)+IF($B154=Inputs!$C$72,('Data Tables'!K$128-'Data Tables'!K$131),0)+SUMIF('Background Data'!$A$66:$A$70,'Data Tables'!$B154,'Data Tables'!K$140:K$144)-IF($B154=Inputs!$C$78,J$119,0)</f>
        <v>2812500</v>
      </c>
      <c r="L154" s="37">
        <f>K154+L21-SUMIF('Background Data'!$A$47:$A$51,'Data Tables'!$B154,'Data Tables'!L$140:L$144)+IF($B154=Inputs!$C$72,('Data Tables'!L$128-'Data Tables'!L$131),0)+SUMIF('Background Data'!$A$66:$A$70,'Data Tables'!$B154,'Data Tables'!L$140:L$144)-IF($B154=Inputs!$C$78,K$119,0)</f>
        <v>3125000</v>
      </c>
      <c r="M154" s="37">
        <f>L154+M21-SUMIF('Background Data'!$A$47:$A$51,'Data Tables'!$B154,'Data Tables'!M$140:M$144)+IF($B154=Inputs!$C$72,('Data Tables'!M$128-'Data Tables'!M$131),0)+SUMIF('Background Data'!$A$66:$A$70,'Data Tables'!$B154,'Data Tables'!M$140:M$144)-IF($B154=Inputs!$C$78,L$119,0)</f>
        <v>3437500</v>
      </c>
      <c r="N154" s="37">
        <f>M154+N21-SUMIF('Background Data'!$A$47:$A$51,'Data Tables'!$B154,'Data Tables'!N$140:N$144)+IF($B154=Inputs!$C$72,('Data Tables'!N$128-'Data Tables'!N$131),0)+SUMIF('Background Data'!$A$66:$A$70,'Data Tables'!$B154,'Data Tables'!N$140:N$144)-IF($B154=Inputs!$C$78,M$119,0)</f>
        <v>3750000</v>
      </c>
      <c r="O154" s="37">
        <f>N154+O21-SUMIF('Background Data'!$A$47:$A$51,'Data Tables'!$B154,'Data Tables'!O$140:O$144)+IF($B154=Inputs!$C$72,('Data Tables'!O$128-'Data Tables'!O$131),0)+SUMIF('Background Data'!$A$66:$A$70,'Data Tables'!$B154,'Data Tables'!O$140:O$144)-IF($B154=Inputs!$C$78,N$119,0)</f>
        <v>4062500</v>
      </c>
      <c r="P154" s="37">
        <f>O154+P21-SUMIF('Background Data'!$A$47:$A$51,'Data Tables'!$B154,'Data Tables'!P$140:P$144)+IF($B154=Inputs!$C$72,('Data Tables'!P$128-'Data Tables'!P$131),0)+SUMIF('Background Data'!$A$66:$A$70,'Data Tables'!$B154,'Data Tables'!P$140:P$144)-IF($B154=Inputs!$C$78,O$119,0)</f>
        <v>4375000</v>
      </c>
      <c r="Q154" s="37">
        <f>P154+Q21-SUMIF('Background Data'!$A$47:$A$51,'Data Tables'!$B154,'Data Tables'!Q$140:Q$144)+IF($B154=Inputs!$C$72,('Data Tables'!Q$128-'Data Tables'!Q$131),0)+SUMIF('Background Data'!$A$66:$A$70,'Data Tables'!$B154,'Data Tables'!Q$140:Q$144)-IF($B154=Inputs!$C$78,P$119,0)</f>
        <v>4687500</v>
      </c>
      <c r="R154" s="37">
        <f>Q154+R21-SUMIF('Background Data'!$A$47:$A$51,'Data Tables'!$B154,'Data Tables'!R$140:R$144)+IF($B154=Inputs!$C$72,('Data Tables'!R$128-'Data Tables'!R$131),0)+SUMIF('Background Data'!$A$66:$A$70,'Data Tables'!$B154,'Data Tables'!R$140:R$144)-IF($B154=Inputs!$C$78,Q$119,0)</f>
        <v>5000000</v>
      </c>
      <c r="S154" s="37">
        <f>R154+S21-SUMIF('Background Data'!$A$47:$A$51,'Data Tables'!$B154,'Data Tables'!S$140:S$144)+IF($B154=Inputs!$C$72,('Data Tables'!S$128-'Data Tables'!S$131),0)+SUMIF('Background Data'!$A$66:$A$70,'Data Tables'!$B154,'Data Tables'!S$140:S$144)-IF($B154=Inputs!$C$78,R$119,0)</f>
        <v>5312500</v>
      </c>
      <c r="T154" s="37">
        <f>S154+T21-SUMIF('Background Data'!$A$47:$A$51,'Data Tables'!$B154,'Data Tables'!T$140:T$144)+IF($B154=Inputs!$C$72,('Data Tables'!T$128-'Data Tables'!T$131),0)+SUMIF('Background Data'!$A$66:$A$70,'Data Tables'!$B154,'Data Tables'!T$140:T$144)-IF($B154=Inputs!$C$78,S$119,0)</f>
        <v>5625000</v>
      </c>
      <c r="U154" s="37">
        <f>T154+U21-SUMIF('Background Data'!$A$47:$A$51,'Data Tables'!$B154,'Data Tables'!U$140:U$144)+IF($B154=Inputs!$C$72,('Data Tables'!U$128-'Data Tables'!U$131),0)+SUMIF('Background Data'!$A$66:$A$70,'Data Tables'!$B154,'Data Tables'!U$140:U$144)-IF($B154=Inputs!$C$78,T$119,0)</f>
        <v>5937500</v>
      </c>
      <c r="V154" s="37">
        <f>U154+V21-SUMIF('Background Data'!$A$47:$A$51,'Data Tables'!$B154,'Data Tables'!V$140:V$144)+IF($B154=Inputs!$C$72,('Data Tables'!V$128-'Data Tables'!V$131),0)+SUMIF('Background Data'!$A$66:$A$70,'Data Tables'!$B154,'Data Tables'!V$140:V$144)-IF($B154=Inputs!$C$78,U$119,0)</f>
        <v>6250000</v>
      </c>
      <c r="W154" s="37">
        <f>V154+W21-SUMIF('Background Data'!$A$47:$A$51,'Data Tables'!$B154,'Data Tables'!W$140:W$144)+IF($B154=Inputs!$C$72,('Data Tables'!W$128-'Data Tables'!W$131),0)+SUMIF('Background Data'!$A$66:$A$70,'Data Tables'!$B154,'Data Tables'!W$140:W$144)-IF($B154=Inputs!$C$78,V$119,0)</f>
        <v>6562500</v>
      </c>
      <c r="X154" s="37">
        <f>W154+X21-SUMIF('Background Data'!$A$47:$A$51,'Data Tables'!$B154,'Data Tables'!X$140:X$144)+IF($B154=Inputs!$C$72,('Data Tables'!X$128-'Data Tables'!X$131),0)+SUMIF('Background Data'!$A$66:$A$70,'Data Tables'!$B154,'Data Tables'!X$140:X$144)-IF($B154=Inputs!$C$78,W$119,0)</f>
        <v>6875000</v>
      </c>
      <c r="Y154" s="37">
        <f>X154+Y21-SUMIF('Background Data'!$A$47:$A$51,'Data Tables'!$B154,'Data Tables'!Y$140:Y$144)+IF($B154=Inputs!$C$72,('Data Tables'!Y$128-'Data Tables'!Y$131),0)+SUMIF('Background Data'!$A$66:$A$70,'Data Tables'!$B154,'Data Tables'!Y$140:Y$144)-IF($B154=Inputs!$C$78,X$119,0)</f>
        <v>7187500</v>
      </c>
      <c r="Z154" s="37">
        <f>Y154+Z21-SUMIF('Background Data'!$A$47:$A$51,'Data Tables'!$B154,'Data Tables'!Z$140:Z$144)+IF($B154=Inputs!$C$72,('Data Tables'!Z$128-'Data Tables'!Z$131),0)+SUMIF('Background Data'!$A$66:$A$70,'Data Tables'!$B154,'Data Tables'!Z$140:Z$144)-IF($B154=Inputs!$C$78,Y$119,0)</f>
        <v>7500000</v>
      </c>
      <c r="AA154" s="37">
        <f>Z154+AA21-SUMIF('Background Data'!$A$47:$A$51,'Data Tables'!$B154,'Data Tables'!AA$140:AA$144)+IF($B154=Inputs!$C$72,('Data Tables'!AA$128-'Data Tables'!AA$131),0)+SUMIF('Background Data'!$A$66:$A$70,'Data Tables'!$B154,'Data Tables'!AA$140:AA$144)-IF($B154=Inputs!$C$78,Z$119,0)</f>
        <v>7812500</v>
      </c>
      <c r="AB154" s="37">
        <f>AA154+AB21-SUMIF('Background Data'!$A$47:$A$51,'Data Tables'!$B154,'Data Tables'!AB$140:AB$144)+IF($B154=Inputs!$C$72,('Data Tables'!AB$128-'Data Tables'!AB$131),0)+SUMIF('Background Data'!$A$66:$A$70,'Data Tables'!$B154,'Data Tables'!AB$140:AB$144)-IF($B154=Inputs!$C$78,AA$119,0)</f>
        <v>8125000</v>
      </c>
      <c r="AC154" s="37">
        <f>AB154+AC21-SUMIF('Background Data'!$A$47:$A$51,'Data Tables'!$B154,'Data Tables'!AC$140:AC$144)+IF($B154=Inputs!$C$72,('Data Tables'!AC$128-'Data Tables'!AC$131),0)+SUMIF('Background Data'!$A$66:$A$70,'Data Tables'!$B154,'Data Tables'!AC$140:AC$144)-IF($B154=Inputs!$C$78,AB$119,0)</f>
        <v>8437500</v>
      </c>
      <c r="AD154" s="37">
        <f>AC154+AD21-SUMIF('Background Data'!$A$47:$A$51,'Data Tables'!$B154,'Data Tables'!AD$140:AD$144)+IF($B154=Inputs!$C$72,('Data Tables'!AD$128-'Data Tables'!AD$131),0)+SUMIF('Background Data'!$A$66:$A$70,'Data Tables'!$B154,'Data Tables'!AD$140:AD$144)-IF($B154=Inputs!$C$78,AC$119,0)</f>
        <v>8750000</v>
      </c>
      <c r="AE154" s="37">
        <f>AD154+AE21-SUMIF('Background Data'!$A$47:$A$51,'Data Tables'!$B154,'Data Tables'!AE$140:AE$144)+IF($B154=Inputs!$C$72,('Data Tables'!AE$128-'Data Tables'!AE$131),0)+SUMIF('Background Data'!$A$66:$A$70,'Data Tables'!$B154,'Data Tables'!AE$140:AE$144)-IF($B154=Inputs!$C$78,AD$119,0)</f>
        <v>9062500</v>
      </c>
      <c r="AF154" s="37">
        <f>AE154+AF21-SUMIF('Background Data'!$A$47:$A$51,'Data Tables'!$B154,'Data Tables'!AF$140:AF$144)+IF($B154=Inputs!$C$72,('Data Tables'!AF$128-'Data Tables'!AF$131),0)+SUMIF('Background Data'!$A$66:$A$70,'Data Tables'!$B154,'Data Tables'!AF$140:AF$144)-IF($B154=Inputs!$C$78,AE$119,0)</f>
        <v>9375000</v>
      </c>
      <c r="AG154" s="37">
        <f>AF154+AG21-SUMIF('Background Data'!$A$47:$A$51,'Data Tables'!$B154,'Data Tables'!AG$140:AG$144)+IF($B154=Inputs!$C$72,('Data Tables'!AG$128-'Data Tables'!AG$131),0)+SUMIF('Background Data'!$A$66:$A$70,'Data Tables'!$B154,'Data Tables'!AG$140:AG$144)-IF($B154=Inputs!$C$78,AF$119,0)</f>
        <v>9687500</v>
      </c>
      <c r="AH154" s="37">
        <f>AG154+AH21-SUMIF('Background Data'!$A$47:$A$51,'Data Tables'!$B154,'Data Tables'!AH$140:AH$144)+IF($B154=Inputs!$C$72,('Data Tables'!AH$128-'Data Tables'!AH$131),0)+SUMIF('Background Data'!$A$66:$A$70,'Data Tables'!$B154,'Data Tables'!AH$140:AH$144)-IF($B154=Inputs!$C$78,AG$119,0)</f>
        <v>10000000</v>
      </c>
      <c r="AI154" s="37">
        <f>AH154+AI21-SUMIF('Background Data'!$A$47:$A$51,'Data Tables'!$B154,'Data Tables'!AI$140:AI$144)+IF($B154=Inputs!$C$72,('Data Tables'!AI$128-'Data Tables'!AI$131),0)+SUMIF('Background Data'!$A$66:$A$70,'Data Tables'!$B154,'Data Tables'!AI$140:AI$144)-IF($B154=Inputs!$C$78,AH$119,0)</f>
        <v>10312500</v>
      </c>
      <c r="AJ154" s="37">
        <f>AI154+AJ21-SUMIF('Background Data'!$A$47:$A$51,'Data Tables'!$B154,'Data Tables'!AJ$140:AJ$144)+IF($B154=Inputs!$C$72,('Data Tables'!AJ$128-'Data Tables'!AJ$131),0)+SUMIF('Background Data'!$A$66:$A$70,'Data Tables'!$B154,'Data Tables'!AJ$140:AJ$144)-IF($B154=Inputs!$C$78,AI$119,0)</f>
        <v>10625000</v>
      </c>
      <c r="AK154" s="37">
        <f>AJ154+AK21-SUMIF('Background Data'!$A$47:$A$51,'Data Tables'!$B154,'Data Tables'!AK$140:AK$144)+IF($B154=Inputs!$C$72,('Data Tables'!AK$128-'Data Tables'!AK$131),0)+SUMIF('Background Data'!$A$66:$A$70,'Data Tables'!$B154,'Data Tables'!AK$140:AK$144)-IF($B154=Inputs!$C$78,AJ$119,0)</f>
        <v>10937500</v>
      </c>
      <c r="AL154" s="37">
        <f>AK154+AL21-SUMIF('Background Data'!$A$47:$A$51,'Data Tables'!$B154,'Data Tables'!AL$140:AL$144)+IF($B154=Inputs!$C$72,('Data Tables'!AL$128-'Data Tables'!AL$131),0)+SUMIF('Background Data'!$A$66:$A$70,'Data Tables'!$B154,'Data Tables'!AL$140:AL$144)-IF($B154=Inputs!$C$78,AK$119,0)</f>
        <v>11250000</v>
      </c>
      <c r="AM154" s="37">
        <f>AL154+AM21-SUMIF('Background Data'!$A$47:$A$51,'Data Tables'!$B154,'Data Tables'!AM$140:AM$144)+IF($B154=Inputs!$C$72,('Data Tables'!AM$128-'Data Tables'!AM$131),0)+SUMIF('Background Data'!$A$66:$A$70,'Data Tables'!$B154,'Data Tables'!AM$140:AM$144)-IF($B154=Inputs!$C$78,AL$119,0)</f>
        <v>11562500</v>
      </c>
      <c r="AN154" s="37">
        <f>AM154+AN21-SUMIF('Background Data'!$A$47:$A$51,'Data Tables'!$B154,'Data Tables'!AN$140:AN$144)+IF($B154=Inputs!$C$72,('Data Tables'!AN$128-'Data Tables'!AN$131),0)+SUMIF('Background Data'!$A$66:$A$70,'Data Tables'!$B154,'Data Tables'!AN$140:AN$144)-IF($B154=Inputs!$C$78,AM$119,0)</f>
        <v>11875000</v>
      </c>
      <c r="AO154" s="37">
        <f>AN154+AO21-SUMIF('Background Data'!$A$47:$A$51,'Data Tables'!$B154,'Data Tables'!AO$140:AO$144)+IF($B154=Inputs!$C$72,('Data Tables'!AO$128-'Data Tables'!AO$131),0)+SUMIF('Background Data'!$A$66:$A$70,'Data Tables'!$B154,'Data Tables'!AO$140:AO$144)-IF($B154=Inputs!$C$78,AN$119,0)</f>
        <v>12187500</v>
      </c>
      <c r="AP154" s="37">
        <f>AO154+AP21-SUMIF('Background Data'!$A$47:$A$51,'Data Tables'!$B154,'Data Tables'!AP$140:AP$144)+IF($B154=Inputs!$C$72,('Data Tables'!AP$128-'Data Tables'!AP$131),0)+SUMIF('Background Data'!$A$66:$A$70,'Data Tables'!$B154,'Data Tables'!AP$140:AP$144)-IF($B154=Inputs!$C$78,AO$119,0)</f>
        <v>12500000</v>
      </c>
      <c r="AQ154" s="37">
        <f>AP154+AQ21-SUMIF('Background Data'!$A$47:$A$51,'Data Tables'!$B154,'Data Tables'!AQ$140:AQ$144)+IF($B154=Inputs!$C$72,('Data Tables'!AQ$128-'Data Tables'!AQ$131),0)+SUMIF('Background Data'!$A$66:$A$70,'Data Tables'!$B154,'Data Tables'!AQ$140:AQ$144)-IF($B154=Inputs!$C$78,AP$119,0)</f>
        <v>12812500</v>
      </c>
      <c r="AR154" s="37">
        <f>AQ154+AR21-SUMIF('Background Data'!$A$47:$A$51,'Data Tables'!$B154,'Data Tables'!AR$140:AR$144)+IF($B154=Inputs!$C$72,('Data Tables'!AR$128-'Data Tables'!AR$131),0)+SUMIF('Background Data'!$A$66:$A$70,'Data Tables'!$B154,'Data Tables'!AR$140:AR$144)-IF($B154=Inputs!$C$78,AQ$119,0)</f>
        <v>13125000</v>
      </c>
      <c r="AS154" s="37">
        <f>AR154+AS21-SUMIF('Background Data'!$A$47:$A$51,'Data Tables'!$B154,'Data Tables'!AS$140:AS$144)+IF($B154=Inputs!$C$72,('Data Tables'!AS$128-'Data Tables'!AS$131),0)+SUMIF('Background Data'!$A$66:$A$70,'Data Tables'!$B154,'Data Tables'!AS$140:AS$144)-IF($B154=Inputs!$C$78,AR$119,0)</f>
        <v>13437500</v>
      </c>
      <c r="AT154" s="37">
        <f>AS154+AT21-SUMIF('Background Data'!$A$47:$A$51,'Data Tables'!$B154,'Data Tables'!AT$140:AT$144)+IF($B154=Inputs!$C$72,('Data Tables'!AT$128-'Data Tables'!AT$131),0)+SUMIF('Background Data'!$A$66:$A$70,'Data Tables'!$B154,'Data Tables'!AT$140:AT$144)-IF($B154=Inputs!$C$78,AS$119,0)</f>
        <v>13750000</v>
      </c>
      <c r="AU154" s="37">
        <f>AT154+AU21-SUMIF('Background Data'!$A$47:$A$51,'Data Tables'!$B154,'Data Tables'!AU$140:AU$144)+IF($B154=Inputs!$C$72,('Data Tables'!AU$128-'Data Tables'!AU$131),0)+SUMIF('Background Data'!$A$66:$A$70,'Data Tables'!$B154,'Data Tables'!AU$140:AU$144)-IF($B154=Inputs!$C$78,AT$119,0)</f>
        <v>14062500</v>
      </c>
      <c r="AV154" s="37">
        <f>AU154+AV21-SUMIF('Background Data'!$A$47:$A$51,'Data Tables'!$B154,'Data Tables'!AV$140:AV$144)+IF($B154=Inputs!$C$72,('Data Tables'!AV$128-'Data Tables'!AV$131),0)+SUMIF('Background Data'!$A$66:$A$70,'Data Tables'!$B154,'Data Tables'!AV$140:AV$144)-IF($B154=Inputs!$C$78,AU$119,0)</f>
        <v>14375000</v>
      </c>
      <c r="AW154" s="37">
        <f>AV154+AW21-SUMIF('Background Data'!$A$47:$A$51,'Data Tables'!$B154,'Data Tables'!AW$140:AW$144)+IF($B154=Inputs!$C$72,('Data Tables'!AW$128-'Data Tables'!AW$131),0)+SUMIF('Background Data'!$A$66:$A$70,'Data Tables'!$B154,'Data Tables'!AW$140:AW$144)-IF($B154=Inputs!$C$78,AV$119,0)</f>
        <v>14687500</v>
      </c>
      <c r="AX154" s="37">
        <f>AW154+AX21-SUMIF('Background Data'!$A$47:$A$51,'Data Tables'!$B154,'Data Tables'!AX$140:AX$144)+IF($B154=Inputs!$C$72,('Data Tables'!AX$128-'Data Tables'!AX$131),0)+SUMIF('Background Data'!$A$66:$A$70,'Data Tables'!$B154,'Data Tables'!AX$140:AX$144)-IF($B154=Inputs!$C$78,AW$119,0)</f>
        <v>15000000</v>
      </c>
      <c r="AY154" s="37">
        <f>AX154+AY21-SUMIF('Background Data'!$A$47:$A$51,'Data Tables'!$B154,'Data Tables'!AY$140:AY$144)+IF($B154=Inputs!$C$72,('Data Tables'!AY$128-'Data Tables'!AY$131),0)+SUMIF('Background Data'!$A$66:$A$70,'Data Tables'!$B154,'Data Tables'!AY$140:AY$144)-IF($B154=Inputs!$C$78,AX$119,0)</f>
        <v>15000000</v>
      </c>
      <c r="AZ154" s="37">
        <f>AY154+AZ21-SUMIF('Background Data'!$A$47:$A$51,'Data Tables'!$B154,'Data Tables'!AZ$140:AZ$144)+IF($B154=Inputs!$C$72,('Data Tables'!AZ$128-'Data Tables'!AZ$131),0)+SUMIF('Background Data'!$A$66:$A$70,'Data Tables'!$B154,'Data Tables'!AZ$140:AZ$144)-IF($B154=Inputs!$C$78,AY$119,0)</f>
        <v>15000000</v>
      </c>
      <c r="BA154" s="37">
        <f>AZ154+BA21-SUMIF('Background Data'!$A$47:$A$51,'Data Tables'!$B154,'Data Tables'!BA$140:BA$144)+IF($B154=Inputs!$C$72,('Data Tables'!BA$128-'Data Tables'!BA$131),0)+SUMIF('Background Data'!$A$66:$A$70,'Data Tables'!$B154,'Data Tables'!BA$140:BA$144)-IF($B154=Inputs!$C$78,AZ$119,0)</f>
        <v>15000000</v>
      </c>
      <c r="BB154" s="37">
        <f>BA154+BB21-SUMIF('Background Data'!$A$47:$A$51,'Data Tables'!$B154,'Data Tables'!BB$140:BB$144)+IF($B154=Inputs!$C$72,('Data Tables'!BB$128-'Data Tables'!BB$131),0)+SUMIF('Background Data'!$A$66:$A$70,'Data Tables'!$B154,'Data Tables'!BB$140:BB$144)-IF($B154=Inputs!$C$78,BA$119,0)</f>
        <v>15000000</v>
      </c>
      <c r="BC154" s="37">
        <f>BB154+BC21-SUMIF('Background Data'!$A$47:$A$51,'Data Tables'!$B154,'Data Tables'!BC$140:BC$144)+IF($B154=Inputs!$C$72,('Data Tables'!BC$128-'Data Tables'!BC$131),0)+SUMIF('Background Data'!$A$66:$A$70,'Data Tables'!$B154,'Data Tables'!BC$140:BC$144)-IF($B154=Inputs!$C$78,BB$119,0)</f>
        <v>15000000</v>
      </c>
      <c r="BD154" s="37">
        <f>BC154+BD21-SUMIF('Background Data'!$A$47:$A$51,'Data Tables'!$B154,'Data Tables'!BD$140:BD$144)+IF($B154=Inputs!$C$72,('Data Tables'!BD$128-'Data Tables'!BD$131),0)+SUMIF('Background Data'!$A$66:$A$70,'Data Tables'!$B154,'Data Tables'!BD$140:BD$144)-IF($B154=Inputs!$C$78,BC$119,0)</f>
        <v>15000000</v>
      </c>
      <c r="BE154" s="37">
        <f>BD154+BE21-SUMIF('Background Data'!$A$47:$A$51,'Data Tables'!$B154,'Data Tables'!BE$140:BE$144)+IF($B154=Inputs!$C$72,('Data Tables'!BE$128-'Data Tables'!BE$131),0)+SUMIF('Background Data'!$A$66:$A$70,'Data Tables'!$B154,'Data Tables'!BE$140:BE$144)-IF($B154=Inputs!$C$78,BD$119,0)</f>
        <v>15000000</v>
      </c>
      <c r="BF154" s="37">
        <f>BE154+BF21-SUMIF('Background Data'!$A$47:$A$51,'Data Tables'!$B154,'Data Tables'!BF$140:BF$144)+IF($B154=Inputs!$C$72,('Data Tables'!BF$128-'Data Tables'!BF$131),0)+SUMIF('Background Data'!$A$66:$A$70,'Data Tables'!$B154,'Data Tables'!BF$140:BF$144)-IF($B154=Inputs!$C$78,BE$119,0)</f>
        <v>15000000</v>
      </c>
      <c r="BG154" s="37">
        <f>BF154+BG21-SUMIF('Background Data'!$A$47:$A$51,'Data Tables'!$B154,'Data Tables'!BG$140:BG$144)+IF($B154=Inputs!$C$72,('Data Tables'!BG$128-'Data Tables'!BG$131),0)+SUMIF('Background Data'!$A$66:$A$70,'Data Tables'!$B154,'Data Tables'!BG$140:BG$144)-IF($B154=Inputs!$C$78,BF$119,0)</f>
        <v>15000000</v>
      </c>
      <c r="BH154" s="37">
        <f>BG154+BH21-SUMIF('Background Data'!$A$47:$A$51,'Data Tables'!$B154,'Data Tables'!BH$140:BH$144)+IF($B154=Inputs!$C$72,('Data Tables'!BH$128-'Data Tables'!BH$131),0)+SUMIF('Background Data'!$A$66:$A$70,'Data Tables'!$B154,'Data Tables'!BH$140:BH$144)-IF($B154=Inputs!$C$78,BG$119,0)</f>
        <v>15000000</v>
      </c>
      <c r="BI154" s="37">
        <f>BH154+BI21-SUMIF('Background Data'!$A$47:$A$51,'Data Tables'!$B154,'Data Tables'!BI$140:BI$144)+IF($B154=Inputs!$C$72,('Data Tables'!BI$128-'Data Tables'!BI$131),0)+SUMIF('Background Data'!$A$66:$A$70,'Data Tables'!$B154,'Data Tables'!BI$140:BI$144)-IF($B154=Inputs!$C$78,BH$119,0)</f>
        <v>15000000</v>
      </c>
      <c r="BJ154" s="37">
        <f>BI154+BJ21-SUMIF('Background Data'!$A$47:$A$51,'Data Tables'!$B154,'Data Tables'!BJ$140:BJ$144)+IF($B154=Inputs!$C$72,('Data Tables'!BJ$128-'Data Tables'!BJ$131),0)+SUMIF('Background Data'!$A$66:$A$70,'Data Tables'!$B154,'Data Tables'!BJ$140:BJ$144)-IF($B154=Inputs!$C$78,BI$119,0)</f>
        <v>15000000</v>
      </c>
      <c r="BK154" s="37">
        <f>BJ154+BK21-SUMIF('Background Data'!$A$47:$A$51,'Data Tables'!$B154,'Data Tables'!BK$140:BK$144)+IF($B154=Inputs!$C$72,('Data Tables'!BK$128-'Data Tables'!BK$131),0)+SUMIF('Background Data'!$A$66:$A$70,'Data Tables'!$B154,'Data Tables'!BK$140:BK$144)-IF($B154=Inputs!$C$78,BJ$119,0)</f>
        <v>15000000</v>
      </c>
      <c r="BL154" s="37">
        <f>BK154+BL21-SUMIF('Background Data'!$A$47:$A$51,'Data Tables'!$B154,'Data Tables'!BL$140:BL$144)+IF($B154=Inputs!$C$72,('Data Tables'!BL$128-'Data Tables'!BL$131),0)+SUMIF('Background Data'!$A$66:$A$70,'Data Tables'!$B154,'Data Tables'!BL$140:BL$144)-IF($B154=Inputs!$C$78,BK$119,0)</f>
        <v>15000000</v>
      </c>
      <c r="BM154" s="37">
        <f>BL154+BM21-SUMIF('Background Data'!$A$47:$A$51,'Data Tables'!$B154,'Data Tables'!BM$140:BM$144)+IF($B154=Inputs!$C$72,('Data Tables'!BM$128-'Data Tables'!BM$131),0)+SUMIF('Background Data'!$A$66:$A$70,'Data Tables'!$B154,'Data Tables'!BM$140:BM$144)-IF($B154=Inputs!$C$78,BL$119,0)</f>
        <v>15000000</v>
      </c>
      <c r="BN154" s="37">
        <f>BM154+BN21-SUMIF('Background Data'!$A$47:$A$51,'Data Tables'!$B154,'Data Tables'!BN$140:BN$144)+IF($B154=Inputs!$C$72,('Data Tables'!BN$128-'Data Tables'!BN$131),0)+SUMIF('Background Data'!$A$66:$A$70,'Data Tables'!$B154,'Data Tables'!BN$140:BN$144)-IF($B154=Inputs!$C$78,BM$119,0)</f>
        <v>15000000</v>
      </c>
      <c r="BO154" s="37">
        <f>BN154+BO21-SUMIF('Background Data'!$A$47:$A$51,'Data Tables'!$B154,'Data Tables'!BO$140:BO$144)+IF($B154=Inputs!$C$72,('Data Tables'!BO$128-'Data Tables'!BO$131),0)+SUMIF('Background Data'!$A$66:$A$70,'Data Tables'!$B154,'Data Tables'!BO$140:BO$144)-IF($B154=Inputs!$C$78,BN$119,0)</f>
        <v>15000000</v>
      </c>
      <c r="BP154" s="37">
        <f>BO154+BP21-SUMIF('Background Data'!$A$47:$A$51,'Data Tables'!$B154,'Data Tables'!BP$140:BP$144)+IF($B154=Inputs!$C$72,('Data Tables'!BP$128-'Data Tables'!BP$131),0)+SUMIF('Background Data'!$A$66:$A$70,'Data Tables'!$B154,'Data Tables'!BP$140:BP$144)-IF($B154=Inputs!$C$78,BO$119,0)</f>
        <v>15000000</v>
      </c>
      <c r="BQ154" s="37">
        <f>BP154+BQ21-SUMIF('Background Data'!$A$47:$A$51,'Data Tables'!$B154,'Data Tables'!BQ$140:BQ$144)+IF($B154=Inputs!$C$72,('Data Tables'!BQ$128-'Data Tables'!BQ$131),0)+SUMIF('Background Data'!$A$66:$A$70,'Data Tables'!$B154,'Data Tables'!BQ$140:BQ$144)-IF($B154=Inputs!$C$78,BP$119,0)</f>
        <v>15000000</v>
      </c>
      <c r="BR154" s="37">
        <f>BQ154+BR21-SUMIF('Background Data'!$A$47:$A$51,'Data Tables'!$B154,'Data Tables'!BR$140:BR$144)+IF($B154=Inputs!$C$72,('Data Tables'!BR$128-'Data Tables'!BR$131),0)+SUMIF('Background Data'!$A$66:$A$70,'Data Tables'!$B154,'Data Tables'!BR$140:BR$144)-IF($B154=Inputs!$C$78,BQ$119,0)</f>
        <v>15000000</v>
      </c>
      <c r="BS154" s="37">
        <f>BR154+BS21-SUMIF('Background Data'!$A$47:$A$51,'Data Tables'!$B154,'Data Tables'!BS$140:BS$144)+IF($B154=Inputs!$C$72,('Data Tables'!BS$128-'Data Tables'!BS$131),0)+SUMIF('Background Data'!$A$66:$A$70,'Data Tables'!$B154,'Data Tables'!BS$140:BS$144)-IF($B154=Inputs!$C$78,BR$119,0)</f>
        <v>15000000</v>
      </c>
      <c r="BT154" s="37">
        <f>BS154+BT21-SUMIF('Background Data'!$A$47:$A$51,'Data Tables'!$B154,'Data Tables'!BT$140:BT$144)+IF($B154=Inputs!$C$72,('Data Tables'!BT$128-'Data Tables'!BT$131),0)+SUMIF('Background Data'!$A$66:$A$70,'Data Tables'!$B154,'Data Tables'!BT$140:BT$144)-IF($B154=Inputs!$C$78,BS$119,0)</f>
        <v>15000000</v>
      </c>
      <c r="BU154" s="37">
        <f>BT154+BU21-SUMIF('Background Data'!$A$47:$A$51,'Data Tables'!$B154,'Data Tables'!BU$140:BU$144)+IF($B154=Inputs!$C$72,('Data Tables'!BU$128-'Data Tables'!BU$131),0)+SUMIF('Background Data'!$A$66:$A$70,'Data Tables'!$B154,'Data Tables'!BU$140:BU$144)-IF($B154=Inputs!$C$78,BT$119,0)</f>
        <v>15000000</v>
      </c>
      <c r="BV154" s="37">
        <f>BU154+BV21-SUMIF('Background Data'!$A$47:$A$51,'Data Tables'!$B154,'Data Tables'!BV$140:BV$144)+IF($B154=Inputs!$C$72,('Data Tables'!BV$128-'Data Tables'!BV$131),0)+SUMIF('Background Data'!$A$66:$A$70,'Data Tables'!$B154,'Data Tables'!BV$140:BV$144)-IF($B154=Inputs!$C$78,BU$119,0)</f>
        <v>15000000</v>
      </c>
      <c r="BW154" s="37">
        <f>BV154+BW21-SUMIF('Background Data'!$A$47:$A$51,'Data Tables'!$B154,'Data Tables'!BW$140:BW$144)+IF($B154=Inputs!$C$72,('Data Tables'!BW$128-'Data Tables'!BW$131),0)+SUMIF('Background Data'!$A$66:$A$70,'Data Tables'!$B154,'Data Tables'!BW$140:BW$144)-IF($B154=Inputs!$C$78,BV$119,0)</f>
        <v>15000000</v>
      </c>
      <c r="BX154" s="37">
        <f>BW154+BX21-SUMIF('Background Data'!$A$47:$A$51,'Data Tables'!$B154,'Data Tables'!BX$140:BX$144)+IF($B154=Inputs!$C$72,('Data Tables'!BX$128-'Data Tables'!BX$131),0)+SUMIF('Background Data'!$A$66:$A$70,'Data Tables'!$B154,'Data Tables'!BX$140:BX$144)-IF($B154=Inputs!$C$78,BW$119,0)</f>
        <v>15000000</v>
      </c>
      <c r="BY154" s="37">
        <f>BX154+BY21-SUMIF('Background Data'!$A$47:$A$51,'Data Tables'!$B154,'Data Tables'!BY$140:BY$144)+IF($B154=Inputs!$C$72,('Data Tables'!BY$128-'Data Tables'!BY$131),0)+SUMIF('Background Data'!$A$66:$A$70,'Data Tables'!$B154,'Data Tables'!BY$140:BY$144)-IF($B154=Inputs!$C$78,BX$119,0)</f>
        <v>15000000</v>
      </c>
      <c r="BZ154" s="37">
        <f>BY154+BZ21-SUMIF('Background Data'!$A$47:$A$51,'Data Tables'!$B154,'Data Tables'!BZ$140:BZ$144)+IF($B154=Inputs!$C$72,('Data Tables'!BZ$128-'Data Tables'!BZ$131),0)+SUMIF('Background Data'!$A$66:$A$70,'Data Tables'!$B154,'Data Tables'!BZ$140:BZ$144)-IF($B154=Inputs!$C$78,BY$119,0)</f>
        <v>15000000</v>
      </c>
      <c r="CA154" s="37">
        <f>BZ154+CA21-SUMIF('Background Data'!$A$47:$A$51,'Data Tables'!$B154,'Data Tables'!CA$140:CA$144)+IF($B154=Inputs!$C$72,('Data Tables'!CA$128-'Data Tables'!CA$131),0)+SUMIF('Background Data'!$A$66:$A$70,'Data Tables'!$B154,'Data Tables'!CA$140:CA$144)-IF($B154=Inputs!$C$78,BZ$119,0)</f>
        <v>15000000</v>
      </c>
      <c r="CB154" s="37">
        <f>CA154+CB21-SUMIF('Background Data'!$A$47:$A$51,'Data Tables'!$B154,'Data Tables'!CB$140:CB$144)+IF($B154=Inputs!$C$72,('Data Tables'!CB$128-'Data Tables'!CB$131),0)+SUMIF('Background Data'!$A$66:$A$70,'Data Tables'!$B154,'Data Tables'!CB$140:CB$144)-IF($B154=Inputs!$C$78,CA$119,0)</f>
        <v>15000000</v>
      </c>
      <c r="CC154" s="37">
        <f>CB154+CC21-SUMIF('Background Data'!$A$47:$A$51,'Data Tables'!$B154,'Data Tables'!CC$140:CC$144)+IF($B154=Inputs!$C$72,('Data Tables'!CC$128-'Data Tables'!CC$131),0)+SUMIF('Background Data'!$A$66:$A$70,'Data Tables'!$B154,'Data Tables'!CC$140:CC$144)-IF($B154=Inputs!$C$78,CB$119,0)</f>
        <v>15000000</v>
      </c>
      <c r="CD154" s="37">
        <f>CC154+CD21-SUMIF('Background Data'!$A$47:$A$51,'Data Tables'!$B154,'Data Tables'!CD$140:CD$144)+IF($B154=Inputs!$C$72,('Data Tables'!CD$128-'Data Tables'!CD$131),0)+SUMIF('Background Data'!$A$66:$A$70,'Data Tables'!$B154,'Data Tables'!CD$140:CD$144)-IF($B154=Inputs!$C$78,CC$119,0)</f>
        <v>15000000</v>
      </c>
      <c r="CE154" s="37">
        <f>CD154+CE21-SUMIF('Background Data'!$A$47:$A$51,'Data Tables'!$B154,'Data Tables'!CE$140:CE$144)+IF($B154=Inputs!$C$72,('Data Tables'!CE$128-'Data Tables'!CE$131),0)+SUMIF('Background Data'!$A$66:$A$70,'Data Tables'!$B154,'Data Tables'!CE$140:CE$144)-IF($B154=Inputs!$C$78,CD$119,0)</f>
        <v>15000000</v>
      </c>
      <c r="CF154" s="37">
        <f>CE154+CF21-SUMIF('Background Data'!$A$47:$A$51,'Data Tables'!$B154,'Data Tables'!CF$140:CF$144)+IF($B154=Inputs!$C$72,('Data Tables'!CF$128-'Data Tables'!CF$131),0)+SUMIF('Background Data'!$A$66:$A$70,'Data Tables'!$B154,'Data Tables'!CF$140:CF$144)-IF($B154=Inputs!$C$78,CE$119,0)</f>
        <v>15000000</v>
      </c>
      <c r="CG154" s="37">
        <f>CF154+CG21-SUMIF('Background Data'!$A$47:$A$51,'Data Tables'!$B154,'Data Tables'!CG$140:CG$144)+IF($B154=Inputs!$C$72,('Data Tables'!CG$128-'Data Tables'!CG$131),0)+SUMIF('Background Data'!$A$66:$A$70,'Data Tables'!$B154,'Data Tables'!CG$140:CG$144)-IF($B154=Inputs!$C$78,CF$119,0)</f>
        <v>15000000</v>
      </c>
      <c r="CH154" s="37">
        <f>CG154+CH21-SUMIF('Background Data'!$A$47:$A$51,'Data Tables'!$B154,'Data Tables'!CH$140:CH$144)+IF($B154=Inputs!$C$72,('Data Tables'!CH$128-'Data Tables'!CH$131),0)+SUMIF('Background Data'!$A$66:$A$70,'Data Tables'!$B154,'Data Tables'!CH$140:CH$144)-IF($B154=Inputs!$C$78,CG$119,0)</f>
        <v>15000000</v>
      </c>
      <c r="CI154" s="37">
        <f>CH154+CI21-SUMIF('Background Data'!$A$47:$A$51,'Data Tables'!$B154,'Data Tables'!CI$140:CI$144)+IF($B154=Inputs!$C$72,('Data Tables'!CI$128-'Data Tables'!CI$131),0)+SUMIF('Background Data'!$A$66:$A$70,'Data Tables'!$B154,'Data Tables'!CI$140:CI$144)-IF($B154=Inputs!$C$78,CH$119,0)</f>
        <v>15000000</v>
      </c>
      <c r="CJ154" s="37">
        <f>CI154+CJ21-SUMIF('Background Data'!$A$47:$A$51,'Data Tables'!$B154,'Data Tables'!CJ$140:CJ$144)+IF($B154=Inputs!$C$72,('Data Tables'!CJ$128-'Data Tables'!CJ$131),0)+SUMIF('Background Data'!$A$66:$A$70,'Data Tables'!$B154,'Data Tables'!CJ$140:CJ$144)-IF($B154=Inputs!$C$78,CI$119,0)</f>
        <v>15000000</v>
      </c>
      <c r="CK154" s="37">
        <f>CJ154+CK21-SUMIF('Background Data'!$A$47:$A$51,'Data Tables'!$B154,'Data Tables'!CK$140:CK$144)+IF($B154=Inputs!$C$72,('Data Tables'!CK$128-'Data Tables'!CK$131),0)+SUMIF('Background Data'!$A$66:$A$70,'Data Tables'!$B154,'Data Tables'!CK$140:CK$144)-IF($B154=Inputs!$C$78,CJ$119,0)</f>
        <v>15000000</v>
      </c>
      <c r="CL154" s="37">
        <f>CK154+CL21-SUMIF('Background Data'!$A$47:$A$51,'Data Tables'!$B154,'Data Tables'!CL$140:CL$144)+IF($B154=Inputs!$C$72,('Data Tables'!CL$128-'Data Tables'!CL$131),0)+SUMIF('Background Data'!$A$66:$A$70,'Data Tables'!$B154,'Data Tables'!CL$140:CL$144)-IF($B154=Inputs!$C$78,CK$119,0)</f>
        <v>15000000</v>
      </c>
      <c r="CM154" s="37">
        <f>CL154+CM21-SUMIF('Background Data'!$A$47:$A$51,'Data Tables'!$B154,'Data Tables'!CM$140:CM$144)+IF($B154=Inputs!$C$72,('Data Tables'!CM$128-'Data Tables'!CM$131),0)+SUMIF('Background Data'!$A$66:$A$70,'Data Tables'!$B154,'Data Tables'!CM$140:CM$144)-IF($B154=Inputs!$C$78,CL$119,0)</f>
        <v>15000000</v>
      </c>
      <c r="CN154" s="37">
        <f>CM154+CN21-SUMIF('Background Data'!$A$47:$A$51,'Data Tables'!$B154,'Data Tables'!CN$140:CN$144)+IF($B154=Inputs!$C$72,('Data Tables'!CN$128-'Data Tables'!CN$131),0)+SUMIF('Background Data'!$A$66:$A$70,'Data Tables'!$B154,'Data Tables'!CN$140:CN$144)-IF($B154=Inputs!$C$78,CM$119,0)</f>
        <v>15000000</v>
      </c>
      <c r="CO154" s="37">
        <f>CN154+CO21-SUMIF('Background Data'!$A$47:$A$51,'Data Tables'!$B154,'Data Tables'!CO$140:CO$144)+IF($B154=Inputs!$C$72,('Data Tables'!CO$128-'Data Tables'!CO$131),0)+SUMIF('Background Data'!$A$66:$A$70,'Data Tables'!$B154,'Data Tables'!CO$140:CO$144)-IF($B154=Inputs!$C$78,CN$119,0)</f>
        <v>15000000</v>
      </c>
      <c r="CP154" s="37">
        <f>CO154+CP21-SUMIF('Background Data'!$A$47:$A$51,'Data Tables'!$B154,'Data Tables'!CP$140:CP$144)+IF($B154=Inputs!$C$72,('Data Tables'!CP$128-'Data Tables'!CP$131),0)+SUMIF('Background Data'!$A$66:$A$70,'Data Tables'!$B154,'Data Tables'!CP$140:CP$144)-IF($B154=Inputs!$C$78,CO$119,0)</f>
        <v>15000000</v>
      </c>
      <c r="CQ154" s="37">
        <f>CP154+CQ21-SUMIF('Background Data'!$A$47:$A$51,'Data Tables'!$B154,'Data Tables'!CQ$140:CQ$144)+IF($B154=Inputs!$C$72,('Data Tables'!CQ$128-'Data Tables'!CQ$131),0)+SUMIF('Background Data'!$A$66:$A$70,'Data Tables'!$B154,'Data Tables'!CQ$140:CQ$144)-IF($B154=Inputs!$C$78,CP$119,0)</f>
        <v>15000000</v>
      </c>
      <c r="CR154" s="37">
        <f>CQ154+CR21-SUMIF('Background Data'!$A$47:$A$51,'Data Tables'!$B154,'Data Tables'!CR$140:CR$144)+IF($B154=Inputs!$C$72,('Data Tables'!CR$128-'Data Tables'!CR$131),0)+SUMIF('Background Data'!$A$66:$A$70,'Data Tables'!$B154,'Data Tables'!CR$140:CR$144)-IF($B154=Inputs!$C$78,CQ$119,0)</f>
        <v>15000000</v>
      </c>
      <c r="CS154" s="37">
        <f>CR154+CS21-SUMIF('Background Data'!$A$47:$A$51,'Data Tables'!$B154,'Data Tables'!CS$140:CS$144)+IF($B154=Inputs!$C$72,('Data Tables'!CS$128-'Data Tables'!CS$131),0)+SUMIF('Background Data'!$A$66:$A$70,'Data Tables'!$B154,'Data Tables'!CS$140:CS$144)-IF($B154=Inputs!$C$78,CR$119,0)</f>
        <v>15000000</v>
      </c>
      <c r="CT154" s="37">
        <f>CS154+CT21-SUMIF('Background Data'!$A$47:$A$51,'Data Tables'!$B154,'Data Tables'!CT$140:CT$144)+IF($B154=Inputs!$C$72,('Data Tables'!CT$128-'Data Tables'!CT$131),0)+SUMIF('Background Data'!$A$66:$A$70,'Data Tables'!$B154,'Data Tables'!CT$140:CT$144)-IF($B154=Inputs!$C$78,CS$119,0)</f>
        <v>15000000</v>
      </c>
      <c r="CU154" s="37">
        <f>CT154+CU21-SUMIF('Background Data'!$A$47:$A$51,'Data Tables'!$B154,'Data Tables'!CU$140:CU$144)+IF($B154=Inputs!$C$72,('Data Tables'!CU$128-'Data Tables'!CU$131),0)+SUMIF('Background Data'!$A$66:$A$70,'Data Tables'!$B154,'Data Tables'!CU$140:CU$144)-IF($B154=Inputs!$C$78,CT$119,0)</f>
        <v>15000000</v>
      </c>
      <c r="CV154" s="37">
        <f>CU154+CV21-SUMIF('Background Data'!$A$47:$A$51,'Data Tables'!$B154,'Data Tables'!CV$140:CV$144)+IF($B154=Inputs!$C$72,('Data Tables'!CV$128-'Data Tables'!CV$131),0)+SUMIF('Background Data'!$A$66:$A$70,'Data Tables'!$B154,'Data Tables'!CV$140:CV$144)-IF($B154=Inputs!$C$78,CU$119,0)</f>
        <v>15000000</v>
      </c>
      <c r="CW154" s="37">
        <f>CV154+CW21-SUMIF('Background Data'!$A$47:$A$51,'Data Tables'!$B154,'Data Tables'!CW$140:CW$144)+IF($B154=Inputs!$C$72,('Data Tables'!CW$128-'Data Tables'!CW$131),0)+SUMIF('Background Data'!$A$66:$A$70,'Data Tables'!$B154,'Data Tables'!CW$140:CW$144)-IF($B154=Inputs!$C$78,CV$119,0)</f>
        <v>15000000</v>
      </c>
      <c r="CX154" s="37">
        <f>CW154+CX21-SUMIF('Background Data'!$A$47:$A$51,'Data Tables'!$B154,'Data Tables'!CX$140:CX$144)+IF($B154=Inputs!$C$72,('Data Tables'!CX$128-'Data Tables'!CX$131),0)+SUMIF('Background Data'!$A$66:$A$70,'Data Tables'!$B154,'Data Tables'!CX$140:CX$144)-IF($B154=Inputs!$C$78,CW$119,0)</f>
        <v>15000000</v>
      </c>
      <c r="CY154" s="37">
        <f>CX154+CY21-SUMIF('Background Data'!$A$47:$A$51,'Data Tables'!$B154,'Data Tables'!CY$140:CY$144)+IF($B154=Inputs!$C$72,('Data Tables'!CY$128-'Data Tables'!CY$131),0)+SUMIF('Background Data'!$A$66:$A$70,'Data Tables'!$B154,'Data Tables'!CY$140:CY$144)-IF($B154=Inputs!$C$78,CX$119,0)</f>
        <v>15000000</v>
      </c>
      <c r="CZ154" s="37">
        <f>CY154+CZ21-SUMIF('Background Data'!$A$47:$A$51,'Data Tables'!$B154,'Data Tables'!CZ$140:CZ$144)+IF($B154=Inputs!$C$72,('Data Tables'!CZ$128-'Data Tables'!CZ$131),0)+SUMIF('Background Data'!$A$66:$A$70,'Data Tables'!$B154,'Data Tables'!CZ$140:CZ$144)-IF($B154=Inputs!$C$78,CY$119,0)</f>
        <v>15000000</v>
      </c>
      <c r="DA154" s="37">
        <f>CZ154+DA21-SUMIF('Background Data'!$A$47:$A$51,'Data Tables'!$B154,'Data Tables'!DA$140:DA$144)+IF($B154=Inputs!$C$72,('Data Tables'!DA$128-'Data Tables'!DA$131),0)+SUMIF('Background Data'!$A$66:$A$70,'Data Tables'!$B154,'Data Tables'!DA$140:DA$144)-IF($B154=Inputs!$C$78,CZ$119,0)</f>
        <v>15000000</v>
      </c>
      <c r="DB154" s="37">
        <f>DA154+DB21-SUMIF('Background Data'!$A$47:$A$51,'Data Tables'!$B154,'Data Tables'!DB$140:DB$144)+IF($B154=Inputs!$C$72,('Data Tables'!DB$128-'Data Tables'!DB$131),0)+SUMIF('Background Data'!$A$66:$A$70,'Data Tables'!$B154,'Data Tables'!DB$140:DB$144)-IF($B154=Inputs!$C$78,DA$119,0)</f>
        <v>15000000</v>
      </c>
      <c r="DC154" s="37">
        <f>DB154+DC21-SUMIF('Background Data'!$A$47:$A$51,'Data Tables'!$B154,'Data Tables'!DC$140:DC$144)+IF($B154=Inputs!$C$72,('Data Tables'!DC$128-'Data Tables'!DC$131),0)+SUMIF('Background Data'!$A$66:$A$70,'Data Tables'!$B154,'Data Tables'!DC$140:DC$144)-IF($B154=Inputs!$C$78,DB$119,0)</f>
        <v>15000000</v>
      </c>
      <c r="DD154" s="37">
        <f>DC154+DD21-SUMIF('Background Data'!$A$47:$A$51,'Data Tables'!$B154,'Data Tables'!DD$140:DD$144)+IF($B154=Inputs!$C$72,('Data Tables'!DD$128-'Data Tables'!DD$131),0)+SUMIF('Background Data'!$A$66:$A$70,'Data Tables'!$B154,'Data Tables'!DD$140:DD$144)-IF($B154=Inputs!$C$78,DC$119,0)</f>
        <v>15000000</v>
      </c>
      <c r="DE154" s="37">
        <f>DD154+DE21-SUMIF('Background Data'!$A$47:$A$51,'Data Tables'!$B154,'Data Tables'!DE$140:DE$144)+IF($B154=Inputs!$C$72,('Data Tables'!DE$128-'Data Tables'!DE$131),0)+SUMIF('Background Data'!$A$66:$A$70,'Data Tables'!$B154,'Data Tables'!DE$140:DE$144)-IF($B154=Inputs!$C$78,DD$119,0)</f>
        <v>15000000</v>
      </c>
      <c r="DF154" s="37">
        <f>DE154+DF21-SUMIF('Background Data'!$A$47:$A$51,'Data Tables'!$B154,'Data Tables'!DF$140:DF$144)+IF($B154=Inputs!$C$72,('Data Tables'!DF$128-'Data Tables'!DF$131),0)+SUMIF('Background Data'!$A$66:$A$70,'Data Tables'!$B154,'Data Tables'!DF$140:DF$144)-IF($B154=Inputs!$C$78,DE$119,0)</f>
        <v>15000000</v>
      </c>
      <c r="DG154" s="37">
        <f>DF154+DG21-SUMIF('Background Data'!$A$47:$A$51,'Data Tables'!$B154,'Data Tables'!DG$140:DG$144)+IF($B154=Inputs!$C$72,('Data Tables'!DG$128-'Data Tables'!DG$131),0)+SUMIF('Background Data'!$A$66:$A$70,'Data Tables'!$B154,'Data Tables'!DG$140:DG$144)-IF($B154=Inputs!$C$78,DF$119,0)</f>
        <v>15000000</v>
      </c>
      <c r="DH154" s="37">
        <f>DG154+DH21-SUMIF('Background Data'!$A$47:$A$51,'Data Tables'!$B154,'Data Tables'!DH$140:DH$144)+IF($B154=Inputs!$C$72,('Data Tables'!DH$128-'Data Tables'!DH$131),0)+SUMIF('Background Data'!$A$66:$A$70,'Data Tables'!$B154,'Data Tables'!DH$140:DH$144)-IF($B154=Inputs!$C$78,DG$119,0)</f>
        <v>15000000</v>
      </c>
      <c r="DI154" s="37">
        <f>DH154+DI21-SUMIF('Background Data'!$A$47:$A$51,'Data Tables'!$B154,'Data Tables'!DI$140:DI$144)+IF($B154=Inputs!$C$72,('Data Tables'!DI$128-'Data Tables'!DI$131),0)+SUMIF('Background Data'!$A$66:$A$70,'Data Tables'!$B154,'Data Tables'!DI$140:DI$144)-IF($B154=Inputs!$C$78,DH$119,0)</f>
        <v>15000000</v>
      </c>
      <c r="DJ154" s="37">
        <f>DI154+DJ21-SUMIF('Background Data'!$A$47:$A$51,'Data Tables'!$B154,'Data Tables'!DJ$140:DJ$144)+IF($B154=Inputs!$C$72,('Data Tables'!DJ$128-'Data Tables'!DJ$131),0)+SUMIF('Background Data'!$A$66:$A$70,'Data Tables'!$B154,'Data Tables'!DJ$140:DJ$144)-IF($B154=Inputs!$C$78,DI$119,0)</f>
        <v>15000000</v>
      </c>
      <c r="DK154" s="37">
        <f>DJ154+DK21-SUMIF('Background Data'!$A$47:$A$51,'Data Tables'!$B154,'Data Tables'!DK$140:DK$144)+IF($B154=Inputs!$C$72,('Data Tables'!DK$128-'Data Tables'!DK$131),0)+SUMIF('Background Data'!$A$66:$A$70,'Data Tables'!$B154,'Data Tables'!DK$140:DK$144)-IF($B154=Inputs!$C$78,DJ$119,0)</f>
        <v>15000000</v>
      </c>
      <c r="DL154" s="37">
        <f>DK154+DL21-SUMIF('Background Data'!$A$47:$A$51,'Data Tables'!$B154,'Data Tables'!DL$140:DL$144)+IF($B154=Inputs!$C$72,('Data Tables'!DL$128-'Data Tables'!DL$131),0)+SUMIF('Background Data'!$A$66:$A$70,'Data Tables'!$B154,'Data Tables'!DL$140:DL$144)-IF($B154=Inputs!$C$78,DK$119,0)</f>
        <v>15000000</v>
      </c>
      <c r="DM154" s="37">
        <f>DL154+DM21-SUMIF('Background Data'!$A$47:$A$51,'Data Tables'!$B154,'Data Tables'!DM$140:DM$144)+IF($B154=Inputs!$C$72,('Data Tables'!DM$128-'Data Tables'!DM$131),0)+SUMIF('Background Data'!$A$66:$A$70,'Data Tables'!$B154,'Data Tables'!DM$140:DM$144)-IF($B154=Inputs!$C$78,DL$119,0)</f>
        <v>15000000</v>
      </c>
      <c r="DN154" s="37">
        <f>DM154+DN21-SUMIF('Background Data'!$A$47:$A$51,'Data Tables'!$B154,'Data Tables'!DN$140:DN$144)+IF($B154=Inputs!$C$72,('Data Tables'!DN$128-'Data Tables'!DN$131),0)+SUMIF('Background Data'!$A$66:$A$70,'Data Tables'!$B154,'Data Tables'!DN$140:DN$144)-IF($B154=Inputs!$C$78,DM$119,0)</f>
        <v>15000000</v>
      </c>
      <c r="DO154" s="37">
        <f>DN154+DO21-SUMIF('Background Data'!$A$47:$A$51,'Data Tables'!$B154,'Data Tables'!DO$140:DO$144)+IF($B154=Inputs!$C$72,('Data Tables'!DO$128-'Data Tables'!DO$131),0)+SUMIF('Background Data'!$A$66:$A$70,'Data Tables'!$B154,'Data Tables'!DO$140:DO$144)-IF($B154=Inputs!$C$78,DN$119,0)</f>
        <v>15000000</v>
      </c>
      <c r="DP154" s="37">
        <f>DO154+DP21-SUMIF('Background Data'!$A$47:$A$51,'Data Tables'!$B154,'Data Tables'!DP$140:DP$144)+IF($B154=Inputs!$C$72,('Data Tables'!DP$128-'Data Tables'!DP$131),0)+SUMIF('Background Data'!$A$66:$A$70,'Data Tables'!$B154,'Data Tables'!DP$140:DP$144)-IF($B154=Inputs!$C$78,DO$119,0)</f>
        <v>15000000</v>
      </c>
      <c r="DQ154" s="37">
        <f>DP154+DQ21-SUMIF('Background Data'!$A$47:$A$51,'Data Tables'!$B154,'Data Tables'!DQ$140:DQ$144)+IF($B154=Inputs!$C$72,('Data Tables'!DQ$128-'Data Tables'!DQ$131),0)+SUMIF('Background Data'!$A$66:$A$70,'Data Tables'!$B154,'Data Tables'!DQ$140:DQ$144)-IF($B154=Inputs!$C$78,DP$119,0)</f>
        <v>15000000</v>
      </c>
      <c r="DR154" s="37">
        <f>DQ154+DR21-SUMIF('Background Data'!$A$47:$A$51,'Data Tables'!$B154,'Data Tables'!DR$140:DR$144)+IF($B154=Inputs!$C$72,('Data Tables'!DR$128-'Data Tables'!DR$131),0)+SUMIF('Background Data'!$A$66:$A$70,'Data Tables'!$B154,'Data Tables'!DR$140:DR$144)-IF($B154=Inputs!$C$78,DQ$119,0)</f>
        <v>15000000</v>
      </c>
    </row>
    <row r="155" ht="14.25" customHeight="1" outlineLevel="1">
      <c r="B155" s="268" t="str">
        <f>'Fund Raising'!B38</f>
        <v/>
      </c>
      <c r="C155" s="37">
        <f>C38-SUMIF('Background Data'!$A$47:$A$51,'Data Tables'!$B155,'Data Tables'!C$140:C$144)+IF($B155=Inputs!$C$72,('Data Tables'!C$128-'Data Tables'!C$131),0)+SUMIF('Background Data'!$A$66:$A$70,'Data Tables'!$B155,'Data Tables'!C$140:C$144)-IF($B155=Inputs!$C$78,C$119,0)</f>
        <v>0</v>
      </c>
      <c r="D155" s="37">
        <f>C155+D22-SUMIF('Background Data'!$A$47:$A$51,'Data Tables'!$B155,'Data Tables'!D$140:D$144)+IF($B155=Inputs!$C$72,('Data Tables'!D$128-'Data Tables'!D$131),0)+SUMIF('Background Data'!$A$66:$A$70,'Data Tables'!$B155,'Data Tables'!D$140:D$144)-IF($B155=Inputs!$C$78,C$119,0)</f>
        <v>0</v>
      </c>
      <c r="E155" s="37">
        <f>D155+E22-SUMIF('Background Data'!$A$47:$A$51,'Data Tables'!$B155,'Data Tables'!E$140:E$144)+IF($B155=Inputs!$C$72,('Data Tables'!E$128-'Data Tables'!E$131),0)+SUMIF('Background Data'!$A$66:$A$70,'Data Tables'!$B155,'Data Tables'!E$140:E$144)-IF($B155=Inputs!$C$78,D$119,0)</f>
        <v>0</v>
      </c>
      <c r="F155" s="37">
        <f>E155+F22-SUMIF('Background Data'!$A$47:$A$51,'Data Tables'!$B155,'Data Tables'!F$140:F$144)+IF($B155=Inputs!$C$72,('Data Tables'!F$128-'Data Tables'!F$131),0)+SUMIF('Background Data'!$A$66:$A$70,'Data Tables'!$B155,'Data Tables'!F$140:F$144)-IF($B155=Inputs!$C$78,E$119,0)</f>
        <v>0</v>
      </c>
      <c r="G155" s="37">
        <f>F155+G22-SUMIF('Background Data'!$A$47:$A$51,'Data Tables'!$B155,'Data Tables'!G$140:G$144)+IF($B155=Inputs!$C$72,('Data Tables'!G$128-'Data Tables'!G$131),0)+SUMIF('Background Data'!$A$66:$A$70,'Data Tables'!$B155,'Data Tables'!G$140:G$144)-IF($B155=Inputs!$C$78,F$119,0)</f>
        <v>0</v>
      </c>
      <c r="H155" s="37">
        <f>G155+H22-SUMIF('Background Data'!$A$47:$A$51,'Data Tables'!$B155,'Data Tables'!H$140:H$144)+IF($B155=Inputs!$C$72,('Data Tables'!H$128-'Data Tables'!H$131),0)+SUMIF('Background Data'!$A$66:$A$70,'Data Tables'!$B155,'Data Tables'!H$140:H$144)-IF($B155=Inputs!$C$78,G$119,0)</f>
        <v>0</v>
      </c>
      <c r="I155" s="37">
        <f>H155+I22-SUMIF('Background Data'!$A$47:$A$51,'Data Tables'!$B155,'Data Tables'!I$140:I$144)+IF($B155=Inputs!$C$72,('Data Tables'!I$128-'Data Tables'!I$131),0)+SUMIF('Background Data'!$A$66:$A$70,'Data Tables'!$B155,'Data Tables'!I$140:I$144)-IF($B155=Inputs!$C$78,H$119,0)</f>
        <v>0</v>
      </c>
      <c r="J155" s="37">
        <f>I155+J22-SUMIF('Background Data'!$A$47:$A$51,'Data Tables'!$B155,'Data Tables'!J$140:J$144)+IF($B155=Inputs!$C$72,('Data Tables'!J$128-'Data Tables'!J$131),0)+SUMIF('Background Data'!$A$66:$A$70,'Data Tables'!$B155,'Data Tables'!J$140:J$144)-IF($B155=Inputs!$C$78,I$119,0)</f>
        <v>0</v>
      </c>
      <c r="K155" s="37">
        <f>J155+K22-SUMIF('Background Data'!$A$47:$A$51,'Data Tables'!$B155,'Data Tables'!K$140:K$144)+IF($B155=Inputs!$C$72,('Data Tables'!K$128-'Data Tables'!K$131),0)+SUMIF('Background Data'!$A$66:$A$70,'Data Tables'!$B155,'Data Tables'!K$140:K$144)-IF($B155=Inputs!$C$78,J$119,0)</f>
        <v>0</v>
      </c>
      <c r="L155" s="37">
        <f>K155+L22-SUMIF('Background Data'!$A$47:$A$51,'Data Tables'!$B155,'Data Tables'!L$140:L$144)+IF($B155=Inputs!$C$72,('Data Tables'!L$128-'Data Tables'!L$131),0)+SUMIF('Background Data'!$A$66:$A$70,'Data Tables'!$B155,'Data Tables'!L$140:L$144)-IF($B155=Inputs!$C$78,K$119,0)</f>
        <v>0</v>
      </c>
      <c r="M155" s="37">
        <f>L155+M22-SUMIF('Background Data'!$A$47:$A$51,'Data Tables'!$B155,'Data Tables'!M$140:M$144)+IF($B155=Inputs!$C$72,('Data Tables'!M$128-'Data Tables'!M$131),0)+SUMIF('Background Data'!$A$66:$A$70,'Data Tables'!$B155,'Data Tables'!M$140:M$144)-IF($B155=Inputs!$C$78,L$119,0)</f>
        <v>0</v>
      </c>
      <c r="N155" s="37">
        <f>M155+N22-SUMIF('Background Data'!$A$47:$A$51,'Data Tables'!$B155,'Data Tables'!N$140:N$144)+IF($B155=Inputs!$C$72,('Data Tables'!N$128-'Data Tables'!N$131),0)+SUMIF('Background Data'!$A$66:$A$70,'Data Tables'!$B155,'Data Tables'!N$140:N$144)-IF($B155=Inputs!$C$78,M$119,0)</f>
        <v>0</v>
      </c>
      <c r="O155" s="37">
        <f>N155+O22-SUMIF('Background Data'!$A$47:$A$51,'Data Tables'!$B155,'Data Tables'!O$140:O$144)+IF($B155=Inputs!$C$72,('Data Tables'!O$128-'Data Tables'!O$131),0)+SUMIF('Background Data'!$A$66:$A$70,'Data Tables'!$B155,'Data Tables'!O$140:O$144)-IF($B155=Inputs!$C$78,N$119,0)</f>
        <v>0</v>
      </c>
      <c r="P155" s="37">
        <f>O155+P22-SUMIF('Background Data'!$A$47:$A$51,'Data Tables'!$B155,'Data Tables'!P$140:P$144)+IF($B155=Inputs!$C$72,('Data Tables'!P$128-'Data Tables'!P$131),0)+SUMIF('Background Data'!$A$66:$A$70,'Data Tables'!$B155,'Data Tables'!P$140:P$144)-IF($B155=Inputs!$C$78,O$119,0)</f>
        <v>0</v>
      </c>
      <c r="Q155" s="37">
        <f>P155+Q22-SUMIF('Background Data'!$A$47:$A$51,'Data Tables'!$B155,'Data Tables'!Q$140:Q$144)+IF($B155=Inputs!$C$72,('Data Tables'!Q$128-'Data Tables'!Q$131),0)+SUMIF('Background Data'!$A$66:$A$70,'Data Tables'!$B155,'Data Tables'!Q$140:Q$144)-IF($B155=Inputs!$C$78,P$119,0)</f>
        <v>0</v>
      </c>
      <c r="R155" s="37">
        <f>Q155+R22-SUMIF('Background Data'!$A$47:$A$51,'Data Tables'!$B155,'Data Tables'!R$140:R$144)+IF($B155=Inputs!$C$72,('Data Tables'!R$128-'Data Tables'!R$131),0)+SUMIF('Background Data'!$A$66:$A$70,'Data Tables'!$B155,'Data Tables'!R$140:R$144)-IF($B155=Inputs!$C$78,Q$119,0)</f>
        <v>0</v>
      </c>
      <c r="S155" s="37">
        <f>R155+S22-SUMIF('Background Data'!$A$47:$A$51,'Data Tables'!$B155,'Data Tables'!S$140:S$144)+IF($B155=Inputs!$C$72,('Data Tables'!S$128-'Data Tables'!S$131),0)+SUMIF('Background Data'!$A$66:$A$70,'Data Tables'!$B155,'Data Tables'!S$140:S$144)-IF($B155=Inputs!$C$78,R$119,0)</f>
        <v>0</v>
      </c>
      <c r="T155" s="37">
        <f>S155+T22-SUMIF('Background Data'!$A$47:$A$51,'Data Tables'!$B155,'Data Tables'!T$140:T$144)+IF($B155=Inputs!$C$72,('Data Tables'!T$128-'Data Tables'!T$131),0)+SUMIF('Background Data'!$A$66:$A$70,'Data Tables'!$B155,'Data Tables'!T$140:T$144)-IF($B155=Inputs!$C$78,S$119,0)</f>
        <v>0</v>
      </c>
      <c r="U155" s="37">
        <f>T155+U22-SUMIF('Background Data'!$A$47:$A$51,'Data Tables'!$B155,'Data Tables'!U$140:U$144)+IF($B155=Inputs!$C$72,('Data Tables'!U$128-'Data Tables'!U$131),0)+SUMIF('Background Data'!$A$66:$A$70,'Data Tables'!$B155,'Data Tables'!U$140:U$144)-IF($B155=Inputs!$C$78,T$119,0)</f>
        <v>0</v>
      </c>
      <c r="V155" s="37">
        <f>U155+V22-SUMIF('Background Data'!$A$47:$A$51,'Data Tables'!$B155,'Data Tables'!V$140:V$144)+IF($B155=Inputs!$C$72,('Data Tables'!V$128-'Data Tables'!V$131),0)+SUMIF('Background Data'!$A$66:$A$70,'Data Tables'!$B155,'Data Tables'!V$140:V$144)-IF($B155=Inputs!$C$78,U$119,0)</f>
        <v>0</v>
      </c>
      <c r="W155" s="37">
        <f>V155+W22-SUMIF('Background Data'!$A$47:$A$51,'Data Tables'!$B155,'Data Tables'!W$140:W$144)+IF($B155=Inputs!$C$72,('Data Tables'!W$128-'Data Tables'!W$131),0)+SUMIF('Background Data'!$A$66:$A$70,'Data Tables'!$B155,'Data Tables'!W$140:W$144)-IF($B155=Inputs!$C$78,V$119,0)</f>
        <v>0</v>
      </c>
      <c r="X155" s="37">
        <f>W155+X22-SUMIF('Background Data'!$A$47:$A$51,'Data Tables'!$B155,'Data Tables'!X$140:X$144)+IF($B155=Inputs!$C$72,('Data Tables'!X$128-'Data Tables'!X$131),0)+SUMIF('Background Data'!$A$66:$A$70,'Data Tables'!$B155,'Data Tables'!X$140:X$144)-IF($B155=Inputs!$C$78,W$119,0)</f>
        <v>0</v>
      </c>
      <c r="Y155" s="37">
        <f>X155+Y22-SUMIF('Background Data'!$A$47:$A$51,'Data Tables'!$B155,'Data Tables'!Y$140:Y$144)+IF($B155=Inputs!$C$72,('Data Tables'!Y$128-'Data Tables'!Y$131),0)+SUMIF('Background Data'!$A$66:$A$70,'Data Tables'!$B155,'Data Tables'!Y$140:Y$144)-IF($B155=Inputs!$C$78,X$119,0)</f>
        <v>0</v>
      </c>
      <c r="Z155" s="37">
        <f>Y155+Z22-SUMIF('Background Data'!$A$47:$A$51,'Data Tables'!$B155,'Data Tables'!Z$140:Z$144)+IF($B155=Inputs!$C$72,('Data Tables'!Z$128-'Data Tables'!Z$131),0)+SUMIF('Background Data'!$A$66:$A$70,'Data Tables'!$B155,'Data Tables'!Z$140:Z$144)-IF($B155=Inputs!$C$78,Y$119,0)</f>
        <v>0</v>
      </c>
      <c r="AA155" s="37">
        <f>Z155+AA22-SUMIF('Background Data'!$A$47:$A$51,'Data Tables'!$B155,'Data Tables'!AA$140:AA$144)+IF($B155=Inputs!$C$72,('Data Tables'!AA$128-'Data Tables'!AA$131),0)+SUMIF('Background Data'!$A$66:$A$70,'Data Tables'!$B155,'Data Tables'!AA$140:AA$144)-IF($B155=Inputs!$C$78,Z$119,0)</f>
        <v>0</v>
      </c>
      <c r="AB155" s="37">
        <f>AA155+AB22-SUMIF('Background Data'!$A$47:$A$51,'Data Tables'!$B155,'Data Tables'!AB$140:AB$144)+IF($B155=Inputs!$C$72,('Data Tables'!AB$128-'Data Tables'!AB$131),0)+SUMIF('Background Data'!$A$66:$A$70,'Data Tables'!$B155,'Data Tables'!AB$140:AB$144)-IF($B155=Inputs!$C$78,AA$119,0)</f>
        <v>0</v>
      </c>
      <c r="AC155" s="37">
        <f>AB155+AC22-SUMIF('Background Data'!$A$47:$A$51,'Data Tables'!$B155,'Data Tables'!AC$140:AC$144)+IF($B155=Inputs!$C$72,('Data Tables'!AC$128-'Data Tables'!AC$131),0)+SUMIF('Background Data'!$A$66:$A$70,'Data Tables'!$B155,'Data Tables'!AC$140:AC$144)-IF($B155=Inputs!$C$78,AB$119,0)</f>
        <v>0</v>
      </c>
      <c r="AD155" s="37">
        <f>AC155+AD22-SUMIF('Background Data'!$A$47:$A$51,'Data Tables'!$B155,'Data Tables'!AD$140:AD$144)+IF($B155=Inputs!$C$72,('Data Tables'!AD$128-'Data Tables'!AD$131),0)+SUMIF('Background Data'!$A$66:$A$70,'Data Tables'!$B155,'Data Tables'!AD$140:AD$144)-IF($B155=Inputs!$C$78,AC$119,0)</f>
        <v>0</v>
      </c>
      <c r="AE155" s="37">
        <f>AD155+AE22-SUMIF('Background Data'!$A$47:$A$51,'Data Tables'!$B155,'Data Tables'!AE$140:AE$144)+IF($B155=Inputs!$C$72,('Data Tables'!AE$128-'Data Tables'!AE$131),0)+SUMIF('Background Data'!$A$66:$A$70,'Data Tables'!$B155,'Data Tables'!AE$140:AE$144)-IF($B155=Inputs!$C$78,AD$119,0)</f>
        <v>0</v>
      </c>
      <c r="AF155" s="37">
        <f>AE155+AF22-SUMIF('Background Data'!$A$47:$A$51,'Data Tables'!$B155,'Data Tables'!AF$140:AF$144)+IF($B155=Inputs!$C$72,('Data Tables'!AF$128-'Data Tables'!AF$131),0)+SUMIF('Background Data'!$A$66:$A$70,'Data Tables'!$B155,'Data Tables'!AF$140:AF$144)-IF($B155=Inputs!$C$78,AE$119,0)</f>
        <v>0</v>
      </c>
      <c r="AG155" s="37">
        <f>AF155+AG22-SUMIF('Background Data'!$A$47:$A$51,'Data Tables'!$B155,'Data Tables'!AG$140:AG$144)+IF($B155=Inputs!$C$72,('Data Tables'!AG$128-'Data Tables'!AG$131),0)+SUMIF('Background Data'!$A$66:$A$70,'Data Tables'!$B155,'Data Tables'!AG$140:AG$144)-IF($B155=Inputs!$C$78,AF$119,0)</f>
        <v>0</v>
      </c>
      <c r="AH155" s="37">
        <f>AG155+AH22-SUMIF('Background Data'!$A$47:$A$51,'Data Tables'!$B155,'Data Tables'!AH$140:AH$144)+IF($B155=Inputs!$C$72,('Data Tables'!AH$128-'Data Tables'!AH$131),0)+SUMIF('Background Data'!$A$66:$A$70,'Data Tables'!$B155,'Data Tables'!AH$140:AH$144)-IF($B155=Inputs!$C$78,AG$119,0)</f>
        <v>0</v>
      </c>
      <c r="AI155" s="37">
        <f>AH155+AI22-SUMIF('Background Data'!$A$47:$A$51,'Data Tables'!$B155,'Data Tables'!AI$140:AI$144)+IF($B155=Inputs!$C$72,('Data Tables'!AI$128-'Data Tables'!AI$131),0)+SUMIF('Background Data'!$A$66:$A$70,'Data Tables'!$B155,'Data Tables'!AI$140:AI$144)-IF($B155=Inputs!$C$78,AH$119,0)</f>
        <v>0</v>
      </c>
      <c r="AJ155" s="37">
        <f>AI155+AJ22-SUMIF('Background Data'!$A$47:$A$51,'Data Tables'!$B155,'Data Tables'!AJ$140:AJ$144)+IF($B155=Inputs!$C$72,('Data Tables'!AJ$128-'Data Tables'!AJ$131),0)+SUMIF('Background Data'!$A$66:$A$70,'Data Tables'!$B155,'Data Tables'!AJ$140:AJ$144)-IF($B155=Inputs!$C$78,AI$119,0)</f>
        <v>0</v>
      </c>
      <c r="AK155" s="37">
        <f>AJ155+AK22-SUMIF('Background Data'!$A$47:$A$51,'Data Tables'!$B155,'Data Tables'!AK$140:AK$144)+IF($B155=Inputs!$C$72,('Data Tables'!AK$128-'Data Tables'!AK$131),0)+SUMIF('Background Data'!$A$66:$A$70,'Data Tables'!$B155,'Data Tables'!AK$140:AK$144)-IF($B155=Inputs!$C$78,AJ$119,0)</f>
        <v>0</v>
      </c>
      <c r="AL155" s="37">
        <f>AK155+AL22-SUMIF('Background Data'!$A$47:$A$51,'Data Tables'!$B155,'Data Tables'!AL$140:AL$144)+IF($B155=Inputs!$C$72,('Data Tables'!AL$128-'Data Tables'!AL$131),0)+SUMIF('Background Data'!$A$66:$A$70,'Data Tables'!$B155,'Data Tables'!AL$140:AL$144)-IF($B155=Inputs!$C$78,AK$119,0)</f>
        <v>0</v>
      </c>
      <c r="AM155" s="37">
        <f>AL155+AM22-SUMIF('Background Data'!$A$47:$A$51,'Data Tables'!$B155,'Data Tables'!AM$140:AM$144)+IF($B155=Inputs!$C$72,('Data Tables'!AM$128-'Data Tables'!AM$131),0)+SUMIF('Background Data'!$A$66:$A$70,'Data Tables'!$B155,'Data Tables'!AM$140:AM$144)-IF($B155=Inputs!$C$78,AL$119,0)</f>
        <v>0</v>
      </c>
      <c r="AN155" s="37">
        <f>AM155+AN22-SUMIF('Background Data'!$A$47:$A$51,'Data Tables'!$B155,'Data Tables'!AN$140:AN$144)+IF($B155=Inputs!$C$72,('Data Tables'!AN$128-'Data Tables'!AN$131),0)+SUMIF('Background Data'!$A$66:$A$70,'Data Tables'!$B155,'Data Tables'!AN$140:AN$144)-IF($B155=Inputs!$C$78,AM$119,0)</f>
        <v>0</v>
      </c>
      <c r="AO155" s="37">
        <f>AN155+AO22-SUMIF('Background Data'!$A$47:$A$51,'Data Tables'!$B155,'Data Tables'!AO$140:AO$144)+IF($B155=Inputs!$C$72,('Data Tables'!AO$128-'Data Tables'!AO$131),0)+SUMIF('Background Data'!$A$66:$A$70,'Data Tables'!$B155,'Data Tables'!AO$140:AO$144)-IF($B155=Inputs!$C$78,AN$119,0)</f>
        <v>0</v>
      </c>
      <c r="AP155" s="37">
        <f>AO155+AP22-SUMIF('Background Data'!$A$47:$A$51,'Data Tables'!$B155,'Data Tables'!AP$140:AP$144)+IF($B155=Inputs!$C$72,('Data Tables'!AP$128-'Data Tables'!AP$131),0)+SUMIF('Background Data'!$A$66:$A$70,'Data Tables'!$B155,'Data Tables'!AP$140:AP$144)-IF($B155=Inputs!$C$78,AO$119,0)</f>
        <v>0</v>
      </c>
      <c r="AQ155" s="37">
        <f>AP155+AQ22-SUMIF('Background Data'!$A$47:$A$51,'Data Tables'!$B155,'Data Tables'!AQ$140:AQ$144)+IF($B155=Inputs!$C$72,('Data Tables'!AQ$128-'Data Tables'!AQ$131),0)+SUMIF('Background Data'!$A$66:$A$70,'Data Tables'!$B155,'Data Tables'!AQ$140:AQ$144)-IF($B155=Inputs!$C$78,AP$119,0)</f>
        <v>0</v>
      </c>
      <c r="AR155" s="37">
        <f>AQ155+AR22-SUMIF('Background Data'!$A$47:$A$51,'Data Tables'!$B155,'Data Tables'!AR$140:AR$144)+IF($B155=Inputs!$C$72,('Data Tables'!AR$128-'Data Tables'!AR$131),0)+SUMIF('Background Data'!$A$66:$A$70,'Data Tables'!$B155,'Data Tables'!AR$140:AR$144)-IF($B155=Inputs!$C$78,AQ$119,0)</f>
        <v>0</v>
      </c>
      <c r="AS155" s="37">
        <f>AR155+AS22-SUMIF('Background Data'!$A$47:$A$51,'Data Tables'!$B155,'Data Tables'!AS$140:AS$144)+IF($B155=Inputs!$C$72,('Data Tables'!AS$128-'Data Tables'!AS$131),0)+SUMIF('Background Data'!$A$66:$A$70,'Data Tables'!$B155,'Data Tables'!AS$140:AS$144)-IF($B155=Inputs!$C$78,AR$119,0)</f>
        <v>0</v>
      </c>
      <c r="AT155" s="37">
        <f>AS155+AT22-SUMIF('Background Data'!$A$47:$A$51,'Data Tables'!$B155,'Data Tables'!AT$140:AT$144)+IF($B155=Inputs!$C$72,('Data Tables'!AT$128-'Data Tables'!AT$131),0)+SUMIF('Background Data'!$A$66:$A$70,'Data Tables'!$B155,'Data Tables'!AT$140:AT$144)-IF($B155=Inputs!$C$78,AS$119,0)</f>
        <v>0</v>
      </c>
      <c r="AU155" s="37">
        <f>AT155+AU22-SUMIF('Background Data'!$A$47:$A$51,'Data Tables'!$B155,'Data Tables'!AU$140:AU$144)+IF($B155=Inputs!$C$72,('Data Tables'!AU$128-'Data Tables'!AU$131),0)+SUMIF('Background Data'!$A$66:$A$70,'Data Tables'!$B155,'Data Tables'!AU$140:AU$144)-IF($B155=Inputs!$C$78,AT$119,0)</f>
        <v>0</v>
      </c>
      <c r="AV155" s="37">
        <f>AU155+AV22-SUMIF('Background Data'!$A$47:$A$51,'Data Tables'!$B155,'Data Tables'!AV$140:AV$144)+IF($B155=Inputs!$C$72,('Data Tables'!AV$128-'Data Tables'!AV$131),0)+SUMIF('Background Data'!$A$66:$A$70,'Data Tables'!$B155,'Data Tables'!AV$140:AV$144)-IF($B155=Inputs!$C$78,AU$119,0)</f>
        <v>0</v>
      </c>
      <c r="AW155" s="37">
        <f>AV155+AW22-SUMIF('Background Data'!$A$47:$A$51,'Data Tables'!$B155,'Data Tables'!AW$140:AW$144)+IF($B155=Inputs!$C$72,('Data Tables'!AW$128-'Data Tables'!AW$131),0)+SUMIF('Background Data'!$A$66:$A$70,'Data Tables'!$B155,'Data Tables'!AW$140:AW$144)-IF($B155=Inputs!$C$78,AV$119,0)</f>
        <v>0</v>
      </c>
      <c r="AX155" s="37">
        <f>AW155+AX22-SUMIF('Background Data'!$A$47:$A$51,'Data Tables'!$B155,'Data Tables'!AX$140:AX$144)+IF($B155=Inputs!$C$72,('Data Tables'!AX$128-'Data Tables'!AX$131),0)+SUMIF('Background Data'!$A$66:$A$70,'Data Tables'!$B155,'Data Tables'!AX$140:AX$144)-IF($B155=Inputs!$C$78,AW$119,0)</f>
        <v>0</v>
      </c>
      <c r="AY155" s="37">
        <f>AX155+AY22-SUMIF('Background Data'!$A$47:$A$51,'Data Tables'!$B155,'Data Tables'!AY$140:AY$144)+IF($B155=Inputs!$C$72,('Data Tables'!AY$128-'Data Tables'!AY$131),0)+SUMIF('Background Data'!$A$66:$A$70,'Data Tables'!$B155,'Data Tables'!AY$140:AY$144)-IF($B155=Inputs!$C$78,AX$119,0)</f>
        <v>0</v>
      </c>
      <c r="AZ155" s="37">
        <f>AY155+AZ22-SUMIF('Background Data'!$A$47:$A$51,'Data Tables'!$B155,'Data Tables'!AZ$140:AZ$144)+IF($B155=Inputs!$C$72,('Data Tables'!AZ$128-'Data Tables'!AZ$131),0)+SUMIF('Background Data'!$A$66:$A$70,'Data Tables'!$B155,'Data Tables'!AZ$140:AZ$144)-IF($B155=Inputs!$C$78,AY$119,0)</f>
        <v>0</v>
      </c>
      <c r="BA155" s="37">
        <f>AZ155+BA22-SUMIF('Background Data'!$A$47:$A$51,'Data Tables'!$B155,'Data Tables'!BA$140:BA$144)+IF($B155=Inputs!$C$72,('Data Tables'!BA$128-'Data Tables'!BA$131),0)+SUMIF('Background Data'!$A$66:$A$70,'Data Tables'!$B155,'Data Tables'!BA$140:BA$144)-IF($B155=Inputs!$C$78,AZ$119,0)</f>
        <v>0</v>
      </c>
      <c r="BB155" s="37">
        <f>BA155+BB22-SUMIF('Background Data'!$A$47:$A$51,'Data Tables'!$B155,'Data Tables'!BB$140:BB$144)+IF($B155=Inputs!$C$72,('Data Tables'!BB$128-'Data Tables'!BB$131),0)+SUMIF('Background Data'!$A$66:$A$70,'Data Tables'!$B155,'Data Tables'!BB$140:BB$144)-IF($B155=Inputs!$C$78,BA$119,0)</f>
        <v>0</v>
      </c>
      <c r="BC155" s="37">
        <f>BB155+BC22-SUMIF('Background Data'!$A$47:$A$51,'Data Tables'!$B155,'Data Tables'!BC$140:BC$144)+IF($B155=Inputs!$C$72,('Data Tables'!BC$128-'Data Tables'!BC$131),0)+SUMIF('Background Data'!$A$66:$A$70,'Data Tables'!$B155,'Data Tables'!BC$140:BC$144)-IF($B155=Inputs!$C$78,BB$119,0)</f>
        <v>0</v>
      </c>
      <c r="BD155" s="37">
        <f>BC155+BD22-SUMIF('Background Data'!$A$47:$A$51,'Data Tables'!$B155,'Data Tables'!BD$140:BD$144)+IF($B155=Inputs!$C$72,('Data Tables'!BD$128-'Data Tables'!BD$131),0)+SUMIF('Background Data'!$A$66:$A$70,'Data Tables'!$B155,'Data Tables'!BD$140:BD$144)-IF($B155=Inputs!$C$78,BC$119,0)</f>
        <v>0</v>
      </c>
      <c r="BE155" s="37">
        <f>BD155+BE22-SUMIF('Background Data'!$A$47:$A$51,'Data Tables'!$B155,'Data Tables'!BE$140:BE$144)+IF($B155=Inputs!$C$72,('Data Tables'!BE$128-'Data Tables'!BE$131),0)+SUMIF('Background Data'!$A$66:$A$70,'Data Tables'!$B155,'Data Tables'!BE$140:BE$144)-IF($B155=Inputs!$C$78,BD$119,0)</f>
        <v>0</v>
      </c>
      <c r="BF155" s="37">
        <f>BE155+BF22-SUMIF('Background Data'!$A$47:$A$51,'Data Tables'!$B155,'Data Tables'!BF$140:BF$144)+IF($B155=Inputs!$C$72,('Data Tables'!BF$128-'Data Tables'!BF$131),0)+SUMIF('Background Data'!$A$66:$A$70,'Data Tables'!$B155,'Data Tables'!BF$140:BF$144)-IF($B155=Inputs!$C$78,BE$119,0)</f>
        <v>0</v>
      </c>
      <c r="BG155" s="37">
        <f>BF155+BG22-SUMIF('Background Data'!$A$47:$A$51,'Data Tables'!$B155,'Data Tables'!BG$140:BG$144)+IF($B155=Inputs!$C$72,('Data Tables'!BG$128-'Data Tables'!BG$131),0)+SUMIF('Background Data'!$A$66:$A$70,'Data Tables'!$B155,'Data Tables'!BG$140:BG$144)-IF($B155=Inputs!$C$78,BF$119,0)</f>
        <v>0</v>
      </c>
      <c r="BH155" s="37">
        <f>BG155+BH22-SUMIF('Background Data'!$A$47:$A$51,'Data Tables'!$B155,'Data Tables'!BH$140:BH$144)+IF($B155=Inputs!$C$72,('Data Tables'!BH$128-'Data Tables'!BH$131),0)+SUMIF('Background Data'!$A$66:$A$70,'Data Tables'!$B155,'Data Tables'!BH$140:BH$144)-IF($B155=Inputs!$C$78,BG$119,0)</f>
        <v>0</v>
      </c>
      <c r="BI155" s="37">
        <f>BH155+BI22-SUMIF('Background Data'!$A$47:$A$51,'Data Tables'!$B155,'Data Tables'!BI$140:BI$144)+IF($B155=Inputs!$C$72,('Data Tables'!BI$128-'Data Tables'!BI$131),0)+SUMIF('Background Data'!$A$66:$A$70,'Data Tables'!$B155,'Data Tables'!BI$140:BI$144)-IF($B155=Inputs!$C$78,BH$119,0)</f>
        <v>0</v>
      </c>
      <c r="BJ155" s="37">
        <f>BI155+BJ22-SUMIF('Background Data'!$A$47:$A$51,'Data Tables'!$B155,'Data Tables'!BJ$140:BJ$144)+IF($B155=Inputs!$C$72,('Data Tables'!BJ$128-'Data Tables'!BJ$131),0)+SUMIF('Background Data'!$A$66:$A$70,'Data Tables'!$B155,'Data Tables'!BJ$140:BJ$144)-IF($B155=Inputs!$C$78,BI$119,0)</f>
        <v>0</v>
      </c>
      <c r="BK155" s="37">
        <f>BJ155+BK22-SUMIF('Background Data'!$A$47:$A$51,'Data Tables'!$B155,'Data Tables'!BK$140:BK$144)+IF($B155=Inputs!$C$72,('Data Tables'!BK$128-'Data Tables'!BK$131),0)+SUMIF('Background Data'!$A$66:$A$70,'Data Tables'!$B155,'Data Tables'!BK$140:BK$144)-IF($B155=Inputs!$C$78,BJ$119,0)</f>
        <v>0</v>
      </c>
      <c r="BL155" s="37">
        <f>BK155+BL22-SUMIF('Background Data'!$A$47:$A$51,'Data Tables'!$B155,'Data Tables'!BL$140:BL$144)+IF($B155=Inputs!$C$72,('Data Tables'!BL$128-'Data Tables'!BL$131),0)+SUMIF('Background Data'!$A$66:$A$70,'Data Tables'!$B155,'Data Tables'!BL$140:BL$144)-IF($B155=Inputs!$C$78,BK$119,0)</f>
        <v>0</v>
      </c>
      <c r="BM155" s="37">
        <f>BL155+BM22-SUMIF('Background Data'!$A$47:$A$51,'Data Tables'!$B155,'Data Tables'!BM$140:BM$144)+IF($B155=Inputs!$C$72,('Data Tables'!BM$128-'Data Tables'!BM$131),0)+SUMIF('Background Data'!$A$66:$A$70,'Data Tables'!$B155,'Data Tables'!BM$140:BM$144)-IF($B155=Inputs!$C$78,BL$119,0)</f>
        <v>0</v>
      </c>
      <c r="BN155" s="37">
        <f>BM155+BN22-SUMIF('Background Data'!$A$47:$A$51,'Data Tables'!$B155,'Data Tables'!BN$140:BN$144)+IF($B155=Inputs!$C$72,('Data Tables'!BN$128-'Data Tables'!BN$131),0)+SUMIF('Background Data'!$A$66:$A$70,'Data Tables'!$B155,'Data Tables'!BN$140:BN$144)-IF($B155=Inputs!$C$78,BM$119,0)</f>
        <v>0</v>
      </c>
      <c r="BO155" s="37">
        <f>BN155+BO22-SUMIF('Background Data'!$A$47:$A$51,'Data Tables'!$B155,'Data Tables'!BO$140:BO$144)+IF($B155=Inputs!$C$72,('Data Tables'!BO$128-'Data Tables'!BO$131),0)+SUMIF('Background Data'!$A$66:$A$70,'Data Tables'!$B155,'Data Tables'!BO$140:BO$144)-IF($B155=Inputs!$C$78,BN$119,0)</f>
        <v>0</v>
      </c>
      <c r="BP155" s="37">
        <f>BO155+BP22-SUMIF('Background Data'!$A$47:$A$51,'Data Tables'!$B155,'Data Tables'!BP$140:BP$144)+IF($B155=Inputs!$C$72,('Data Tables'!BP$128-'Data Tables'!BP$131),0)+SUMIF('Background Data'!$A$66:$A$70,'Data Tables'!$B155,'Data Tables'!BP$140:BP$144)-IF($B155=Inputs!$C$78,BO$119,0)</f>
        <v>0</v>
      </c>
      <c r="BQ155" s="37">
        <f>BP155+BQ22-SUMIF('Background Data'!$A$47:$A$51,'Data Tables'!$B155,'Data Tables'!BQ$140:BQ$144)+IF($B155=Inputs!$C$72,('Data Tables'!BQ$128-'Data Tables'!BQ$131),0)+SUMIF('Background Data'!$A$66:$A$70,'Data Tables'!$B155,'Data Tables'!BQ$140:BQ$144)-IF($B155=Inputs!$C$78,BP$119,0)</f>
        <v>0</v>
      </c>
      <c r="BR155" s="37">
        <f>BQ155+BR22-SUMIF('Background Data'!$A$47:$A$51,'Data Tables'!$B155,'Data Tables'!BR$140:BR$144)+IF($B155=Inputs!$C$72,('Data Tables'!BR$128-'Data Tables'!BR$131),0)+SUMIF('Background Data'!$A$66:$A$70,'Data Tables'!$B155,'Data Tables'!BR$140:BR$144)-IF($B155=Inputs!$C$78,BQ$119,0)</f>
        <v>0</v>
      </c>
      <c r="BS155" s="37">
        <f>BR155+BS22-SUMIF('Background Data'!$A$47:$A$51,'Data Tables'!$B155,'Data Tables'!BS$140:BS$144)+IF($B155=Inputs!$C$72,('Data Tables'!BS$128-'Data Tables'!BS$131),0)+SUMIF('Background Data'!$A$66:$A$70,'Data Tables'!$B155,'Data Tables'!BS$140:BS$144)-IF($B155=Inputs!$C$78,BR$119,0)</f>
        <v>0</v>
      </c>
      <c r="BT155" s="37">
        <f>BS155+BT22-SUMIF('Background Data'!$A$47:$A$51,'Data Tables'!$B155,'Data Tables'!BT$140:BT$144)+IF($B155=Inputs!$C$72,('Data Tables'!BT$128-'Data Tables'!BT$131),0)+SUMIF('Background Data'!$A$66:$A$70,'Data Tables'!$B155,'Data Tables'!BT$140:BT$144)-IF($B155=Inputs!$C$78,BS$119,0)</f>
        <v>0</v>
      </c>
      <c r="BU155" s="37">
        <f>BT155+BU22-SUMIF('Background Data'!$A$47:$A$51,'Data Tables'!$B155,'Data Tables'!BU$140:BU$144)+IF($B155=Inputs!$C$72,('Data Tables'!BU$128-'Data Tables'!BU$131),0)+SUMIF('Background Data'!$A$66:$A$70,'Data Tables'!$B155,'Data Tables'!BU$140:BU$144)-IF($B155=Inputs!$C$78,BT$119,0)</f>
        <v>0</v>
      </c>
      <c r="BV155" s="37">
        <f>BU155+BV22-SUMIF('Background Data'!$A$47:$A$51,'Data Tables'!$B155,'Data Tables'!BV$140:BV$144)+IF($B155=Inputs!$C$72,('Data Tables'!BV$128-'Data Tables'!BV$131),0)+SUMIF('Background Data'!$A$66:$A$70,'Data Tables'!$B155,'Data Tables'!BV$140:BV$144)-IF($B155=Inputs!$C$78,BU$119,0)</f>
        <v>0</v>
      </c>
      <c r="BW155" s="37">
        <f>BV155+BW22-SUMIF('Background Data'!$A$47:$A$51,'Data Tables'!$B155,'Data Tables'!BW$140:BW$144)+IF($B155=Inputs!$C$72,('Data Tables'!BW$128-'Data Tables'!BW$131),0)+SUMIF('Background Data'!$A$66:$A$70,'Data Tables'!$B155,'Data Tables'!BW$140:BW$144)-IF($B155=Inputs!$C$78,BV$119,0)</f>
        <v>0</v>
      </c>
      <c r="BX155" s="37">
        <f>BW155+BX22-SUMIF('Background Data'!$A$47:$A$51,'Data Tables'!$B155,'Data Tables'!BX$140:BX$144)+IF($B155=Inputs!$C$72,('Data Tables'!BX$128-'Data Tables'!BX$131),0)+SUMIF('Background Data'!$A$66:$A$70,'Data Tables'!$B155,'Data Tables'!BX$140:BX$144)-IF($B155=Inputs!$C$78,BW$119,0)</f>
        <v>0</v>
      </c>
      <c r="BY155" s="37">
        <f>BX155+BY22-SUMIF('Background Data'!$A$47:$A$51,'Data Tables'!$B155,'Data Tables'!BY$140:BY$144)+IF($B155=Inputs!$C$72,('Data Tables'!BY$128-'Data Tables'!BY$131),0)+SUMIF('Background Data'!$A$66:$A$70,'Data Tables'!$B155,'Data Tables'!BY$140:BY$144)-IF($B155=Inputs!$C$78,BX$119,0)</f>
        <v>0</v>
      </c>
      <c r="BZ155" s="37">
        <f>BY155+BZ22-SUMIF('Background Data'!$A$47:$A$51,'Data Tables'!$B155,'Data Tables'!BZ$140:BZ$144)+IF($B155=Inputs!$C$72,('Data Tables'!BZ$128-'Data Tables'!BZ$131),0)+SUMIF('Background Data'!$A$66:$A$70,'Data Tables'!$B155,'Data Tables'!BZ$140:BZ$144)-IF($B155=Inputs!$C$78,BY$119,0)</f>
        <v>0</v>
      </c>
      <c r="CA155" s="37">
        <f>BZ155+CA22-SUMIF('Background Data'!$A$47:$A$51,'Data Tables'!$B155,'Data Tables'!CA$140:CA$144)+IF($B155=Inputs!$C$72,('Data Tables'!CA$128-'Data Tables'!CA$131),0)+SUMIF('Background Data'!$A$66:$A$70,'Data Tables'!$B155,'Data Tables'!CA$140:CA$144)-IF($B155=Inputs!$C$78,BZ$119,0)</f>
        <v>0</v>
      </c>
      <c r="CB155" s="37">
        <f>CA155+CB22-SUMIF('Background Data'!$A$47:$A$51,'Data Tables'!$B155,'Data Tables'!CB$140:CB$144)+IF($B155=Inputs!$C$72,('Data Tables'!CB$128-'Data Tables'!CB$131),0)+SUMIF('Background Data'!$A$66:$A$70,'Data Tables'!$B155,'Data Tables'!CB$140:CB$144)-IF($B155=Inputs!$C$78,CA$119,0)</f>
        <v>0</v>
      </c>
      <c r="CC155" s="37">
        <f>CB155+CC22-SUMIF('Background Data'!$A$47:$A$51,'Data Tables'!$B155,'Data Tables'!CC$140:CC$144)+IF($B155=Inputs!$C$72,('Data Tables'!CC$128-'Data Tables'!CC$131),0)+SUMIF('Background Data'!$A$66:$A$70,'Data Tables'!$B155,'Data Tables'!CC$140:CC$144)-IF($B155=Inputs!$C$78,CB$119,0)</f>
        <v>0</v>
      </c>
      <c r="CD155" s="37">
        <f>CC155+CD22-SUMIF('Background Data'!$A$47:$A$51,'Data Tables'!$B155,'Data Tables'!CD$140:CD$144)+IF($B155=Inputs!$C$72,('Data Tables'!CD$128-'Data Tables'!CD$131),0)+SUMIF('Background Data'!$A$66:$A$70,'Data Tables'!$B155,'Data Tables'!CD$140:CD$144)-IF($B155=Inputs!$C$78,CC$119,0)</f>
        <v>0</v>
      </c>
      <c r="CE155" s="37">
        <f>CD155+CE22-SUMIF('Background Data'!$A$47:$A$51,'Data Tables'!$B155,'Data Tables'!CE$140:CE$144)+IF($B155=Inputs!$C$72,('Data Tables'!CE$128-'Data Tables'!CE$131),0)+SUMIF('Background Data'!$A$66:$A$70,'Data Tables'!$B155,'Data Tables'!CE$140:CE$144)-IF($B155=Inputs!$C$78,CD$119,0)</f>
        <v>0</v>
      </c>
      <c r="CF155" s="37">
        <f>CE155+CF22-SUMIF('Background Data'!$A$47:$A$51,'Data Tables'!$B155,'Data Tables'!CF$140:CF$144)+IF($B155=Inputs!$C$72,('Data Tables'!CF$128-'Data Tables'!CF$131),0)+SUMIF('Background Data'!$A$66:$A$70,'Data Tables'!$B155,'Data Tables'!CF$140:CF$144)-IF($B155=Inputs!$C$78,CE$119,0)</f>
        <v>0</v>
      </c>
      <c r="CG155" s="37">
        <f>CF155+CG22-SUMIF('Background Data'!$A$47:$A$51,'Data Tables'!$B155,'Data Tables'!CG$140:CG$144)+IF($B155=Inputs!$C$72,('Data Tables'!CG$128-'Data Tables'!CG$131),0)+SUMIF('Background Data'!$A$66:$A$70,'Data Tables'!$B155,'Data Tables'!CG$140:CG$144)-IF($B155=Inputs!$C$78,CF$119,0)</f>
        <v>0</v>
      </c>
      <c r="CH155" s="37">
        <f>CG155+CH22-SUMIF('Background Data'!$A$47:$A$51,'Data Tables'!$B155,'Data Tables'!CH$140:CH$144)+IF($B155=Inputs!$C$72,('Data Tables'!CH$128-'Data Tables'!CH$131),0)+SUMIF('Background Data'!$A$66:$A$70,'Data Tables'!$B155,'Data Tables'!CH$140:CH$144)-IF($B155=Inputs!$C$78,CG$119,0)</f>
        <v>0</v>
      </c>
      <c r="CI155" s="37">
        <f>CH155+CI22-SUMIF('Background Data'!$A$47:$A$51,'Data Tables'!$B155,'Data Tables'!CI$140:CI$144)+IF($B155=Inputs!$C$72,('Data Tables'!CI$128-'Data Tables'!CI$131),0)+SUMIF('Background Data'!$A$66:$A$70,'Data Tables'!$B155,'Data Tables'!CI$140:CI$144)-IF($B155=Inputs!$C$78,CH$119,0)</f>
        <v>0</v>
      </c>
      <c r="CJ155" s="37">
        <f>CI155+CJ22-SUMIF('Background Data'!$A$47:$A$51,'Data Tables'!$B155,'Data Tables'!CJ$140:CJ$144)+IF($B155=Inputs!$C$72,('Data Tables'!CJ$128-'Data Tables'!CJ$131),0)+SUMIF('Background Data'!$A$66:$A$70,'Data Tables'!$B155,'Data Tables'!CJ$140:CJ$144)-IF($B155=Inputs!$C$78,CI$119,0)</f>
        <v>0</v>
      </c>
      <c r="CK155" s="37">
        <f>CJ155+CK22-SUMIF('Background Data'!$A$47:$A$51,'Data Tables'!$B155,'Data Tables'!CK$140:CK$144)+IF($B155=Inputs!$C$72,('Data Tables'!CK$128-'Data Tables'!CK$131),0)+SUMIF('Background Data'!$A$66:$A$70,'Data Tables'!$B155,'Data Tables'!CK$140:CK$144)-IF($B155=Inputs!$C$78,CJ$119,0)</f>
        <v>0</v>
      </c>
      <c r="CL155" s="37">
        <f>CK155+CL22-SUMIF('Background Data'!$A$47:$A$51,'Data Tables'!$B155,'Data Tables'!CL$140:CL$144)+IF($B155=Inputs!$C$72,('Data Tables'!CL$128-'Data Tables'!CL$131),0)+SUMIF('Background Data'!$A$66:$A$70,'Data Tables'!$B155,'Data Tables'!CL$140:CL$144)-IF($B155=Inputs!$C$78,CK$119,0)</f>
        <v>0</v>
      </c>
      <c r="CM155" s="37">
        <f>CL155+CM22-SUMIF('Background Data'!$A$47:$A$51,'Data Tables'!$B155,'Data Tables'!CM$140:CM$144)+IF($B155=Inputs!$C$72,('Data Tables'!CM$128-'Data Tables'!CM$131),0)+SUMIF('Background Data'!$A$66:$A$70,'Data Tables'!$B155,'Data Tables'!CM$140:CM$144)-IF($B155=Inputs!$C$78,CL$119,0)</f>
        <v>0</v>
      </c>
      <c r="CN155" s="37">
        <f>CM155+CN22-SUMIF('Background Data'!$A$47:$A$51,'Data Tables'!$B155,'Data Tables'!CN$140:CN$144)+IF($B155=Inputs!$C$72,('Data Tables'!CN$128-'Data Tables'!CN$131),0)+SUMIF('Background Data'!$A$66:$A$70,'Data Tables'!$B155,'Data Tables'!CN$140:CN$144)-IF($B155=Inputs!$C$78,CM$119,0)</f>
        <v>0</v>
      </c>
      <c r="CO155" s="37">
        <f>CN155+CO22-SUMIF('Background Data'!$A$47:$A$51,'Data Tables'!$B155,'Data Tables'!CO$140:CO$144)+IF($B155=Inputs!$C$72,('Data Tables'!CO$128-'Data Tables'!CO$131),0)+SUMIF('Background Data'!$A$66:$A$70,'Data Tables'!$B155,'Data Tables'!CO$140:CO$144)-IF($B155=Inputs!$C$78,CN$119,0)</f>
        <v>0</v>
      </c>
      <c r="CP155" s="37">
        <f>CO155+CP22-SUMIF('Background Data'!$A$47:$A$51,'Data Tables'!$B155,'Data Tables'!CP$140:CP$144)+IF($B155=Inputs!$C$72,('Data Tables'!CP$128-'Data Tables'!CP$131),0)+SUMIF('Background Data'!$A$66:$A$70,'Data Tables'!$B155,'Data Tables'!CP$140:CP$144)-IF($B155=Inputs!$C$78,CO$119,0)</f>
        <v>0</v>
      </c>
      <c r="CQ155" s="37">
        <f>CP155+CQ22-SUMIF('Background Data'!$A$47:$A$51,'Data Tables'!$B155,'Data Tables'!CQ$140:CQ$144)+IF($B155=Inputs!$C$72,('Data Tables'!CQ$128-'Data Tables'!CQ$131),0)+SUMIF('Background Data'!$A$66:$A$70,'Data Tables'!$B155,'Data Tables'!CQ$140:CQ$144)-IF($B155=Inputs!$C$78,CP$119,0)</f>
        <v>0</v>
      </c>
      <c r="CR155" s="37">
        <f>CQ155+CR22-SUMIF('Background Data'!$A$47:$A$51,'Data Tables'!$B155,'Data Tables'!CR$140:CR$144)+IF($B155=Inputs!$C$72,('Data Tables'!CR$128-'Data Tables'!CR$131),0)+SUMIF('Background Data'!$A$66:$A$70,'Data Tables'!$B155,'Data Tables'!CR$140:CR$144)-IF($B155=Inputs!$C$78,CQ$119,0)</f>
        <v>0</v>
      </c>
      <c r="CS155" s="37">
        <f>CR155+CS22-SUMIF('Background Data'!$A$47:$A$51,'Data Tables'!$B155,'Data Tables'!CS$140:CS$144)+IF($B155=Inputs!$C$72,('Data Tables'!CS$128-'Data Tables'!CS$131),0)+SUMIF('Background Data'!$A$66:$A$70,'Data Tables'!$B155,'Data Tables'!CS$140:CS$144)-IF($B155=Inputs!$C$78,CR$119,0)</f>
        <v>0</v>
      </c>
      <c r="CT155" s="37">
        <f>CS155+CT22-SUMIF('Background Data'!$A$47:$A$51,'Data Tables'!$B155,'Data Tables'!CT$140:CT$144)+IF($B155=Inputs!$C$72,('Data Tables'!CT$128-'Data Tables'!CT$131),0)+SUMIF('Background Data'!$A$66:$A$70,'Data Tables'!$B155,'Data Tables'!CT$140:CT$144)-IF($B155=Inputs!$C$78,CS$119,0)</f>
        <v>0</v>
      </c>
      <c r="CU155" s="37">
        <f>CT155+CU22-SUMIF('Background Data'!$A$47:$A$51,'Data Tables'!$B155,'Data Tables'!CU$140:CU$144)+IF($B155=Inputs!$C$72,('Data Tables'!CU$128-'Data Tables'!CU$131),0)+SUMIF('Background Data'!$A$66:$A$70,'Data Tables'!$B155,'Data Tables'!CU$140:CU$144)-IF($B155=Inputs!$C$78,CT$119,0)</f>
        <v>0</v>
      </c>
      <c r="CV155" s="37">
        <f>CU155+CV22-SUMIF('Background Data'!$A$47:$A$51,'Data Tables'!$B155,'Data Tables'!CV$140:CV$144)+IF($B155=Inputs!$C$72,('Data Tables'!CV$128-'Data Tables'!CV$131),0)+SUMIF('Background Data'!$A$66:$A$70,'Data Tables'!$B155,'Data Tables'!CV$140:CV$144)-IF($B155=Inputs!$C$78,CU$119,0)</f>
        <v>0</v>
      </c>
      <c r="CW155" s="37">
        <f>CV155+CW22-SUMIF('Background Data'!$A$47:$A$51,'Data Tables'!$B155,'Data Tables'!CW$140:CW$144)+IF($B155=Inputs!$C$72,('Data Tables'!CW$128-'Data Tables'!CW$131),0)+SUMIF('Background Data'!$A$66:$A$70,'Data Tables'!$B155,'Data Tables'!CW$140:CW$144)-IF($B155=Inputs!$C$78,CV$119,0)</f>
        <v>0</v>
      </c>
      <c r="CX155" s="37">
        <f>CW155+CX22-SUMIF('Background Data'!$A$47:$A$51,'Data Tables'!$B155,'Data Tables'!CX$140:CX$144)+IF($B155=Inputs!$C$72,('Data Tables'!CX$128-'Data Tables'!CX$131),0)+SUMIF('Background Data'!$A$66:$A$70,'Data Tables'!$B155,'Data Tables'!CX$140:CX$144)-IF($B155=Inputs!$C$78,CW$119,0)</f>
        <v>0</v>
      </c>
      <c r="CY155" s="37">
        <f>CX155+CY22-SUMIF('Background Data'!$A$47:$A$51,'Data Tables'!$B155,'Data Tables'!CY$140:CY$144)+IF($B155=Inputs!$C$72,('Data Tables'!CY$128-'Data Tables'!CY$131),0)+SUMIF('Background Data'!$A$66:$A$70,'Data Tables'!$B155,'Data Tables'!CY$140:CY$144)-IF($B155=Inputs!$C$78,CX$119,0)</f>
        <v>0</v>
      </c>
      <c r="CZ155" s="37">
        <f>CY155+CZ22-SUMIF('Background Data'!$A$47:$A$51,'Data Tables'!$B155,'Data Tables'!CZ$140:CZ$144)+IF($B155=Inputs!$C$72,('Data Tables'!CZ$128-'Data Tables'!CZ$131),0)+SUMIF('Background Data'!$A$66:$A$70,'Data Tables'!$B155,'Data Tables'!CZ$140:CZ$144)-IF($B155=Inputs!$C$78,CY$119,0)</f>
        <v>0</v>
      </c>
      <c r="DA155" s="37">
        <f>CZ155+DA22-SUMIF('Background Data'!$A$47:$A$51,'Data Tables'!$B155,'Data Tables'!DA$140:DA$144)+IF($B155=Inputs!$C$72,('Data Tables'!DA$128-'Data Tables'!DA$131),0)+SUMIF('Background Data'!$A$66:$A$70,'Data Tables'!$B155,'Data Tables'!DA$140:DA$144)-IF($B155=Inputs!$C$78,CZ$119,0)</f>
        <v>0</v>
      </c>
      <c r="DB155" s="37">
        <f>DA155+DB22-SUMIF('Background Data'!$A$47:$A$51,'Data Tables'!$B155,'Data Tables'!DB$140:DB$144)+IF($B155=Inputs!$C$72,('Data Tables'!DB$128-'Data Tables'!DB$131),0)+SUMIF('Background Data'!$A$66:$A$70,'Data Tables'!$B155,'Data Tables'!DB$140:DB$144)-IF($B155=Inputs!$C$78,DA$119,0)</f>
        <v>0</v>
      </c>
      <c r="DC155" s="37">
        <f>DB155+DC22-SUMIF('Background Data'!$A$47:$A$51,'Data Tables'!$B155,'Data Tables'!DC$140:DC$144)+IF($B155=Inputs!$C$72,('Data Tables'!DC$128-'Data Tables'!DC$131),0)+SUMIF('Background Data'!$A$66:$A$70,'Data Tables'!$B155,'Data Tables'!DC$140:DC$144)-IF($B155=Inputs!$C$78,DB$119,0)</f>
        <v>0</v>
      </c>
      <c r="DD155" s="37">
        <f>DC155+DD22-SUMIF('Background Data'!$A$47:$A$51,'Data Tables'!$B155,'Data Tables'!DD$140:DD$144)+IF($B155=Inputs!$C$72,('Data Tables'!DD$128-'Data Tables'!DD$131),0)+SUMIF('Background Data'!$A$66:$A$70,'Data Tables'!$B155,'Data Tables'!DD$140:DD$144)-IF($B155=Inputs!$C$78,DC$119,0)</f>
        <v>0</v>
      </c>
      <c r="DE155" s="37">
        <f>DD155+DE22-SUMIF('Background Data'!$A$47:$A$51,'Data Tables'!$B155,'Data Tables'!DE$140:DE$144)+IF($B155=Inputs!$C$72,('Data Tables'!DE$128-'Data Tables'!DE$131),0)+SUMIF('Background Data'!$A$66:$A$70,'Data Tables'!$B155,'Data Tables'!DE$140:DE$144)-IF($B155=Inputs!$C$78,DD$119,0)</f>
        <v>0</v>
      </c>
      <c r="DF155" s="37">
        <f>DE155+DF22-SUMIF('Background Data'!$A$47:$A$51,'Data Tables'!$B155,'Data Tables'!DF$140:DF$144)+IF($B155=Inputs!$C$72,('Data Tables'!DF$128-'Data Tables'!DF$131),0)+SUMIF('Background Data'!$A$66:$A$70,'Data Tables'!$B155,'Data Tables'!DF$140:DF$144)-IF($B155=Inputs!$C$78,DE$119,0)</f>
        <v>0</v>
      </c>
      <c r="DG155" s="37">
        <f>DF155+DG22-SUMIF('Background Data'!$A$47:$A$51,'Data Tables'!$B155,'Data Tables'!DG$140:DG$144)+IF($B155=Inputs!$C$72,('Data Tables'!DG$128-'Data Tables'!DG$131),0)+SUMIF('Background Data'!$A$66:$A$70,'Data Tables'!$B155,'Data Tables'!DG$140:DG$144)-IF($B155=Inputs!$C$78,DF$119,0)</f>
        <v>0</v>
      </c>
      <c r="DH155" s="37">
        <f>DG155+DH22-SUMIF('Background Data'!$A$47:$A$51,'Data Tables'!$B155,'Data Tables'!DH$140:DH$144)+IF($B155=Inputs!$C$72,('Data Tables'!DH$128-'Data Tables'!DH$131),0)+SUMIF('Background Data'!$A$66:$A$70,'Data Tables'!$B155,'Data Tables'!DH$140:DH$144)-IF($B155=Inputs!$C$78,DG$119,0)</f>
        <v>0</v>
      </c>
      <c r="DI155" s="37">
        <f>DH155+DI22-SUMIF('Background Data'!$A$47:$A$51,'Data Tables'!$B155,'Data Tables'!DI$140:DI$144)+IF($B155=Inputs!$C$72,('Data Tables'!DI$128-'Data Tables'!DI$131),0)+SUMIF('Background Data'!$A$66:$A$70,'Data Tables'!$B155,'Data Tables'!DI$140:DI$144)-IF($B155=Inputs!$C$78,DH$119,0)</f>
        <v>0</v>
      </c>
      <c r="DJ155" s="37">
        <f>DI155+DJ22-SUMIF('Background Data'!$A$47:$A$51,'Data Tables'!$B155,'Data Tables'!DJ$140:DJ$144)+IF($B155=Inputs!$C$72,('Data Tables'!DJ$128-'Data Tables'!DJ$131),0)+SUMIF('Background Data'!$A$66:$A$70,'Data Tables'!$B155,'Data Tables'!DJ$140:DJ$144)-IF($B155=Inputs!$C$78,DI$119,0)</f>
        <v>0</v>
      </c>
      <c r="DK155" s="37">
        <f>DJ155+DK22-SUMIF('Background Data'!$A$47:$A$51,'Data Tables'!$B155,'Data Tables'!DK$140:DK$144)+IF($B155=Inputs!$C$72,('Data Tables'!DK$128-'Data Tables'!DK$131),0)+SUMIF('Background Data'!$A$66:$A$70,'Data Tables'!$B155,'Data Tables'!DK$140:DK$144)-IF($B155=Inputs!$C$78,DJ$119,0)</f>
        <v>0</v>
      </c>
      <c r="DL155" s="37">
        <f>DK155+DL22-SUMIF('Background Data'!$A$47:$A$51,'Data Tables'!$B155,'Data Tables'!DL$140:DL$144)+IF($B155=Inputs!$C$72,('Data Tables'!DL$128-'Data Tables'!DL$131),0)+SUMIF('Background Data'!$A$66:$A$70,'Data Tables'!$B155,'Data Tables'!DL$140:DL$144)-IF($B155=Inputs!$C$78,DK$119,0)</f>
        <v>0</v>
      </c>
      <c r="DM155" s="37">
        <f>DL155+DM22-SUMIF('Background Data'!$A$47:$A$51,'Data Tables'!$B155,'Data Tables'!DM$140:DM$144)+IF($B155=Inputs!$C$72,('Data Tables'!DM$128-'Data Tables'!DM$131),0)+SUMIF('Background Data'!$A$66:$A$70,'Data Tables'!$B155,'Data Tables'!DM$140:DM$144)-IF($B155=Inputs!$C$78,DL$119,0)</f>
        <v>0</v>
      </c>
      <c r="DN155" s="37">
        <f>DM155+DN22-SUMIF('Background Data'!$A$47:$A$51,'Data Tables'!$B155,'Data Tables'!DN$140:DN$144)+IF($B155=Inputs!$C$72,('Data Tables'!DN$128-'Data Tables'!DN$131),0)+SUMIF('Background Data'!$A$66:$A$70,'Data Tables'!$B155,'Data Tables'!DN$140:DN$144)-IF($B155=Inputs!$C$78,DM$119,0)</f>
        <v>0</v>
      </c>
      <c r="DO155" s="37">
        <f>DN155+DO22-SUMIF('Background Data'!$A$47:$A$51,'Data Tables'!$B155,'Data Tables'!DO$140:DO$144)+IF($B155=Inputs!$C$72,('Data Tables'!DO$128-'Data Tables'!DO$131),0)+SUMIF('Background Data'!$A$66:$A$70,'Data Tables'!$B155,'Data Tables'!DO$140:DO$144)-IF($B155=Inputs!$C$78,DN$119,0)</f>
        <v>0</v>
      </c>
      <c r="DP155" s="37">
        <f>DO155+DP22-SUMIF('Background Data'!$A$47:$A$51,'Data Tables'!$B155,'Data Tables'!DP$140:DP$144)+IF($B155=Inputs!$C$72,('Data Tables'!DP$128-'Data Tables'!DP$131),0)+SUMIF('Background Data'!$A$66:$A$70,'Data Tables'!$B155,'Data Tables'!DP$140:DP$144)-IF($B155=Inputs!$C$78,DO$119,0)</f>
        <v>0</v>
      </c>
      <c r="DQ155" s="37">
        <f>DP155+DQ22-SUMIF('Background Data'!$A$47:$A$51,'Data Tables'!$B155,'Data Tables'!DQ$140:DQ$144)+IF($B155=Inputs!$C$72,('Data Tables'!DQ$128-'Data Tables'!DQ$131),0)+SUMIF('Background Data'!$A$66:$A$70,'Data Tables'!$B155,'Data Tables'!DQ$140:DQ$144)-IF($B155=Inputs!$C$78,DP$119,0)</f>
        <v>0</v>
      </c>
      <c r="DR155" s="37">
        <f>DQ155+DR22-SUMIF('Background Data'!$A$47:$A$51,'Data Tables'!$B155,'Data Tables'!DR$140:DR$144)+IF($B155=Inputs!$C$72,('Data Tables'!DR$128-'Data Tables'!DR$131),0)+SUMIF('Background Data'!$A$66:$A$70,'Data Tables'!$B155,'Data Tables'!DR$140:DR$144)-IF($B155=Inputs!$C$78,DQ$119,0)</f>
        <v>0</v>
      </c>
    </row>
    <row r="156" ht="14.25" customHeight="1" outlineLevel="1">
      <c r="B156" s="268" t="str">
        <f>'Fund Raising'!B39</f>
        <v>Incentives</v>
      </c>
      <c r="C156" s="37">
        <f>C39-SUMIF('Background Data'!$A$47:$A$51,'Data Tables'!$B156,'Data Tables'!C$140:C$144)+IF($B156=Inputs!$C$72,('Data Tables'!C$128-'Data Tables'!C$131),0)+SUMIF('Background Data'!$A$66:$A$70,'Data Tables'!$B156,'Data Tables'!C$140:C$144)-IF($B156=Inputs!$C$78,C$119,0)</f>
        <v>5000000</v>
      </c>
      <c r="D156" s="37">
        <f>C156+D23-SUMIF('Background Data'!$A$47:$A$51,'Data Tables'!$B156,'Data Tables'!D$140:D$144)+IF($B156=Inputs!$C$72,('Data Tables'!D$128-'Data Tables'!D$131),0)+SUMIF('Background Data'!$A$66:$A$70,'Data Tables'!$B156,'Data Tables'!D$140:D$144)-IF($B156=Inputs!$C$78,C$119,0)</f>
        <v>6250000</v>
      </c>
      <c r="E156" s="37">
        <f>D156+E23-SUMIF('Background Data'!$A$47:$A$51,'Data Tables'!$B156,'Data Tables'!E$140:E$144)+IF($B156=Inputs!$C$72,('Data Tables'!E$128-'Data Tables'!E$131),0)+SUMIF('Background Data'!$A$66:$A$70,'Data Tables'!$B156,'Data Tables'!E$140:E$144)-IF($B156=Inputs!$C$78,D$119,0)</f>
        <v>7500000</v>
      </c>
      <c r="F156" s="37">
        <f>E156+F23-SUMIF('Background Data'!$A$47:$A$51,'Data Tables'!$B156,'Data Tables'!F$140:F$144)+IF($B156=Inputs!$C$72,('Data Tables'!F$128-'Data Tables'!F$131),0)+SUMIF('Background Data'!$A$66:$A$70,'Data Tables'!$B156,'Data Tables'!F$140:F$144)-IF($B156=Inputs!$C$78,E$119,0)</f>
        <v>8750000</v>
      </c>
      <c r="G156" s="37">
        <f>F156+G23-SUMIF('Background Data'!$A$47:$A$51,'Data Tables'!$B156,'Data Tables'!G$140:G$144)+IF($B156=Inputs!$C$72,('Data Tables'!G$128-'Data Tables'!G$131),0)+SUMIF('Background Data'!$A$66:$A$70,'Data Tables'!$B156,'Data Tables'!G$140:G$144)-IF($B156=Inputs!$C$78,F$119,0)</f>
        <v>10000000</v>
      </c>
      <c r="H156" s="37">
        <f>G156+H23-SUMIF('Background Data'!$A$47:$A$51,'Data Tables'!$B156,'Data Tables'!H$140:H$144)+IF($B156=Inputs!$C$72,('Data Tables'!H$128-'Data Tables'!H$131),0)+SUMIF('Background Data'!$A$66:$A$70,'Data Tables'!$B156,'Data Tables'!H$140:H$144)-IF($B156=Inputs!$C$78,G$119,0)</f>
        <v>11250000</v>
      </c>
      <c r="I156" s="37">
        <f>H156+I23-SUMIF('Background Data'!$A$47:$A$51,'Data Tables'!$B156,'Data Tables'!I$140:I$144)+IF($B156=Inputs!$C$72,('Data Tables'!I$128-'Data Tables'!I$131),0)+SUMIF('Background Data'!$A$66:$A$70,'Data Tables'!$B156,'Data Tables'!I$140:I$144)-IF($B156=Inputs!$C$78,H$119,0)</f>
        <v>12500000</v>
      </c>
      <c r="J156" s="37">
        <f>I156+J23-SUMIF('Background Data'!$A$47:$A$51,'Data Tables'!$B156,'Data Tables'!J$140:J$144)+IF($B156=Inputs!$C$72,('Data Tables'!J$128-'Data Tables'!J$131),0)+SUMIF('Background Data'!$A$66:$A$70,'Data Tables'!$B156,'Data Tables'!J$140:J$144)-IF($B156=Inputs!$C$78,I$119,0)</f>
        <v>13750000</v>
      </c>
      <c r="K156" s="37">
        <f>J156+K23-SUMIF('Background Data'!$A$47:$A$51,'Data Tables'!$B156,'Data Tables'!K$140:K$144)+IF($B156=Inputs!$C$72,('Data Tables'!K$128-'Data Tables'!K$131),0)+SUMIF('Background Data'!$A$66:$A$70,'Data Tables'!$B156,'Data Tables'!K$140:K$144)-IF($B156=Inputs!$C$78,J$119,0)</f>
        <v>15000000</v>
      </c>
      <c r="L156" s="37">
        <f>K156+L23-SUMIF('Background Data'!$A$47:$A$51,'Data Tables'!$B156,'Data Tables'!L$140:L$144)+IF($B156=Inputs!$C$72,('Data Tables'!L$128-'Data Tables'!L$131),0)+SUMIF('Background Data'!$A$66:$A$70,'Data Tables'!$B156,'Data Tables'!L$140:L$144)-IF($B156=Inputs!$C$78,K$119,0)</f>
        <v>15000000</v>
      </c>
      <c r="M156" s="37">
        <f>L156+M23-SUMIF('Background Data'!$A$47:$A$51,'Data Tables'!$B156,'Data Tables'!M$140:M$144)+IF($B156=Inputs!$C$72,('Data Tables'!M$128-'Data Tables'!M$131),0)+SUMIF('Background Data'!$A$66:$A$70,'Data Tables'!$B156,'Data Tables'!M$140:M$144)-IF($B156=Inputs!$C$78,L$119,0)</f>
        <v>15000000</v>
      </c>
      <c r="N156" s="37">
        <f>M156+N23-SUMIF('Background Data'!$A$47:$A$51,'Data Tables'!$B156,'Data Tables'!N$140:N$144)+IF($B156=Inputs!$C$72,('Data Tables'!N$128-'Data Tables'!N$131),0)+SUMIF('Background Data'!$A$66:$A$70,'Data Tables'!$B156,'Data Tables'!N$140:N$144)-IF($B156=Inputs!$C$78,M$119,0)</f>
        <v>15000000</v>
      </c>
      <c r="O156" s="37">
        <f>N156+O23-SUMIF('Background Data'!$A$47:$A$51,'Data Tables'!$B156,'Data Tables'!O$140:O$144)+IF($B156=Inputs!$C$72,('Data Tables'!O$128-'Data Tables'!O$131),0)+SUMIF('Background Data'!$A$66:$A$70,'Data Tables'!$B156,'Data Tables'!O$140:O$144)-IF($B156=Inputs!$C$78,N$119,0)</f>
        <v>15000000</v>
      </c>
      <c r="P156" s="37">
        <f>O156+P23-SUMIF('Background Data'!$A$47:$A$51,'Data Tables'!$B156,'Data Tables'!P$140:P$144)+IF($B156=Inputs!$C$72,('Data Tables'!P$128-'Data Tables'!P$131),0)+SUMIF('Background Data'!$A$66:$A$70,'Data Tables'!$B156,'Data Tables'!P$140:P$144)-IF($B156=Inputs!$C$78,O$119,0)</f>
        <v>15000000</v>
      </c>
      <c r="Q156" s="37">
        <f>P156+Q23-SUMIF('Background Data'!$A$47:$A$51,'Data Tables'!$B156,'Data Tables'!Q$140:Q$144)+IF($B156=Inputs!$C$72,('Data Tables'!Q$128-'Data Tables'!Q$131),0)+SUMIF('Background Data'!$A$66:$A$70,'Data Tables'!$B156,'Data Tables'!Q$140:Q$144)-IF($B156=Inputs!$C$78,P$119,0)</f>
        <v>15000000</v>
      </c>
      <c r="R156" s="37">
        <f>Q156+R23-SUMIF('Background Data'!$A$47:$A$51,'Data Tables'!$B156,'Data Tables'!R$140:R$144)+IF($B156=Inputs!$C$72,('Data Tables'!R$128-'Data Tables'!R$131),0)+SUMIF('Background Data'!$A$66:$A$70,'Data Tables'!$B156,'Data Tables'!R$140:R$144)-IF($B156=Inputs!$C$78,Q$119,0)</f>
        <v>15000000</v>
      </c>
      <c r="S156" s="37">
        <f>R156+S23-SUMIF('Background Data'!$A$47:$A$51,'Data Tables'!$B156,'Data Tables'!S$140:S$144)+IF($B156=Inputs!$C$72,('Data Tables'!S$128-'Data Tables'!S$131),0)+SUMIF('Background Data'!$A$66:$A$70,'Data Tables'!$B156,'Data Tables'!S$140:S$144)-IF($B156=Inputs!$C$78,R$119,0)</f>
        <v>15000000</v>
      </c>
      <c r="T156" s="37">
        <f>S156+T23-SUMIF('Background Data'!$A$47:$A$51,'Data Tables'!$B156,'Data Tables'!T$140:T$144)+IF($B156=Inputs!$C$72,('Data Tables'!T$128-'Data Tables'!T$131),0)+SUMIF('Background Data'!$A$66:$A$70,'Data Tables'!$B156,'Data Tables'!T$140:T$144)-IF($B156=Inputs!$C$78,S$119,0)</f>
        <v>15000000</v>
      </c>
      <c r="U156" s="37">
        <f>T156+U23-SUMIF('Background Data'!$A$47:$A$51,'Data Tables'!$B156,'Data Tables'!U$140:U$144)+IF($B156=Inputs!$C$72,('Data Tables'!U$128-'Data Tables'!U$131),0)+SUMIF('Background Data'!$A$66:$A$70,'Data Tables'!$B156,'Data Tables'!U$140:U$144)-IF($B156=Inputs!$C$78,T$119,0)</f>
        <v>15000000</v>
      </c>
      <c r="V156" s="37">
        <f>U156+V23-SUMIF('Background Data'!$A$47:$A$51,'Data Tables'!$B156,'Data Tables'!V$140:V$144)+IF($B156=Inputs!$C$72,('Data Tables'!V$128-'Data Tables'!V$131),0)+SUMIF('Background Data'!$A$66:$A$70,'Data Tables'!$B156,'Data Tables'!V$140:V$144)-IF($B156=Inputs!$C$78,U$119,0)</f>
        <v>15000000</v>
      </c>
      <c r="W156" s="37">
        <f>V156+W23-SUMIF('Background Data'!$A$47:$A$51,'Data Tables'!$B156,'Data Tables'!W$140:W$144)+IF($B156=Inputs!$C$72,('Data Tables'!W$128-'Data Tables'!W$131),0)+SUMIF('Background Data'!$A$66:$A$70,'Data Tables'!$B156,'Data Tables'!W$140:W$144)-IF($B156=Inputs!$C$78,V$119,0)</f>
        <v>15000000</v>
      </c>
      <c r="X156" s="37">
        <f>W156+X23-SUMIF('Background Data'!$A$47:$A$51,'Data Tables'!$B156,'Data Tables'!X$140:X$144)+IF($B156=Inputs!$C$72,('Data Tables'!X$128-'Data Tables'!X$131),0)+SUMIF('Background Data'!$A$66:$A$70,'Data Tables'!$B156,'Data Tables'!X$140:X$144)-IF($B156=Inputs!$C$78,W$119,0)</f>
        <v>15000000</v>
      </c>
      <c r="Y156" s="37">
        <f>X156+Y23-SUMIF('Background Data'!$A$47:$A$51,'Data Tables'!$B156,'Data Tables'!Y$140:Y$144)+IF($B156=Inputs!$C$72,('Data Tables'!Y$128-'Data Tables'!Y$131),0)+SUMIF('Background Data'!$A$66:$A$70,'Data Tables'!$B156,'Data Tables'!Y$140:Y$144)-IF($B156=Inputs!$C$78,X$119,0)</f>
        <v>15000000</v>
      </c>
      <c r="Z156" s="37">
        <f>Y156+Z23-SUMIF('Background Data'!$A$47:$A$51,'Data Tables'!$B156,'Data Tables'!Z$140:Z$144)+IF($B156=Inputs!$C$72,('Data Tables'!Z$128-'Data Tables'!Z$131),0)+SUMIF('Background Data'!$A$66:$A$70,'Data Tables'!$B156,'Data Tables'!Z$140:Z$144)-IF($B156=Inputs!$C$78,Y$119,0)</f>
        <v>15000000</v>
      </c>
      <c r="AA156" s="37">
        <f>Z156+AA23-SUMIF('Background Data'!$A$47:$A$51,'Data Tables'!$B156,'Data Tables'!AA$140:AA$144)+IF($B156=Inputs!$C$72,('Data Tables'!AA$128-'Data Tables'!AA$131),0)+SUMIF('Background Data'!$A$66:$A$70,'Data Tables'!$B156,'Data Tables'!AA$140:AA$144)-IF($B156=Inputs!$C$78,Z$119,0)</f>
        <v>15000000</v>
      </c>
      <c r="AB156" s="37">
        <f>AA156+AB23-SUMIF('Background Data'!$A$47:$A$51,'Data Tables'!$B156,'Data Tables'!AB$140:AB$144)+IF($B156=Inputs!$C$72,('Data Tables'!AB$128-'Data Tables'!AB$131),0)+SUMIF('Background Data'!$A$66:$A$70,'Data Tables'!$B156,'Data Tables'!AB$140:AB$144)-IF($B156=Inputs!$C$78,AA$119,0)</f>
        <v>15000000</v>
      </c>
      <c r="AC156" s="37">
        <f>AB156+AC23-SUMIF('Background Data'!$A$47:$A$51,'Data Tables'!$B156,'Data Tables'!AC$140:AC$144)+IF($B156=Inputs!$C$72,('Data Tables'!AC$128-'Data Tables'!AC$131),0)+SUMIF('Background Data'!$A$66:$A$70,'Data Tables'!$B156,'Data Tables'!AC$140:AC$144)-IF($B156=Inputs!$C$78,AB$119,0)</f>
        <v>15000000</v>
      </c>
      <c r="AD156" s="37">
        <f>AC156+AD23-SUMIF('Background Data'!$A$47:$A$51,'Data Tables'!$B156,'Data Tables'!AD$140:AD$144)+IF($B156=Inputs!$C$72,('Data Tables'!AD$128-'Data Tables'!AD$131),0)+SUMIF('Background Data'!$A$66:$A$70,'Data Tables'!$B156,'Data Tables'!AD$140:AD$144)-IF($B156=Inputs!$C$78,AC$119,0)</f>
        <v>15000000</v>
      </c>
      <c r="AE156" s="37">
        <f>AD156+AE23-SUMIF('Background Data'!$A$47:$A$51,'Data Tables'!$B156,'Data Tables'!AE$140:AE$144)+IF($B156=Inputs!$C$72,('Data Tables'!AE$128-'Data Tables'!AE$131),0)+SUMIF('Background Data'!$A$66:$A$70,'Data Tables'!$B156,'Data Tables'!AE$140:AE$144)-IF($B156=Inputs!$C$78,AD$119,0)</f>
        <v>15000000</v>
      </c>
      <c r="AF156" s="37">
        <f>AE156+AF23-SUMIF('Background Data'!$A$47:$A$51,'Data Tables'!$B156,'Data Tables'!AF$140:AF$144)+IF($B156=Inputs!$C$72,('Data Tables'!AF$128-'Data Tables'!AF$131),0)+SUMIF('Background Data'!$A$66:$A$70,'Data Tables'!$B156,'Data Tables'!AF$140:AF$144)-IF($B156=Inputs!$C$78,AE$119,0)</f>
        <v>15000000</v>
      </c>
      <c r="AG156" s="37">
        <f>AF156+AG23-SUMIF('Background Data'!$A$47:$A$51,'Data Tables'!$B156,'Data Tables'!AG$140:AG$144)+IF($B156=Inputs!$C$72,('Data Tables'!AG$128-'Data Tables'!AG$131),0)+SUMIF('Background Data'!$A$66:$A$70,'Data Tables'!$B156,'Data Tables'!AG$140:AG$144)-IF($B156=Inputs!$C$78,AF$119,0)</f>
        <v>15000000</v>
      </c>
      <c r="AH156" s="37">
        <f>AG156+AH23-SUMIF('Background Data'!$A$47:$A$51,'Data Tables'!$B156,'Data Tables'!AH$140:AH$144)+IF($B156=Inputs!$C$72,('Data Tables'!AH$128-'Data Tables'!AH$131),0)+SUMIF('Background Data'!$A$66:$A$70,'Data Tables'!$B156,'Data Tables'!AH$140:AH$144)-IF($B156=Inputs!$C$78,AG$119,0)</f>
        <v>15000000</v>
      </c>
      <c r="AI156" s="37">
        <f>AH156+AI23-SUMIF('Background Data'!$A$47:$A$51,'Data Tables'!$B156,'Data Tables'!AI$140:AI$144)+IF($B156=Inputs!$C$72,('Data Tables'!AI$128-'Data Tables'!AI$131),0)+SUMIF('Background Data'!$A$66:$A$70,'Data Tables'!$B156,'Data Tables'!AI$140:AI$144)-IF($B156=Inputs!$C$78,AH$119,0)</f>
        <v>15000000</v>
      </c>
      <c r="AJ156" s="37">
        <f>AI156+AJ23-SUMIF('Background Data'!$A$47:$A$51,'Data Tables'!$B156,'Data Tables'!AJ$140:AJ$144)+IF($B156=Inputs!$C$72,('Data Tables'!AJ$128-'Data Tables'!AJ$131),0)+SUMIF('Background Data'!$A$66:$A$70,'Data Tables'!$B156,'Data Tables'!AJ$140:AJ$144)-IF($B156=Inputs!$C$78,AI$119,0)</f>
        <v>15000000</v>
      </c>
      <c r="AK156" s="37">
        <f>AJ156+AK23-SUMIF('Background Data'!$A$47:$A$51,'Data Tables'!$B156,'Data Tables'!AK$140:AK$144)+IF($B156=Inputs!$C$72,('Data Tables'!AK$128-'Data Tables'!AK$131),0)+SUMIF('Background Data'!$A$66:$A$70,'Data Tables'!$B156,'Data Tables'!AK$140:AK$144)-IF($B156=Inputs!$C$78,AJ$119,0)</f>
        <v>15000000</v>
      </c>
      <c r="AL156" s="37">
        <f>AK156+AL23-SUMIF('Background Data'!$A$47:$A$51,'Data Tables'!$B156,'Data Tables'!AL$140:AL$144)+IF($B156=Inputs!$C$72,('Data Tables'!AL$128-'Data Tables'!AL$131),0)+SUMIF('Background Data'!$A$66:$A$70,'Data Tables'!$B156,'Data Tables'!AL$140:AL$144)-IF($B156=Inputs!$C$78,AK$119,0)</f>
        <v>15000000</v>
      </c>
      <c r="AM156" s="37">
        <f>AL156+AM23-SUMIF('Background Data'!$A$47:$A$51,'Data Tables'!$B156,'Data Tables'!AM$140:AM$144)+IF($B156=Inputs!$C$72,('Data Tables'!AM$128-'Data Tables'!AM$131),0)+SUMIF('Background Data'!$A$66:$A$70,'Data Tables'!$B156,'Data Tables'!AM$140:AM$144)-IF($B156=Inputs!$C$78,AL$119,0)</f>
        <v>15000000</v>
      </c>
      <c r="AN156" s="37">
        <f>AM156+AN23-SUMIF('Background Data'!$A$47:$A$51,'Data Tables'!$B156,'Data Tables'!AN$140:AN$144)+IF($B156=Inputs!$C$72,('Data Tables'!AN$128-'Data Tables'!AN$131),0)+SUMIF('Background Data'!$A$66:$A$70,'Data Tables'!$B156,'Data Tables'!AN$140:AN$144)-IF($B156=Inputs!$C$78,AM$119,0)</f>
        <v>15000000</v>
      </c>
      <c r="AO156" s="37">
        <f>AN156+AO23-SUMIF('Background Data'!$A$47:$A$51,'Data Tables'!$B156,'Data Tables'!AO$140:AO$144)+IF($B156=Inputs!$C$72,('Data Tables'!AO$128-'Data Tables'!AO$131),0)+SUMIF('Background Data'!$A$66:$A$70,'Data Tables'!$B156,'Data Tables'!AO$140:AO$144)-IF($B156=Inputs!$C$78,AN$119,0)</f>
        <v>15000000</v>
      </c>
      <c r="AP156" s="37">
        <f>AO156+AP23-SUMIF('Background Data'!$A$47:$A$51,'Data Tables'!$B156,'Data Tables'!AP$140:AP$144)+IF($B156=Inputs!$C$72,('Data Tables'!AP$128-'Data Tables'!AP$131),0)+SUMIF('Background Data'!$A$66:$A$70,'Data Tables'!$B156,'Data Tables'!AP$140:AP$144)-IF($B156=Inputs!$C$78,AO$119,0)</f>
        <v>15000000</v>
      </c>
      <c r="AQ156" s="37">
        <f>AP156+AQ23-SUMIF('Background Data'!$A$47:$A$51,'Data Tables'!$B156,'Data Tables'!AQ$140:AQ$144)+IF($B156=Inputs!$C$72,('Data Tables'!AQ$128-'Data Tables'!AQ$131),0)+SUMIF('Background Data'!$A$66:$A$70,'Data Tables'!$B156,'Data Tables'!AQ$140:AQ$144)-IF($B156=Inputs!$C$78,AP$119,0)</f>
        <v>15000000</v>
      </c>
      <c r="AR156" s="37">
        <f>AQ156+AR23-SUMIF('Background Data'!$A$47:$A$51,'Data Tables'!$B156,'Data Tables'!AR$140:AR$144)+IF($B156=Inputs!$C$72,('Data Tables'!AR$128-'Data Tables'!AR$131),0)+SUMIF('Background Data'!$A$66:$A$70,'Data Tables'!$B156,'Data Tables'!AR$140:AR$144)-IF($B156=Inputs!$C$78,AQ$119,0)</f>
        <v>15000000</v>
      </c>
      <c r="AS156" s="37">
        <f>AR156+AS23-SUMIF('Background Data'!$A$47:$A$51,'Data Tables'!$B156,'Data Tables'!AS$140:AS$144)+IF($B156=Inputs!$C$72,('Data Tables'!AS$128-'Data Tables'!AS$131),0)+SUMIF('Background Data'!$A$66:$A$70,'Data Tables'!$B156,'Data Tables'!AS$140:AS$144)-IF($B156=Inputs!$C$78,AR$119,0)</f>
        <v>15000000</v>
      </c>
      <c r="AT156" s="37">
        <f>AS156+AT23-SUMIF('Background Data'!$A$47:$A$51,'Data Tables'!$B156,'Data Tables'!AT$140:AT$144)+IF($B156=Inputs!$C$72,('Data Tables'!AT$128-'Data Tables'!AT$131),0)+SUMIF('Background Data'!$A$66:$A$70,'Data Tables'!$B156,'Data Tables'!AT$140:AT$144)-IF($B156=Inputs!$C$78,AS$119,0)</f>
        <v>15000000</v>
      </c>
      <c r="AU156" s="37">
        <f>AT156+AU23-SUMIF('Background Data'!$A$47:$A$51,'Data Tables'!$B156,'Data Tables'!AU$140:AU$144)+IF($B156=Inputs!$C$72,('Data Tables'!AU$128-'Data Tables'!AU$131),0)+SUMIF('Background Data'!$A$66:$A$70,'Data Tables'!$B156,'Data Tables'!AU$140:AU$144)-IF($B156=Inputs!$C$78,AT$119,0)</f>
        <v>15000000</v>
      </c>
      <c r="AV156" s="37">
        <f>AU156+AV23-SUMIF('Background Data'!$A$47:$A$51,'Data Tables'!$B156,'Data Tables'!AV$140:AV$144)+IF($B156=Inputs!$C$72,('Data Tables'!AV$128-'Data Tables'!AV$131),0)+SUMIF('Background Data'!$A$66:$A$70,'Data Tables'!$B156,'Data Tables'!AV$140:AV$144)-IF($B156=Inputs!$C$78,AU$119,0)</f>
        <v>15000000</v>
      </c>
      <c r="AW156" s="37">
        <f>AV156+AW23-SUMIF('Background Data'!$A$47:$A$51,'Data Tables'!$B156,'Data Tables'!AW$140:AW$144)+IF($B156=Inputs!$C$72,('Data Tables'!AW$128-'Data Tables'!AW$131),0)+SUMIF('Background Data'!$A$66:$A$70,'Data Tables'!$B156,'Data Tables'!AW$140:AW$144)-IF($B156=Inputs!$C$78,AV$119,0)</f>
        <v>15000000</v>
      </c>
      <c r="AX156" s="37">
        <f>AW156+AX23-SUMIF('Background Data'!$A$47:$A$51,'Data Tables'!$B156,'Data Tables'!AX$140:AX$144)+IF($B156=Inputs!$C$72,('Data Tables'!AX$128-'Data Tables'!AX$131),0)+SUMIF('Background Data'!$A$66:$A$70,'Data Tables'!$B156,'Data Tables'!AX$140:AX$144)-IF($B156=Inputs!$C$78,AW$119,0)</f>
        <v>15000000</v>
      </c>
      <c r="AY156" s="37">
        <f>AX156+AY23-SUMIF('Background Data'!$A$47:$A$51,'Data Tables'!$B156,'Data Tables'!AY$140:AY$144)+IF($B156=Inputs!$C$72,('Data Tables'!AY$128-'Data Tables'!AY$131),0)+SUMIF('Background Data'!$A$66:$A$70,'Data Tables'!$B156,'Data Tables'!AY$140:AY$144)-IF($B156=Inputs!$C$78,AX$119,0)</f>
        <v>15000000</v>
      </c>
      <c r="AZ156" s="37">
        <f>AY156+AZ23-SUMIF('Background Data'!$A$47:$A$51,'Data Tables'!$B156,'Data Tables'!AZ$140:AZ$144)+IF($B156=Inputs!$C$72,('Data Tables'!AZ$128-'Data Tables'!AZ$131),0)+SUMIF('Background Data'!$A$66:$A$70,'Data Tables'!$B156,'Data Tables'!AZ$140:AZ$144)-IF($B156=Inputs!$C$78,AY$119,0)</f>
        <v>15000000</v>
      </c>
      <c r="BA156" s="37">
        <f>AZ156+BA23-SUMIF('Background Data'!$A$47:$A$51,'Data Tables'!$B156,'Data Tables'!BA$140:BA$144)+IF($B156=Inputs!$C$72,('Data Tables'!BA$128-'Data Tables'!BA$131),0)+SUMIF('Background Data'!$A$66:$A$70,'Data Tables'!$B156,'Data Tables'!BA$140:BA$144)-IF($B156=Inputs!$C$78,AZ$119,0)</f>
        <v>15000000</v>
      </c>
      <c r="BB156" s="37">
        <f>BA156+BB23-SUMIF('Background Data'!$A$47:$A$51,'Data Tables'!$B156,'Data Tables'!BB$140:BB$144)+IF($B156=Inputs!$C$72,('Data Tables'!BB$128-'Data Tables'!BB$131),0)+SUMIF('Background Data'!$A$66:$A$70,'Data Tables'!$B156,'Data Tables'!BB$140:BB$144)-IF($B156=Inputs!$C$78,BA$119,0)</f>
        <v>15000000</v>
      </c>
      <c r="BC156" s="37">
        <f>BB156+BC23-SUMIF('Background Data'!$A$47:$A$51,'Data Tables'!$B156,'Data Tables'!BC$140:BC$144)+IF($B156=Inputs!$C$72,('Data Tables'!BC$128-'Data Tables'!BC$131),0)+SUMIF('Background Data'!$A$66:$A$70,'Data Tables'!$B156,'Data Tables'!BC$140:BC$144)-IF($B156=Inputs!$C$78,BB$119,0)</f>
        <v>15000000</v>
      </c>
      <c r="BD156" s="37">
        <f>BC156+BD23-SUMIF('Background Data'!$A$47:$A$51,'Data Tables'!$B156,'Data Tables'!BD$140:BD$144)+IF($B156=Inputs!$C$72,('Data Tables'!BD$128-'Data Tables'!BD$131),0)+SUMIF('Background Data'!$A$66:$A$70,'Data Tables'!$B156,'Data Tables'!BD$140:BD$144)-IF($B156=Inputs!$C$78,BC$119,0)</f>
        <v>15000000</v>
      </c>
      <c r="BE156" s="37">
        <f>BD156+BE23-SUMIF('Background Data'!$A$47:$A$51,'Data Tables'!$B156,'Data Tables'!BE$140:BE$144)+IF($B156=Inputs!$C$72,('Data Tables'!BE$128-'Data Tables'!BE$131),0)+SUMIF('Background Data'!$A$66:$A$70,'Data Tables'!$B156,'Data Tables'!BE$140:BE$144)-IF($B156=Inputs!$C$78,BD$119,0)</f>
        <v>15000000</v>
      </c>
      <c r="BF156" s="37">
        <f>BE156+BF23-SUMIF('Background Data'!$A$47:$A$51,'Data Tables'!$B156,'Data Tables'!BF$140:BF$144)+IF($B156=Inputs!$C$72,('Data Tables'!BF$128-'Data Tables'!BF$131),0)+SUMIF('Background Data'!$A$66:$A$70,'Data Tables'!$B156,'Data Tables'!BF$140:BF$144)-IF($B156=Inputs!$C$78,BE$119,0)</f>
        <v>15000000</v>
      </c>
      <c r="BG156" s="37">
        <f>BF156+BG23-SUMIF('Background Data'!$A$47:$A$51,'Data Tables'!$B156,'Data Tables'!BG$140:BG$144)+IF($B156=Inputs!$C$72,('Data Tables'!BG$128-'Data Tables'!BG$131),0)+SUMIF('Background Data'!$A$66:$A$70,'Data Tables'!$B156,'Data Tables'!BG$140:BG$144)-IF($B156=Inputs!$C$78,BF$119,0)</f>
        <v>15000000</v>
      </c>
      <c r="BH156" s="37">
        <f>BG156+BH23-SUMIF('Background Data'!$A$47:$A$51,'Data Tables'!$B156,'Data Tables'!BH$140:BH$144)+IF($B156=Inputs!$C$72,('Data Tables'!BH$128-'Data Tables'!BH$131),0)+SUMIF('Background Data'!$A$66:$A$70,'Data Tables'!$B156,'Data Tables'!BH$140:BH$144)-IF($B156=Inputs!$C$78,BG$119,0)</f>
        <v>15000000</v>
      </c>
      <c r="BI156" s="37">
        <f>BH156+BI23-SUMIF('Background Data'!$A$47:$A$51,'Data Tables'!$B156,'Data Tables'!BI$140:BI$144)+IF($B156=Inputs!$C$72,('Data Tables'!BI$128-'Data Tables'!BI$131),0)+SUMIF('Background Data'!$A$66:$A$70,'Data Tables'!$B156,'Data Tables'!BI$140:BI$144)-IF($B156=Inputs!$C$78,BH$119,0)</f>
        <v>15000000</v>
      </c>
      <c r="BJ156" s="37">
        <f>BI156+BJ23-SUMIF('Background Data'!$A$47:$A$51,'Data Tables'!$B156,'Data Tables'!BJ$140:BJ$144)+IF($B156=Inputs!$C$72,('Data Tables'!BJ$128-'Data Tables'!BJ$131),0)+SUMIF('Background Data'!$A$66:$A$70,'Data Tables'!$B156,'Data Tables'!BJ$140:BJ$144)-IF($B156=Inputs!$C$78,BI$119,0)</f>
        <v>15000000</v>
      </c>
      <c r="BK156" s="37">
        <f>BJ156+BK23-SUMIF('Background Data'!$A$47:$A$51,'Data Tables'!$B156,'Data Tables'!BK$140:BK$144)+IF($B156=Inputs!$C$72,('Data Tables'!BK$128-'Data Tables'!BK$131),0)+SUMIF('Background Data'!$A$66:$A$70,'Data Tables'!$B156,'Data Tables'!BK$140:BK$144)-IF($B156=Inputs!$C$78,BJ$119,0)</f>
        <v>15000000</v>
      </c>
      <c r="BL156" s="37">
        <f>BK156+BL23-SUMIF('Background Data'!$A$47:$A$51,'Data Tables'!$B156,'Data Tables'!BL$140:BL$144)+IF($B156=Inputs!$C$72,('Data Tables'!BL$128-'Data Tables'!BL$131),0)+SUMIF('Background Data'!$A$66:$A$70,'Data Tables'!$B156,'Data Tables'!BL$140:BL$144)-IF($B156=Inputs!$C$78,BK$119,0)</f>
        <v>15000000</v>
      </c>
      <c r="BM156" s="37">
        <f>BL156+BM23-SUMIF('Background Data'!$A$47:$A$51,'Data Tables'!$B156,'Data Tables'!BM$140:BM$144)+IF($B156=Inputs!$C$72,('Data Tables'!BM$128-'Data Tables'!BM$131),0)+SUMIF('Background Data'!$A$66:$A$70,'Data Tables'!$B156,'Data Tables'!BM$140:BM$144)-IF($B156=Inputs!$C$78,BL$119,0)</f>
        <v>15000000</v>
      </c>
      <c r="BN156" s="37">
        <f>BM156+BN23-SUMIF('Background Data'!$A$47:$A$51,'Data Tables'!$B156,'Data Tables'!BN$140:BN$144)+IF($B156=Inputs!$C$72,('Data Tables'!BN$128-'Data Tables'!BN$131),0)+SUMIF('Background Data'!$A$66:$A$70,'Data Tables'!$B156,'Data Tables'!BN$140:BN$144)-IF($B156=Inputs!$C$78,BM$119,0)</f>
        <v>15000000</v>
      </c>
      <c r="BO156" s="37">
        <f>BN156+BO23-SUMIF('Background Data'!$A$47:$A$51,'Data Tables'!$B156,'Data Tables'!BO$140:BO$144)+IF($B156=Inputs!$C$72,('Data Tables'!BO$128-'Data Tables'!BO$131),0)+SUMIF('Background Data'!$A$66:$A$70,'Data Tables'!$B156,'Data Tables'!BO$140:BO$144)-IF($B156=Inputs!$C$78,BN$119,0)</f>
        <v>15000000</v>
      </c>
      <c r="BP156" s="37">
        <f>BO156+BP23-SUMIF('Background Data'!$A$47:$A$51,'Data Tables'!$B156,'Data Tables'!BP$140:BP$144)+IF($B156=Inputs!$C$72,('Data Tables'!BP$128-'Data Tables'!BP$131),0)+SUMIF('Background Data'!$A$66:$A$70,'Data Tables'!$B156,'Data Tables'!BP$140:BP$144)-IF($B156=Inputs!$C$78,BO$119,0)</f>
        <v>15000000</v>
      </c>
      <c r="BQ156" s="37">
        <f>BP156+BQ23-SUMIF('Background Data'!$A$47:$A$51,'Data Tables'!$B156,'Data Tables'!BQ$140:BQ$144)+IF($B156=Inputs!$C$72,('Data Tables'!BQ$128-'Data Tables'!BQ$131),0)+SUMIF('Background Data'!$A$66:$A$70,'Data Tables'!$B156,'Data Tables'!BQ$140:BQ$144)-IF($B156=Inputs!$C$78,BP$119,0)</f>
        <v>15000000</v>
      </c>
      <c r="BR156" s="37">
        <f>BQ156+BR23-SUMIF('Background Data'!$A$47:$A$51,'Data Tables'!$B156,'Data Tables'!BR$140:BR$144)+IF($B156=Inputs!$C$72,('Data Tables'!BR$128-'Data Tables'!BR$131),0)+SUMIF('Background Data'!$A$66:$A$70,'Data Tables'!$B156,'Data Tables'!BR$140:BR$144)-IF($B156=Inputs!$C$78,BQ$119,0)</f>
        <v>15000000</v>
      </c>
      <c r="BS156" s="37">
        <f>BR156+BS23-SUMIF('Background Data'!$A$47:$A$51,'Data Tables'!$B156,'Data Tables'!BS$140:BS$144)+IF($B156=Inputs!$C$72,('Data Tables'!BS$128-'Data Tables'!BS$131),0)+SUMIF('Background Data'!$A$66:$A$70,'Data Tables'!$B156,'Data Tables'!BS$140:BS$144)-IF($B156=Inputs!$C$78,BR$119,0)</f>
        <v>15000000</v>
      </c>
      <c r="BT156" s="37">
        <f>BS156+BT23-SUMIF('Background Data'!$A$47:$A$51,'Data Tables'!$B156,'Data Tables'!BT$140:BT$144)+IF($B156=Inputs!$C$72,('Data Tables'!BT$128-'Data Tables'!BT$131),0)+SUMIF('Background Data'!$A$66:$A$70,'Data Tables'!$B156,'Data Tables'!BT$140:BT$144)-IF($B156=Inputs!$C$78,BS$119,0)</f>
        <v>15000000</v>
      </c>
      <c r="BU156" s="37">
        <f>BT156+BU23-SUMIF('Background Data'!$A$47:$A$51,'Data Tables'!$B156,'Data Tables'!BU$140:BU$144)+IF($B156=Inputs!$C$72,('Data Tables'!BU$128-'Data Tables'!BU$131),0)+SUMIF('Background Data'!$A$66:$A$70,'Data Tables'!$B156,'Data Tables'!BU$140:BU$144)-IF($B156=Inputs!$C$78,BT$119,0)</f>
        <v>15000000</v>
      </c>
      <c r="BV156" s="37">
        <f>BU156+BV23-SUMIF('Background Data'!$A$47:$A$51,'Data Tables'!$B156,'Data Tables'!BV$140:BV$144)+IF($B156=Inputs!$C$72,('Data Tables'!BV$128-'Data Tables'!BV$131),0)+SUMIF('Background Data'!$A$66:$A$70,'Data Tables'!$B156,'Data Tables'!BV$140:BV$144)-IF($B156=Inputs!$C$78,BU$119,0)</f>
        <v>15000000</v>
      </c>
      <c r="BW156" s="37">
        <f>BV156+BW23-SUMIF('Background Data'!$A$47:$A$51,'Data Tables'!$B156,'Data Tables'!BW$140:BW$144)+IF($B156=Inputs!$C$72,('Data Tables'!BW$128-'Data Tables'!BW$131),0)+SUMIF('Background Data'!$A$66:$A$70,'Data Tables'!$B156,'Data Tables'!BW$140:BW$144)-IF($B156=Inputs!$C$78,BV$119,0)</f>
        <v>15000000</v>
      </c>
      <c r="BX156" s="37">
        <f>BW156+BX23-SUMIF('Background Data'!$A$47:$A$51,'Data Tables'!$B156,'Data Tables'!BX$140:BX$144)+IF($B156=Inputs!$C$72,('Data Tables'!BX$128-'Data Tables'!BX$131),0)+SUMIF('Background Data'!$A$66:$A$70,'Data Tables'!$B156,'Data Tables'!BX$140:BX$144)-IF($B156=Inputs!$C$78,BW$119,0)</f>
        <v>15000000</v>
      </c>
      <c r="BY156" s="37">
        <f>BX156+BY23-SUMIF('Background Data'!$A$47:$A$51,'Data Tables'!$B156,'Data Tables'!BY$140:BY$144)+IF($B156=Inputs!$C$72,('Data Tables'!BY$128-'Data Tables'!BY$131),0)+SUMIF('Background Data'!$A$66:$A$70,'Data Tables'!$B156,'Data Tables'!BY$140:BY$144)-IF($B156=Inputs!$C$78,BX$119,0)</f>
        <v>15000000</v>
      </c>
      <c r="BZ156" s="37">
        <f>BY156+BZ23-SUMIF('Background Data'!$A$47:$A$51,'Data Tables'!$B156,'Data Tables'!BZ$140:BZ$144)+IF($B156=Inputs!$C$72,('Data Tables'!BZ$128-'Data Tables'!BZ$131),0)+SUMIF('Background Data'!$A$66:$A$70,'Data Tables'!$B156,'Data Tables'!BZ$140:BZ$144)-IF($B156=Inputs!$C$78,BY$119,0)</f>
        <v>15000000</v>
      </c>
      <c r="CA156" s="37">
        <f>BZ156+CA23-SUMIF('Background Data'!$A$47:$A$51,'Data Tables'!$B156,'Data Tables'!CA$140:CA$144)+IF($B156=Inputs!$C$72,('Data Tables'!CA$128-'Data Tables'!CA$131),0)+SUMIF('Background Data'!$A$66:$A$70,'Data Tables'!$B156,'Data Tables'!CA$140:CA$144)-IF($B156=Inputs!$C$78,BZ$119,0)</f>
        <v>15000000</v>
      </c>
      <c r="CB156" s="37">
        <f>CA156+CB23-SUMIF('Background Data'!$A$47:$A$51,'Data Tables'!$B156,'Data Tables'!CB$140:CB$144)+IF($B156=Inputs!$C$72,('Data Tables'!CB$128-'Data Tables'!CB$131),0)+SUMIF('Background Data'!$A$66:$A$70,'Data Tables'!$B156,'Data Tables'!CB$140:CB$144)-IF($B156=Inputs!$C$78,CA$119,0)</f>
        <v>15000000</v>
      </c>
      <c r="CC156" s="37">
        <f>CB156+CC23-SUMIF('Background Data'!$A$47:$A$51,'Data Tables'!$B156,'Data Tables'!CC$140:CC$144)+IF($B156=Inputs!$C$72,('Data Tables'!CC$128-'Data Tables'!CC$131),0)+SUMIF('Background Data'!$A$66:$A$70,'Data Tables'!$B156,'Data Tables'!CC$140:CC$144)-IF($B156=Inputs!$C$78,CB$119,0)</f>
        <v>15000000</v>
      </c>
      <c r="CD156" s="37">
        <f>CC156+CD23-SUMIF('Background Data'!$A$47:$A$51,'Data Tables'!$B156,'Data Tables'!CD$140:CD$144)+IF($B156=Inputs!$C$72,('Data Tables'!CD$128-'Data Tables'!CD$131),0)+SUMIF('Background Data'!$A$66:$A$70,'Data Tables'!$B156,'Data Tables'!CD$140:CD$144)-IF($B156=Inputs!$C$78,CC$119,0)</f>
        <v>15000000</v>
      </c>
      <c r="CE156" s="37">
        <f>CD156+CE23-SUMIF('Background Data'!$A$47:$A$51,'Data Tables'!$B156,'Data Tables'!CE$140:CE$144)+IF($B156=Inputs!$C$72,('Data Tables'!CE$128-'Data Tables'!CE$131),0)+SUMIF('Background Data'!$A$66:$A$70,'Data Tables'!$B156,'Data Tables'!CE$140:CE$144)-IF($B156=Inputs!$C$78,CD$119,0)</f>
        <v>15000000</v>
      </c>
      <c r="CF156" s="37">
        <f>CE156+CF23-SUMIF('Background Data'!$A$47:$A$51,'Data Tables'!$B156,'Data Tables'!CF$140:CF$144)+IF($B156=Inputs!$C$72,('Data Tables'!CF$128-'Data Tables'!CF$131),0)+SUMIF('Background Data'!$A$66:$A$70,'Data Tables'!$B156,'Data Tables'!CF$140:CF$144)-IF($B156=Inputs!$C$78,CE$119,0)</f>
        <v>15000000</v>
      </c>
      <c r="CG156" s="37">
        <f>CF156+CG23-SUMIF('Background Data'!$A$47:$A$51,'Data Tables'!$B156,'Data Tables'!CG$140:CG$144)+IF($B156=Inputs!$C$72,('Data Tables'!CG$128-'Data Tables'!CG$131),0)+SUMIF('Background Data'!$A$66:$A$70,'Data Tables'!$B156,'Data Tables'!CG$140:CG$144)-IF($B156=Inputs!$C$78,CF$119,0)</f>
        <v>15000000</v>
      </c>
      <c r="CH156" s="37">
        <f>CG156+CH23-SUMIF('Background Data'!$A$47:$A$51,'Data Tables'!$B156,'Data Tables'!CH$140:CH$144)+IF($B156=Inputs!$C$72,('Data Tables'!CH$128-'Data Tables'!CH$131),0)+SUMIF('Background Data'!$A$66:$A$70,'Data Tables'!$B156,'Data Tables'!CH$140:CH$144)-IF($B156=Inputs!$C$78,CG$119,0)</f>
        <v>15000000</v>
      </c>
      <c r="CI156" s="37">
        <f>CH156+CI23-SUMIF('Background Data'!$A$47:$A$51,'Data Tables'!$B156,'Data Tables'!CI$140:CI$144)+IF($B156=Inputs!$C$72,('Data Tables'!CI$128-'Data Tables'!CI$131),0)+SUMIF('Background Data'!$A$66:$A$70,'Data Tables'!$B156,'Data Tables'!CI$140:CI$144)-IF($B156=Inputs!$C$78,CH$119,0)</f>
        <v>15000000</v>
      </c>
      <c r="CJ156" s="37">
        <f>CI156+CJ23-SUMIF('Background Data'!$A$47:$A$51,'Data Tables'!$B156,'Data Tables'!CJ$140:CJ$144)+IF($B156=Inputs!$C$72,('Data Tables'!CJ$128-'Data Tables'!CJ$131),0)+SUMIF('Background Data'!$A$66:$A$70,'Data Tables'!$B156,'Data Tables'!CJ$140:CJ$144)-IF($B156=Inputs!$C$78,CI$119,0)</f>
        <v>15000000</v>
      </c>
      <c r="CK156" s="37">
        <f>CJ156+CK23-SUMIF('Background Data'!$A$47:$A$51,'Data Tables'!$B156,'Data Tables'!CK$140:CK$144)+IF($B156=Inputs!$C$72,('Data Tables'!CK$128-'Data Tables'!CK$131),0)+SUMIF('Background Data'!$A$66:$A$70,'Data Tables'!$B156,'Data Tables'!CK$140:CK$144)-IF($B156=Inputs!$C$78,CJ$119,0)</f>
        <v>15000000</v>
      </c>
      <c r="CL156" s="37">
        <f>CK156+CL23-SUMIF('Background Data'!$A$47:$A$51,'Data Tables'!$B156,'Data Tables'!CL$140:CL$144)+IF($B156=Inputs!$C$72,('Data Tables'!CL$128-'Data Tables'!CL$131),0)+SUMIF('Background Data'!$A$66:$A$70,'Data Tables'!$B156,'Data Tables'!CL$140:CL$144)-IF($B156=Inputs!$C$78,CK$119,0)</f>
        <v>15000000</v>
      </c>
      <c r="CM156" s="37">
        <f>CL156+CM23-SUMIF('Background Data'!$A$47:$A$51,'Data Tables'!$B156,'Data Tables'!CM$140:CM$144)+IF($B156=Inputs!$C$72,('Data Tables'!CM$128-'Data Tables'!CM$131),0)+SUMIF('Background Data'!$A$66:$A$70,'Data Tables'!$B156,'Data Tables'!CM$140:CM$144)-IF($B156=Inputs!$C$78,CL$119,0)</f>
        <v>15000000</v>
      </c>
      <c r="CN156" s="37">
        <f>CM156+CN23-SUMIF('Background Data'!$A$47:$A$51,'Data Tables'!$B156,'Data Tables'!CN$140:CN$144)+IF($B156=Inputs!$C$72,('Data Tables'!CN$128-'Data Tables'!CN$131),0)+SUMIF('Background Data'!$A$66:$A$70,'Data Tables'!$B156,'Data Tables'!CN$140:CN$144)-IF($B156=Inputs!$C$78,CM$119,0)</f>
        <v>15000000</v>
      </c>
      <c r="CO156" s="37">
        <f>CN156+CO23-SUMIF('Background Data'!$A$47:$A$51,'Data Tables'!$B156,'Data Tables'!CO$140:CO$144)+IF($B156=Inputs!$C$72,('Data Tables'!CO$128-'Data Tables'!CO$131),0)+SUMIF('Background Data'!$A$66:$A$70,'Data Tables'!$B156,'Data Tables'!CO$140:CO$144)-IF($B156=Inputs!$C$78,CN$119,0)</f>
        <v>15000000</v>
      </c>
      <c r="CP156" s="37">
        <f>CO156+CP23-SUMIF('Background Data'!$A$47:$A$51,'Data Tables'!$B156,'Data Tables'!CP$140:CP$144)+IF($B156=Inputs!$C$72,('Data Tables'!CP$128-'Data Tables'!CP$131),0)+SUMIF('Background Data'!$A$66:$A$70,'Data Tables'!$B156,'Data Tables'!CP$140:CP$144)-IF($B156=Inputs!$C$78,CO$119,0)</f>
        <v>15000000</v>
      </c>
      <c r="CQ156" s="37">
        <f>CP156+CQ23-SUMIF('Background Data'!$A$47:$A$51,'Data Tables'!$B156,'Data Tables'!CQ$140:CQ$144)+IF($B156=Inputs!$C$72,('Data Tables'!CQ$128-'Data Tables'!CQ$131),0)+SUMIF('Background Data'!$A$66:$A$70,'Data Tables'!$B156,'Data Tables'!CQ$140:CQ$144)-IF($B156=Inputs!$C$78,CP$119,0)</f>
        <v>15000000</v>
      </c>
      <c r="CR156" s="37">
        <f>CQ156+CR23-SUMIF('Background Data'!$A$47:$A$51,'Data Tables'!$B156,'Data Tables'!CR$140:CR$144)+IF($B156=Inputs!$C$72,('Data Tables'!CR$128-'Data Tables'!CR$131),0)+SUMIF('Background Data'!$A$66:$A$70,'Data Tables'!$B156,'Data Tables'!CR$140:CR$144)-IF($B156=Inputs!$C$78,CQ$119,0)</f>
        <v>15000000</v>
      </c>
      <c r="CS156" s="37">
        <f>CR156+CS23-SUMIF('Background Data'!$A$47:$A$51,'Data Tables'!$B156,'Data Tables'!CS$140:CS$144)+IF($B156=Inputs!$C$72,('Data Tables'!CS$128-'Data Tables'!CS$131),0)+SUMIF('Background Data'!$A$66:$A$70,'Data Tables'!$B156,'Data Tables'!CS$140:CS$144)-IF($B156=Inputs!$C$78,CR$119,0)</f>
        <v>15000000</v>
      </c>
      <c r="CT156" s="37">
        <f>CS156+CT23-SUMIF('Background Data'!$A$47:$A$51,'Data Tables'!$B156,'Data Tables'!CT$140:CT$144)+IF($B156=Inputs!$C$72,('Data Tables'!CT$128-'Data Tables'!CT$131),0)+SUMIF('Background Data'!$A$66:$A$70,'Data Tables'!$B156,'Data Tables'!CT$140:CT$144)-IF($B156=Inputs!$C$78,CS$119,0)</f>
        <v>15000000</v>
      </c>
      <c r="CU156" s="37">
        <f>CT156+CU23-SUMIF('Background Data'!$A$47:$A$51,'Data Tables'!$B156,'Data Tables'!CU$140:CU$144)+IF($B156=Inputs!$C$72,('Data Tables'!CU$128-'Data Tables'!CU$131),0)+SUMIF('Background Data'!$A$66:$A$70,'Data Tables'!$B156,'Data Tables'!CU$140:CU$144)-IF($B156=Inputs!$C$78,CT$119,0)</f>
        <v>15000000</v>
      </c>
      <c r="CV156" s="37">
        <f>CU156+CV23-SUMIF('Background Data'!$A$47:$A$51,'Data Tables'!$B156,'Data Tables'!CV$140:CV$144)+IF($B156=Inputs!$C$72,('Data Tables'!CV$128-'Data Tables'!CV$131),0)+SUMIF('Background Data'!$A$66:$A$70,'Data Tables'!$B156,'Data Tables'!CV$140:CV$144)-IF($B156=Inputs!$C$78,CU$119,0)</f>
        <v>15000000</v>
      </c>
      <c r="CW156" s="37">
        <f>CV156+CW23-SUMIF('Background Data'!$A$47:$A$51,'Data Tables'!$B156,'Data Tables'!CW$140:CW$144)+IF($B156=Inputs!$C$72,('Data Tables'!CW$128-'Data Tables'!CW$131),0)+SUMIF('Background Data'!$A$66:$A$70,'Data Tables'!$B156,'Data Tables'!CW$140:CW$144)-IF($B156=Inputs!$C$78,CV$119,0)</f>
        <v>15000000</v>
      </c>
      <c r="CX156" s="37">
        <f>CW156+CX23-SUMIF('Background Data'!$A$47:$A$51,'Data Tables'!$B156,'Data Tables'!CX$140:CX$144)+IF($B156=Inputs!$C$72,('Data Tables'!CX$128-'Data Tables'!CX$131),0)+SUMIF('Background Data'!$A$66:$A$70,'Data Tables'!$B156,'Data Tables'!CX$140:CX$144)-IF($B156=Inputs!$C$78,CW$119,0)</f>
        <v>15000000</v>
      </c>
      <c r="CY156" s="37">
        <f>CX156+CY23-SUMIF('Background Data'!$A$47:$A$51,'Data Tables'!$B156,'Data Tables'!CY$140:CY$144)+IF($B156=Inputs!$C$72,('Data Tables'!CY$128-'Data Tables'!CY$131),0)+SUMIF('Background Data'!$A$66:$A$70,'Data Tables'!$B156,'Data Tables'!CY$140:CY$144)-IF($B156=Inputs!$C$78,CX$119,0)</f>
        <v>15000000</v>
      </c>
      <c r="CZ156" s="37">
        <f>CY156+CZ23-SUMIF('Background Data'!$A$47:$A$51,'Data Tables'!$B156,'Data Tables'!CZ$140:CZ$144)+IF($B156=Inputs!$C$72,('Data Tables'!CZ$128-'Data Tables'!CZ$131),0)+SUMIF('Background Data'!$A$66:$A$70,'Data Tables'!$B156,'Data Tables'!CZ$140:CZ$144)-IF($B156=Inputs!$C$78,CY$119,0)</f>
        <v>15000000</v>
      </c>
      <c r="DA156" s="37">
        <f>CZ156+DA23-SUMIF('Background Data'!$A$47:$A$51,'Data Tables'!$B156,'Data Tables'!DA$140:DA$144)+IF($B156=Inputs!$C$72,('Data Tables'!DA$128-'Data Tables'!DA$131),0)+SUMIF('Background Data'!$A$66:$A$70,'Data Tables'!$B156,'Data Tables'!DA$140:DA$144)-IF($B156=Inputs!$C$78,CZ$119,0)</f>
        <v>15000000</v>
      </c>
      <c r="DB156" s="37">
        <f>DA156+DB23-SUMIF('Background Data'!$A$47:$A$51,'Data Tables'!$B156,'Data Tables'!DB$140:DB$144)+IF($B156=Inputs!$C$72,('Data Tables'!DB$128-'Data Tables'!DB$131),0)+SUMIF('Background Data'!$A$66:$A$70,'Data Tables'!$B156,'Data Tables'!DB$140:DB$144)-IF($B156=Inputs!$C$78,DA$119,0)</f>
        <v>15000000</v>
      </c>
      <c r="DC156" s="37">
        <f>DB156+DC23-SUMIF('Background Data'!$A$47:$A$51,'Data Tables'!$B156,'Data Tables'!DC$140:DC$144)+IF($B156=Inputs!$C$72,('Data Tables'!DC$128-'Data Tables'!DC$131),0)+SUMIF('Background Data'!$A$66:$A$70,'Data Tables'!$B156,'Data Tables'!DC$140:DC$144)-IF($B156=Inputs!$C$78,DB$119,0)</f>
        <v>15000000</v>
      </c>
      <c r="DD156" s="37">
        <f>DC156+DD23-SUMIF('Background Data'!$A$47:$A$51,'Data Tables'!$B156,'Data Tables'!DD$140:DD$144)+IF($B156=Inputs!$C$72,('Data Tables'!DD$128-'Data Tables'!DD$131),0)+SUMIF('Background Data'!$A$66:$A$70,'Data Tables'!$B156,'Data Tables'!DD$140:DD$144)-IF($B156=Inputs!$C$78,DC$119,0)</f>
        <v>15000000</v>
      </c>
      <c r="DE156" s="37">
        <f>DD156+DE23-SUMIF('Background Data'!$A$47:$A$51,'Data Tables'!$B156,'Data Tables'!DE$140:DE$144)+IF($B156=Inputs!$C$72,('Data Tables'!DE$128-'Data Tables'!DE$131),0)+SUMIF('Background Data'!$A$66:$A$70,'Data Tables'!$B156,'Data Tables'!DE$140:DE$144)-IF($B156=Inputs!$C$78,DD$119,0)</f>
        <v>15000000</v>
      </c>
      <c r="DF156" s="37">
        <f>DE156+DF23-SUMIF('Background Data'!$A$47:$A$51,'Data Tables'!$B156,'Data Tables'!DF$140:DF$144)+IF($B156=Inputs!$C$72,('Data Tables'!DF$128-'Data Tables'!DF$131),0)+SUMIF('Background Data'!$A$66:$A$70,'Data Tables'!$B156,'Data Tables'!DF$140:DF$144)-IF($B156=Inputs!$C$78,DE$119,0)</f>
        <v>15000000</v>
      </c>
      <c r="DG156" s="37">
        <f>DF156+DG23-SUMIF('Background Data'!$A$47:$A$51,'Data Tables'!$B156,'Data Tables'!DG$140:DG$144)+IF($B156=Inputs!$C$72,('Data Tables'!DG$128-'Data Tables'!DG$131),0)+SUMIF('Background Data'!$A$66:$A$70,'Data Tables'!$B156,'Data Tables'!DG$140:DG$144)-IF($B156=Inputs!$C$78,DF$119,0)</f>
        <v>15000000</v>
      </c>
      <c r="DH156" s="37">
        <f>DG156+DH23-SUMIF('Background Data'!$A$47:$A$51,'Data Tables'!$B156,'Data Tables'!DH$140:DH$144)+IF($B156=Inputs!$C$72,('Data Tables'!DH$128-'Data Tables'!DH$131),0)+SUMIF('Background Data'!$A$66:$A$70,'Data Tables'!$B156,'Data Tables'!DH$140:DH$144)-IF($B156=Inputs!$C$78,DG$119,0)</f>
        <v>15000000</v>
      </c>
      <c r="DI156" s="37">
        <f>DH156+DI23-SUMIF('Background Data'!$A$47:$A$51,'Data Tables'!$B156,'Data Tables'!DI$140:DI$144)+IF($B156=Inputs!$C$72,('Data Tables'!DI$128-'Data Tables'!DI$131),0)+SUMIF('Background Data'!$A$66:$A$70,'Data Tables'!$B156,'Data Tables'!DI$140:DI$144)-IF($B156=Inputs!$C$78,DH$119,0)</f>
        <v>15000000</v>
      </c>
      <c r="DJ156" s="37">
        <f>DI156+DJ23-SUMIF('Background Data'!$A$47:$A$51,'Data Tables'!$B156,'Data Tables'!DJ$140:DJ$144)+IF($B156=Inputs!$C$72,('Data Tables'!DJ$128-'Data Tables'!DJ$131),0)+SUMIF('Background Data'!$A$66:$A$70,'Data Tables'!$B156,'Data Tables'!DJ$140:DJ$144)-IF($B156=Inputs!$C$78,DI$119,0)</f>
        <v>15000000</v>
      </c>
      <c r="DK156" s="37">
        <f>DJ156+DK23-SUMIF('Background Data'!$A$47:$A$51,'Data Tables'!$B156,'Data Tables'!DK$140:DK$144)+IF($B156=Inputs!$C$72,('Data Tables'!DK$128-'Data Tables'!DK$131),0)+SUMIF('Background Data'!$A$66:$A$70,'Data Tables'!$B156,'Data Tables'!DK$140:DK$144)-IF($B156=Inputs!$C$78,DJ$119,0)</f>
        <v>15000000</v>
      </c>
      <c r="DL156" s="37">
        <f>DK156+DL23-SUMIF('Background Data'!$A$47:$A$51,'Data Tables'!$B156,'Data Tables'!DL$140:DL$144)+IF($B156=Inputs!$C$72,('Data Tables'!DL$128-'Data Tables'!DL$131),0)+SUMIF('Background Data'!$A$66:$A$70,'Data Tables'!$B156,'Data Tables'!DL$140:DL$144)-IF($B156=Inputs!$C$78,DK$119,0)</f>
        <v>15000000</v>
      </c>
      <c r="DM156" s="37">
        <f>DL156+DM23-SUMIF('Background Data'!$A$47:$A$51,'Data Tables'!$B156,'Data Tables'!DM$140:DM$144)+IF($B156=Inputs!$C$72,('Data Tables'!DM$128-'Data Tables'!DM$131),0)+SUMIF('Background Data'!$A$66:$A$70,'Data Tables'!$B156,'Data Tables'!DM$140:DM$144)-IF($B156=Inputs!$C$78,DL$119,0)</f>
        <v>15000000</v>
      </c>
      <c r="DN156" s="37">
        <f>DM156+DN23-SUMIF('Background Data'!$A$47:$A$51,'Data Tables'!$B156,'Data Tables'!DN$140:DN$144)+IF($B156=Inputs!$C$72,('Data Tables'!DN$128-'Data Tables'!DN$131),0)+SUMIF('Background Data'!$A$66:$A$70,'Data Tables'!$B156,'Data Tables'!DN$140:DN$144)-IF($B156=Inputs!$C$78,DM$119,0)</f>
        <v>15000000</v>
      </c>
      <c r="DO156" s="37">
        <f>DN156+DO23-SUMIF('Background Data'!$A$47:$A$51,'Data Tables'!$B156,'Data Tables'!DO$140:DO$144)+IF($B156=Inputs!$C$72,('Data Tables'!DO$128-'Data Tables'!DO$131),0)+SUMIF('Background Data'!$A$66:$A$70,'Data Tables'!$B156,'Data Tables'!DO$140:DO$144)-IF($B156=Inputs!$C$78,DN$119,0)</f>
        <v>15000000</v>
      </c>
      <c r="DP156" s="37">
        <f>DO156+DP23-SUMIF('Background Data'!$A$47:$A$51,'Data Tables'!$B156,'Data Tables'!DP$140:DP$144)+IF($B156=Inputs!$C$72,('Data Tables'!DP$128-'Data Tables'!DP$131),0)+SUMIF('Background Data'!$A$66:$A$70,'Data Tables'!$B156,'Data Tables'!DP$140:DP$144)-IF($B156=Inputs!$C$78,DO$119,0)</f>
        <v>15000000</v>
      </c>
      <c r="DQ156" s="37">
        <f>DP156+DQ23-SUMIF('Background Data'!$A$47:$A$51,'Data Tables'!$B156,'Data Tables'!DQ$140:DQ$144)+IF($B156=Inputs!$C$72,('Data Tables'!DQ$128-'Data Tables'!DQ$131),0)+SUMIF('Background Data'!$A$66:$A$70,'Data Tables'!$B156,'Data Tables'!DQ$140:DQ$144)-IF($B156=Inputs!$C$78,DP$119,0)</f>
        <v>15000000</v>
      </c>
      <c r="DR156" s="37">
        <f>DQ156+DR23-SUMIF('Background Data'!$A$47:$A$51,'Data Tables'!$B156,'Data Tables'!DR$140:DR$144)+IF($B156=Inputs!$C$72,('Data Tables'!DR$128-'Data Tables'!DR$131),0)+SUMIF('Background Data'!$A$66:$A$70,'Data Tables'!$B156,'Data Tables'!DR$140:DR$144)-IF($B156=Inputs!$C$78,DQ$119,0)</f>
        <v>15000000</v>
      </c>
    </row>
    <row r="157" ht="14.25" customHeight="1" outlineLevel="1">
      <c r="B157" s="268" t="str">
        <f>'Fund Raising'!B40</f>
        <v>Ecosystem funds</v>
      </c>
      <c r="C157" s="37">
        <f>C40-SUMIF('Background Data'!$A$47:$A$51,'Data Tables'!$B157,'Data Tables'!C$140:C$144)+IF($B157=Inputs!$C$72,('Data Tables'!C$128-'Data Tables'!C$131),0)+SUMIF('Background Data'!$A$66:$A$70,'Data Tables'!$B157,'Data Tables'!C$140:C$144)-IF($B157=Inputs!$C$78,C$119,0)</f>
        <v>27961379.74</v>
      </c>
      <c r="D157" s="37">
        <f>C157+D24-SUMIF('Background Data'!$A$47:$A$51,'Data Tables'!$B157,'Data Tables'!D$140:D$144)+IF($B157=Inputs!$C$72,('Data Tables'!D$128-'Data Tables'!D$131),0)+SUMIF('Background Data'!$A$66:$A$70,'Data Tables'!$B157,'Data Tables'!D$140:D$144)-IF($B157=Inputs!$C$78,C$119,0)</f>
        <v>27216926.34</v>
      </c>
      <c r="E157" s="37">
        <f>D157+E24-SUMIF('Background Data'!$A$47:$A$51,'Data Tables'!$B157,'Data Tables'!E$140:E$144)+IF($B157=Inputs!$C$72,('Data Tables'!E$128-'Data Tables'!E$131),0)+SUMIF('Background Data'!$A$66:$A$70,'Data Tables'!$B157,'Data Tables'!E$140:E$144)-IF($B157=Inputs!$C$78,D$119,0)</f>
        <v>26094846.61</v>
      </c>
      <c r="F157" s="37">
        <f>E157+F24-SUMIF('Background Data'!$A$47:$A$51,'Data Tables'!$B157,'Data Tables'!F$140:F$144)+IF($B157=Inputs!$C$72,('Data Tables'!F$128-'Data Tables'!F$131),0)+SUMIF('Background Data'!$A$66:$A$70,'Data Tables'!$B157,'Data Tables'!F$140:F$144)-IF($B157=Inputs!$C$78,E$119,0)</f>
        <v>24623081.01</v>
      </c>
      <c r="G157" s="37">
        <f>F157+G24-SUMIF('Background Data'!$A$47:$A$51,'Data Tables'!$B157,'Data Tables'!G$140:G$144)+IF($B157=Inputs!$C$72,('Data Tables'!G$128-'Data Tables'!G$131),0)+SUMIF('Background Data'!$A$66:$A$70,'Data Tables'!$B157,'Data Tables'!G$140:G$144)-IF($B157=Inputs!$C$78,F$119,0)</f>
        <v>22776721.37</v>
      </c>
      <c r="H157" s="37">
        <f>G157+H24-SUMIF('Background Data'!$A$47:$A$51,'Data Tables'!$B157,'Data Tables'!H$140:H$144)+IF($B157=Inputs!$C$72,('Data Tables'!H$128-'Data Tables'!H$131),0)+SUMIF('Background Data'!$A$66:$A$70,'Data Tables'!$B157,'Data Tables'!H$140:H$144)-IF($B157=Inputs!$C$78,G$119,0)</f>
        <v>20558797.44</v>
      </c>
      <c r="I157" s="37">
        <f>H157+I24-SUMIF('Background Data'!$A$47:$A$51,'Data Tables'!$B157,'Data Tables'!I$140:I$144)+IF($B157=Inputs!$C$72,('Data Tables'!I$128-'Data Tables'!I$131),0)+SUMIF('Background Data'!$A$66:$A$70,'Data Tables'!$B157,'Data Tables'!I$140:I$144)-IF($B157=Inputs!$C$78,H$119,0)</f>
        <v>17957329.04</v>
      </c>
      <c r="J157" s="37">
        <f>I157+J24-SUMIF('Background Data'!$A$47:$A$51,'Data Tables'!$B157,'Data Tables'!J$140:J$144)+IF($B157=Inputs!$C$72,('Data Tables'!J$128-'Data Tables'!J$131),0)+SUMIF('Background Data'!$A$66:$A$70,'Data Tables'!$B157,'Data Tables'!J$140:J$144)-IF($B157=Inputs!$C$78,I$119,0)</f>
        <v>14945188.26</v>
      </c>
      <c r="K157" s="37">
        <f>J157+K24-SUMIF('Background Data'!$A$47:$A$51,'Data Tables'!$B157,'Data Tables'!K$140:K$144)+IF($B157=Inputs!$C$72,('Data Tables'!K$128-'Data Tables'!K$131),0)+SUMIF('Background Data'!$A$66:$A$70,'Data Tables'!$B157,'Data Tables'!K$140:K$144)-IF($B157=Inputs!$C$78,J$119,0)</f>
        <v>11517219.21</v>
      </c>
      <c r="L157" s="37">
        <f>K157+L24-SUMIF('Background Data'!$A$47:$A$51,'Data Tables'!$B157,'Data Tables'!L$140:L$144)+IF($B157=Inputs!$C$72,('Data Tables'!L$128-'Data Tables'!L$131),0)+SUMIF('Background Data'!$A$66:$A$70,'Data Tables'!$B157,'Data Tables'!L$140:L$144)-IF($B157=Inputs!$C$78,K$119,0)</f>
        <v>7634756.051</v>
      </c>
      <c r="M157" s="37">
        <f>L157+M24-SUMIF('Background Data'!$A$47:$A$51,'Data Tables'!$B157,'Data Tables'!M$140:M$144)+IF($B157=Inputs!$C$72,('Data Tables'!M$128-'Data Tables'!M$131),0)+SUMIF('Background Data'!$A$66:$A$70,'Data Tables'!$B157,'Data Tables'!M$140:M$144)-IF($B157=Inputs!$C$78,L$119,0)</f>
        <v>3293982.301</v>
      </c>
      <c r="N157" s="37">
        <f>M157+N24-SUMIF('Background Data'!$A$47:$A$51,'Data Tables'!$B157,'Data Tables'!N$140:N$144)+IF($B157=Inputs!$C$72,('Data Tables'!N$128-'Data Tables'!N$131),0)+SUMIF('Background Data'!$A$66:$A$70,'Data Tables'!$B157,'Data Tables'!N$140:N$144)-IF($B157=Inputs!$C$78,M$119,0)</f>
        <v>-1551300.043</v>
      </c>
      <c r="O157" s="37">
        <f>N157+O24-SUMIF('Background Data'!$A$47:$A$51,'Data Tables'!$B157,'Data Tables'!O$140:O$144)+IF($B157=Inputs!$C$72,('Data Tables'!O$128-'Data Tables'!O$131),0)+SUMIF('Background Data'!$A$66:$A$70,'Data Tables'!$B157,'Data Tables'!O$140:O$144)-IF($B157=Inputs!$C$78,N$119,0)</f>
        <v>-6889139.961</v>
      </c>
      <c r="P157" s="37">
        <f>O157+P24-SUMIF('Background Data'!$A$47:$A$51,'Data Tables'!$B157,'Data Tables'!P$140:P$144)+IF($B157=Inputs!$C$72,('Data Tables'!P$128-'Data Tables'!P$131),0)+SUMIF('Background Data'!$A$66:$A$70,'Data Tables'!$B157,'Data Tables'!P$140:P$144)-IF($B157=Inputs!$C$78,O$119,0)</f>
        <v>-12720763.16</v>
      </c>
      <c r="Q157" s="37">
        <f>P157+Q24-SUMIF('Background Data'!$A$47:$A$51,'Data Tables'!$B157,'Data Tables'!Q$140:Q$144)+IF($B157=Inputs!$C$72,('Data Tables'!Q$128-'Data Tables'!Q$131),0)+SUMIF('Background Data'!$A$66:$A$70,'Data Tables'!$B157,'Data Tables'!Q$140:Q$144)-IF($B157=Inputs!$C$78,P$119,0)</f>
        <v>-19141211.19</v>
      </c>
      <c r="R157" s="37">
        <f>Q157+R24-SUMIF('Background Data'!$A$47:$A$51,'Data Tables'!$B157,'Data Tables'!R$140:R$144)+IF($B157=Inputs!$C$72,('Data Tables'!R$128-'Data Tables'!R$131),0)+SUMIF('Background Data'!$A$66:$A$70,'Data Tables'!$B157,'Data Tables'!R$140:R$144)-IF($B157=Inputs!$C$78,Q$119,0)</f>
        <v>-26142734.66</v>
      </c>
      <c r="S157" s="37">
        <f>R157+S24-SUMIF('Background Data'!$A$47:$A$51,'Data Tables'!$B157,'Data Tables'!S$140:S$144)+IF($B157=Inputs!$C$72,('Data Tables'!S$128-'Data Tables'!S$131),0)+SUMIF('Background Data'!$A$66:$A$70,'Data Tables'!$B157,'Data Tables'!S$140:S$144)-IF($B157=Inputs!$C$78,R$119,0)</f>
        <v>-33795943.6</v>
      </c>
      <c r="T157" s="37">
        <f>S157+T24-SUMIF('Background Data'!$A$47:$A$51,'Data Tables'!$B157,'Data Tables'!T$140:T$144)+IF($B157=Inputs!$C$72,('Data Tables'!T$128-'Data Tables'!T$131),0)+SUMIF('Background Data'!$A$66:$A$70,'Data Tables'!$B157,'Data Tables'!T$140:T$144)-IF($B157=Inputs!$C$78,S$119,0)</f>
        <v>-42103661.16</v>
      </c>
      <c r="U157" s="37">
        <f>T157+U24-SUMIF('Background Data'!$A$47:$A$51,'Data Tables'!$B157,'Data Tables'!U$140:U$144)+IF($B157=Inputs!$C$72,('Data Tables'!U$128-'Data Tables'!U$131),0)+SUMIF('Background Data'!$A$66:$A$70,'Data Tables'!$B157,'Data Tables'!U$140:U$144)-IF($B157=Inputs!$C$78,T$119,0)</f>
        <v>-51115635.46</v>
      </c>
      <c r="V157" s="37">
        <f>U157+V24-SUMIF('Background Data'!$A$47:$A$51,'Data Tables'!$B157,'Data Tables'!V$140:V$144)+IF($B157=Inputs!$C$72,('Data Tables'!V$128-'Data Tables'!V$131),0)+SUMIF('Background Data'!$A$66:$A$70,'Data Tables'!$B157,'Data Tables'!V$140:V$144)-IF($B157=Inputs!$C$78,U$119,0)</f>
        <v>-60866286.61</v>
      </c>
      <c r="W157" s="37">
        <f>V157+W24-SUMIF('Background Data'!$A$47:$A$51,'Data Tables'!$B157,'Data Tables'!W$140:W$144)+IF($B157=Inputs!$C$72,('Data Tables'!W$128-'Data Tables'!W$131),0)+SUMIF('Background Data'!$A$66:$A$70,'Data Tables'!$B157,'Data Tables'!W$140:W$144)-IF($B157=Inputs!$C$78,V$119,0)</f>
        <v>-71371447.89</v>
      </c>
      <c r="X157" s="37">
        <f>W157+X24-SUMIF('Background Data'!$A$47:$A$51,'Data Tables'!$B157,'Data Tables'!X$140:X$144)+IF($B157=Inputs!$C$72,('Data Tables'!X$128-'Data Tables'!X$131),0)+SUMIF('Background Data'!$A$66:$A$70,'Data Tables'!$B157,'Data Tables'!X$140:X$144)-IF($B157=Inputs!$C$78,W$119,0)</f>
        <v>-82693049.01</v>
      </c>
      <c r="Y157" s="37">
        <f>X157+Y24-SUMIF('Background Data'!$A$47:$A$51,'Data Tables'!$B157,'Data Tables'!Y$140:Y$144)+IF($B157=Inputs!$C$72,('Data Tables'!Y$128-'Data Tables'!Y$131),0)+SUMIF('Background Data'!$A$66:$A$70,'Data Tables'!$B157,'Data Tables'!Y$140:Y$144)-IF($B157=Inputs!$C$78,X$119,0)</f>
        <v>-94822582.8</v>
      </c>
      <c r="Z157" s="37">
        <f>Y157+Z24-SUMIF('Background Data'!$A$47:$A$51,'Data Tables'!$B157,'Data Tables'!Z$140:Z$144)+IF($B157=Inputs!$C$72,('Data Tables'!Z$128-'Data Tables'!Z$131),0)+SUMIF('Background Data'!$A$66:$A$70,'Data Tables'!$B157,'Data Tables'!Z$140:Z$144)-IF($B157=Inputs!$C$78,Y$119,0)</f>
        <v>-107827249.4</v>
      </c>
      <c r="AA157" s="37">
        <f>Z157+AA24-SUMIF('Background Data'!$A$47:$A$51,'Data Tables'!$B157,'Data Tables'!AA$140:AA$144)+IF($B157=Inputs!$C$72,('Data Tables'!AA$128-'Data Tables'!AA$131),0)+SUMIF('Background Data'!$A$66:$A$70,'Data Tables'!$B157,'Data Tables'!AA$140:AA$144)-IF($B157=Inputs!$C$78,Z$119,0)</f>
        <v>-121721973.5</v>
      </c>
      <c r="AB157" s="37">
        <f>AA157+AB24-SUMIF('Background Data'!$A$47:$A$51,'Data Tables'!$B157,'Data Tables'!AB$140:AB$144)+IF($B157=Inputs!$C$72,('Data Tables'!AB$128-'Data Tables'!AB$131),0)+SUMIF('Background Data'!$A$66:$A$70,'Data Tables'!$B157,'Data Tables'!AB$140:AB$144)-IF($B157=Inputs!$C$78,AA$119,0)</f>
        <v>-136453730.8</v>
      </c>
      <c r="AC157" s="37">
        <f>AB157+AC24-SUMIF('Background Data'!$A$47:$A$51,'Data Tables'!$B157,'Data Tables'!AC$140:AC$144)+IF($B157=Inputs!$C$72,('Data Tables'!AC$128-'Data Tables'!AC$131),0)+SUMIF('Background Data'!$A$66:$A$70,'Data Tables'!$B157,'Data Tables'!AC$140:AC$144)-IF($B157=Inputs!$C$78,AB$119,0)</f>
        <v>-152142521.2</v>
      </c>
      <c r="AD157" s="37">
        <f>AC157+AD24-SUMIF('Background Data'!$A$47:$A$51,'Data Tables'!$B157,'Data Tables'!AD$140:AD$144)+IF($B157=Inputs!$C$72,('Data Tables'!AD$128-'Data Tables'!AD$131),0)+SUMIF('Background Data'!$A$66:$A$70,'Data Tables'!$B157,'Data Tables'!AD$140:AD$144)-IF($B157=Inputs!$C$78,AC$119,0)</f>
        <v>-168719586.5</v>
      </c>
      <c r="AE157" s="37">
        <f>AD157+AE24-SUMIF('Background Data'!$A$47:$A$51,'Data Tables'!$B157,'Data Tables'!AE$140:AE$144)+IF($B157=Inputs!$C$72,('Data Tables'!AE$128-'Data Tables'!AE$131),0)+SUMIF('Background Data'!$A$66:$A$70,'Data Tables'!$B157,'Data Tables'!AE$140:AE$144)-IF($B157=Inputs!$C$78,AD$119,0)</f>
        <v>-186257396.5</v>
      </c>
      <c r="AF157" s="37">
        <f>AE157+AF24-SUMIF('Background Data'!$A$47:$A$51,'Data Tables'!$B157,'Data Tables'!AF$140:AF$144)+IF($B157=Inputs!$C$72,('Data Tables'!AF$128-'Data Tables'!AF$131),0)+SUMIF('Background Data'!$A$66:$A$70,'Data Tables'!$B157,'Data Tables'!AF$140:AF$144)-IF($B157=Inputs!$C$78,AE$119,0)</f>
        <v>-204715763.6</v>
      </c>
      <c r="AG157" s="37">
        <f>AF157+AG24-SUMIF('Background Data'!$A$47:$A$51,'Data Tables'!$B157,'Data Tables'!AG$140:AG$144)+IF($B157=Inputs!$C$72,('Data Tables'!AG$128-'Data Tables'!AG$131),0)+SUMIF('Background Data'!$A$66:$A$70,'Data Tables'!$B157,'Data Tables'!AG$140:AG$144)-IF($B157=Inputs!$C$78,AF$119,0)</f>
        <v>-224172927.9</v>
      </c>
      <c r="AH157" s="37">
        <f>AG157+AH24-SUMIF('Background Data'!$A$47:$A$51,'Data Tables'!$B157,'Data Tables'!AH$140:AH$144)+IF($B157=Inputs!$C$72,('Data Tables'!AH$128-'Data Tables'!AH$131),0)+SUMIF('Background Data'!$A$66:$A$70,'Data Tables'!$B157,'Data Tables'!AH$140:AH$144)-IF($B157=Inputs!$C$78,AG$119,0)</f>
        <v>-244577639.8</v>
      </c>
      <c r="AI157" s="37">
        <f>AH157+AI24-SUMIF('Background Data'!$A$47:$A$51,'Data Tables'!$B157,'Data Tables'!AI$140:AI$144)+IF($B157=Inputs!$C$72,('Data Tables'!AI$128-'Data Tables'!AI$131),0)+SUMIF('Background Data'!$A$66:$A$70,'Data Tables'!$B157,'Data Tables'!AI$140:AI$144)-IF($B157=Inputs!$C$78,AH$119,0)</f>
        <v>-265904488</v>
      </c>
      <c r="AJ157" s="37">
        <f>AI157+AJ24-SUMIF('Background Data'!$A$47:$A$51,'Data Tables'!$B157,'Data Tables'!AJ$140:AJ$144)+IF($B157=Inputs!$C$72,('Data Tables'!AJ$128-'Data Tables'!AJ$131),0)+SUMIF('Background Data'!$A$66:$A$70,'Data Tables'!$B157,'Data Tables'!AJ$140:AJ$144)-IF($B157=Inputs!$C$78,AI$119,0)</f>
        <v>-288172821.5</v>
      </c>
      <c r="AK157" s="37">
        <f>AJ157+AK24-SUMIF('Background Data'!$A$47:$A$51,'Data Tables'!$B157,'Data Tables'!AK$140:AK$144)+IF($B157=Inputs!$C$72,('Data Tables'!AK$128-'Data Tables'!AK$131),0)+SUMIF('Background Data'!$A$66:$A$70,'Data Tables'!$B157,'Data Tables'!AK$140:AK$144)-IF($B157=Inputs!$C$78,AJ$119,0)</f>
        <v>-311322971</v>
      </c>
      <c r="AL157" s="37">
        <f>AK157+AL24-SUMIF('Background Data'!$A$47:$A$51,'Data Tables'!$B157,'Data Tables'!AL$140:AL$144)+IF($B157=Inputs!$C$72,('Data Tables'!AL$128-'Data Tables'!AL$131),0)+SUMIF('Background Data'!$A$66:$A$70,'Data Tables'!$B157,'Data Tables'!AL$140:AL$144)-IF($B157=Inputs!$C$78,AK$119,0)</f>
        <v>-335376816.3</v>
      </c>
      <c r="AM157" s="37">
        <f>AL157+AM24-SUMIF('Background Data'!$A$47:$A$51,'Data Tables'!$B157,'Data Tables'!AM$140:AM$144)+IF($B157=Inputs!$C$72,('Data Tables'!AM$128-'Data Tables'!AM$131),0)+SUMIF('Background Data'!$A$66:$A$70,'Data Tables'!$B157,'Data Tables'!AM$140:AM$144)-IF($B157=Inputs!$C$78,AL$119,0)</f>
        <v>-360292405.6</v>
      </c>
      <c r="AN157" s="37">
        <f>AM157+AN24-SUMIF('Background Data'!$A$47:$A$51,'Data Tables'!$B157,'Data Tables'!AN$140:AN$144)+IF($B157=Inputs!$C$72,('Data Tables'!AN$128-'Data Tables'!AN$131),0)+SUMIF('Background Data'!$A$66:$A$70,'Data Tables'!$B157,'Data Tables'!AN$140:AN$144)-IF($B157=Inputs!$C$78,AM$119,0)</f>
        <v>-386006241.1</v>
      </c>
      <c r="AO157" s="37">
        <f>AN157+AO24-SUMIF('Background Data'!$A$47:$A$51,'Data Tables'!$B157,'Data Tables'!AO$140:AO$144)+IF($B157=Inputs!$C$72,('Data Tables'!AO$128-'Data Tables'!AO$131),0)+SUMIF('Background Data'!$A$66:$A$70,'Data Tables'!$B157,'Data Tables'!AO$140:AO$144)-IF($B157=Inputs!$C$78,AN$119,0)</f>
        <v>-412577886.2</v>
      </c>
      <c r="AP157" s="37">
        <f>AO157+AP24-SUMIF('Background Data'!$A$47:$A$51,'Data Tables'!$B157,'Data Tables'!AP$140:AP$144)+IF($B157=Inputs!$C$72,('Data Tables'!AP$128-'Data Tables'!AP$131),0)+SUMIF('Background Data'!$A$66:$A$70,'Data Tables'!$B157,'Data Tables'!AP$140:AP$144)-IF($B157=Inputs!$C$78,AO$119,0)</f>
        <v>-439909349.3</v>
      </c>
      <c r="AQ157" s="37">
        <f>AP157+AQ24-SUMIF('Background Data'!$A$47:$A$51,'Data Tables'!$B157,'Data Tables'!AQ$140:AQ$144)+IF($B157=Inputs!$C$72,('Data Tables'!AQ$128-'Data Tables'!AQ$131),0)+SUMIF('Background Data'!$A$66:$A$70,'Data Tables'!$B157,'Data Tables'!AQ$140:AQ$144)-IF($B157=Inputs!$C$78,AP$119,0)</f>
        <v>-468028880.4</v>
      </c>
      <c r="AR157" s="37">
        <f>AQ157+AR24-SUMIF('Background Data'!$A$47:$A$51,'Data Tables'!$B157,'Data Tables'!AR$140:AR$144)+IF($B157=Inputs!$C$72,('Data Tables'!AR$128-'Data Tables'!AR$131),0)+SUMIF('Background Data'!$A$66:$A$70,'Data Tables'!$B157,'Data Tables'!AR$140:AR$144)-IF($B157=Inputs!$C$78,AQ$119,0)</f>
        <v>-496886600.4</v>
      </c>
      <c r="AS157" s="37">
        <f>AR157+AS24-SUMIF('Background Data'!$A$47:$A$51,'Data Tables'!$B157,'Data Tables'!AS$140:AS$144)+IF($B157=Inputs!$C$72,('Data Tables'!AS$128-'Data Tables'!AS$131),0)+SUMIF('Background Data'!$A$66:$A$70,'Data Tables'!$B157,'Data Tables'!AS$140:AS$144)-IF($B157=Inputs!$C$78,AR$119,0)</f>
        <v>-526490324.1</v>
      </c>
      <c r="AT157" s="37">
        <f>AS157+AT24-SUMIF('Background Data'!$A$47:$A$51,'Data Tables'!$B157,'Data Tables'!AT$140:AT$144)+IF($B157=Inputs!$C$72,('Data Tables'!AT$128-'Data Tables'!AT$131),0)+SUMIF('Background Data'!$A$66:$A$70,'Data Tables'!$B157,'Data Tables'!AT$140:AT$144)-IF($B157=Inputs!$C$78,AS$119,0)</f>
        <v>-556803456.3</v>
      </c>
      <c r="AU157" s="37">
        <f>AT157+AU24-SUMIF('Background Data'!$A$47:$A$51,'Data Tables'!$B157,'Data Tables'!AU$140:AU$144)+IF($B157=Inputs!$C$72,('Data Tables'!AU$128-'Data Tables'!AU$131),0)+SUMIF('Background Data'!$A$66:$A$70,'Data Tables'!$B157,'Data Tables'!AU$140:AU$144)-IF($B157=Inputs!$C$78,AT$119,0)</f>
        <v>-587805381.4</v>
      </c>
      <c r="AV157" s="37">
        <f>AU157+AV24-SUMIF('Background Data'!$A$47:$A$51,'Data Tables'!$B157,'Data Tables'!AV$140:AV$144)+IF($B157=Inputs!$C$72,('Data Tables'!AV$128-'Data Tables'!AV$131),0)+SUMIF('Background Data'!$A$66:$A$70,'Data Tables'!$B157,'Data Tables'!AV$140:AV$144)-IF($B157=Inputs!$C$78,AU$119,0)</f>
        <v>-619495850</v>
      </c>
      <c r="AW157" s="37">
        <f>AV157+AW24-SUMIF('Background Data'!$A$47:$A$51,'Data Tables'!$B157,'Data Tables'!AW$140:AW$144)+IF($B157=Inputs!$C$72,('Data Tables'!AW$128-'Data Tables'!AW$131),0)+SUMIF('Background Data'!$A$66:$A$70,'Data Tables'!$B157,'Data Tables'!AW$140:AW$144)-IF($B157=Inputs!$C$78,AV$119,0)</f>
        <v>-651837507.3</v>
      </c>
      <c r="AX157" s="37">
        <f>AW157+AX24-SUMIF('Background Data'!$A$47:$A$51,'Data Tables'!$B157,'Data Tables'!AX$140:AX$144)+IF($B157=Inputs!$C$72,('Data Tables'!AX$128-'Data Tables'!AX$131),0)+SUMIF('Background Data'!$A$66:$A$70,'Data Tables'!$B157,'Data Tables'!AX$140:AX$144)-IF($B157=Inputs!$C$78,AW$119,0)</f>
        <v>-684835860.5</v>
      </c>
      <c r="AY157" s="37">
        <f>AX157+AY24-SUMIF('Background Data'!$A$47:$A$51,'Data Tables'!$B157,'Data Tables'!AY$140:AY$144)+IF($B157=Inputs!$C$72,('Data Tables'!AY$128-'Data Tables'!AY$131),0)+SUMIF('Background Data'!$A$66:$A$70,'Data Tables'!$B157,'Data Tables'!AY$140:AY$144)-IF($B157=Inputs!$C$78,AX$119,0)</f>
        <v>-718499575.3</v>
      </c>
      <c r="AZ157" s="37">
        <f>AY157+AZ24-SUMIF('Background Data'!$A$47:$A$51,'Data Tables'!$B157,'Data Tables'!AZ$140:AZ$144)+IF($B157=Inputs!$C$72,('Data Tables'!AZ$128-'Data Tables'!AZ$131),0)+SUMIF('Background Data'!$A$66:$A$70,'Data Tables'!$B157,'Data Tables'!AZ$140:AZ$144)-IF($B157=Inputs!$C$78,AY$119,0)</f>
        <v>-752788019.4</v>
      </c>
      <c r="BA157" s="37">
        <f>AZ157+BA24-SUMIF('Background Data'!$A$47:$A$51,'Data Tables'!$B157,'Data Tables'!BA$140:BA$144)+IF($B157=Inputs!$C$72,('Data Tables'!BA$128-'Data Tables'!BA$131),0)+SUMIF('Background Data'!$A$66:$A$70,'Data Tables'!$B157,'Data Tables'!BA$140:BA$144)-IF($B157=Inputs!$C$78,AZ$119,0)</f>
        <v>-787707491.2</v>
      </c>
      <c r="BB157" s="37">
        <f>BA157+BB24-SUMIF('Background Data'!$A$47:$A$51,'Data Tables'!$B157,'Data Tables'!BB$140:BB$144)+IF($B157=Inputs!$C$72,('Data Tables'!BB$128-'Data Tables'!BB$131),0)+SUMIF('Background Data'!$A$66:$A$70,'Data Tables'!$B157,'Data Tables'!BB$140:BB$144)-IF($B157=Inputs!$C$78,BA$119,0)</f>
        <v>-823224869.8</v>
      </c>
      <c r="BC157" s="37">
        <f>BB157+BC24-SUMIF('Background Data'!$A$47:$A$51,'Data Tables'!$B157,'Data Tables'!BC$140:BC$144)+IF($B157=Inputs!$C$72,('Data Tables'!BC$128-'Data Tables'!BC$131),0)+SUMIF('Background Data'!$A$66:$A$70,'Data Tables'!$B157,'Data Tables'!BC$140:BC$144)-IF($B157=Inputs!$C$78,BB$119,0)</f>
        <v>-859349637</v>
      </c>
      <c r="BD157" s="37">
        <f>BC157+BD24-SUMIF('Background Data'!$A$47:$A$51,'Data Tables'!$B157,'Data Tables'!BD$140:BD$144)+IF($B157=Inputs!$C$72,('Data Tables'!BD$128-'Data Tables'!BD$131),0)+SUMIF('Background Data'!$A$66:$A$70,'Data Tables'!$B157,'Data Tables'!BD$140:BD$144)-IF($B157=Inputs!$C$78,BC$119,0)</f>
        <v>-896066480.1</v>
      </c>
      <c r="BE157" s="37">
        <f>BD157+BE24-SUMIF('Background Data'!$A$47:$A$51,'Data Tables'!$B157,'Data Tables'!BE$140:BE$144)+IF($B157=Inputs!$C$72,('Data Tables'!BE$128-'Data Tables'!BE$131),0)+SUMIF('Background Data'!$A$66:$A$70,'Data Tables'!$B157,'Data Tables'!BE$140:BE$144)-IF($B157=Inputs!$C$78,BD$119,0)</f>
        <v>-933381850.6</v>
      </c>
      <c r="BF157" s="37">
        <f>BE157+BF24-SUMIF('Background Data'!$A$47:$A$51,'Data Tables'!$B157,'Data Tables'!BF$140:BF$144)+IF($B157=Inputs!$C$72,('Data Tables'!BF$128-'Data Tables'!BF$131),0)+SUMIF('Background Data'!$A$66:$A$70,'Data Tables'!$B157,'Data Tables'!BF$140:BF$144)-IF($B157=Inputs!$C$78,BE$119,0)</f>
        <v>-971286760.4</v>
      </c>
      <c r="BG157" s="37">
        <f>BF157+BG24-SUMIF('Background Data'!$A$47:$A$51,'Data Tables'!$B157,'Data Tables'!BG$140:BG$144)+IF($B157=Inputs!$C$72,('Data Tables'!BG$128-'Data Tables'!BG$131),0)+SUMIF('Background Data'!$A$66:$A$70,'Data Tables'!$B157,'Data Tables'!BG$140:BG$144)-IF($B157=Inputs!$C$78,BF$119,0)</f>
        <v>-1009780636</v>
      </c>
      <c r="BH157" s="37">
        <f>BG157+BH24-SUMIF('Background Data'!$A$47:$A$51,'Data Tables'!$B157,'Data Tables'!BH$140:BH$144)+IF($B157=Inputs!$C$72,('Data Tables'!BH$128-'Data Tables'!BH$131),0)+SUMIF('Background Data'!$A$66:$A$70,'Data Tables'!$B157,'Data Tables'!BH$140:BH$144)-IF($B157=Inputs!$C$78,BG$119,0)</f>
        <v>-1048868538</v>
      </c>
      <c r="BI157" s="37">
        <f>BH157+BI24-SUMIF('Background Data'!$A$47:$A$51,'Data Tables'!$B157,'Data Tables'!BI$140:BI$144)+IF($B157=Inputs!$C$72,('Data Tables'!BI$128-'Data Tables'!BI$131),0)+SUMIF('Background Data'!$A$66:$A$70,'Data Tables'!$B157,'Data Tables'!BI$140:BI$144)-IF($B157=Inputs!$C$78,BH$119,0)</f>
        <v>-1088544280</v>
      </c>
      <c r="BJ157" s="37">
        <f>BI157+BJ24-SUMIF('Background Data'!$A$47:$A$51,'Data Tables'!$B157,'Data Tables'!BJ$140:BJ$144)+IF($B157=Inputs!$C$72,('Data Tables'!BJ$128-'Data Tables'!BJ$131),0)+SUMIF('Background Data'!$A$66:$A$70,'Data Tables'!$B157,'Data Tables'!BJ$140:BJ$144)-IF($B157=Inputs!$C$78,BI$119,0)</f>
        <v>-1128815517</v>
      </c>
      <c r="BK157" s="37">
        <f>BJ157+BK24-SUMIF('Background Data'!$A$47:$A$51,'Data Tables'!$B157,'Data Tables'!BK$140:BK$144)+IF($B157=Inputs!$C$72,('Data Tables'!BK$128-'Data Tables'!BK$131),0)+SUMIF('Background Data'!$A$66:$A$70,'Data Tables'!$B157,'Data Tables'!BK$140:BK$144)-IF($B157=Inputs!$C$78,BJ$119,0)</f>
        <v>-1169680723</v>
      </c>
      <c r="BL157" s="37">
        <f>BK157+BL24-SUMIF('Background Data'!$A$47:$A$51,'Data Tables'!$B157,'Data Tables'!BL$140:BL$144)+IF($B157=Inputs!$C$72,('Data Tables'!BL$128-'Data Tables'!BL$131),0)+SUMIF('Background Data'!$A$66:$A$70,'Data Tables'!$B157,'Data Tables'!BL$140:BL$144)-IF($B157=Inputs!$C$78,BK$119,0)</f>
        <v>-1211141616</v>
      </c>
      <c r="BM157" s="37">
        <f>BL157+BM24-SUMIF('Background Data'!$A$47:$A$51,'Data Tables'!$B157,'Data Tables'!BM$140:BM$144)+IF($B157=Inputs!$C$72,('Data Tables'!BM$128-'Data Tables'!BM$131),0)+SUMIF('Background Data'!$A$66:$A$70,'Data Tables'!$B157,'Data Tables'!BM$140:BM$144)-IF($B157=Inputs!$C$78,BL$119,0)</f>
        <v>-1253210946</v>
      </c>
      <c r="BN157" s="37">
        <f>BM157+BN24-SUMIF('Background Data'!$A$47:$A$51,'Data Tables'!$B157,'Data Tables'!BN$140:BN$144)+IF($B157=Inputs!$C$72,('Data Tables'!BN$128-'Data Tables'!BN$131),0)+SUMIF('Background Data'!$A$66:$A$70,'Data Tables'!$B157,'Data Tables'!BN$140:BN$144)-IF($B157=Inputs!$C$78,BM$119,0)</f>
        <v>-1295882450</v>
      </c>
      <c r="BO157" s="37">
        <f>BN157+BO24-SUMIF('Background Data'!$A$47:$A$51,'Data Tables'!$B157,'Data Tables'!BO$140:BO$144)+IF($B157=Inputs!$C$72,('Data Tables'!BO$128-'Data Tables'!BO$131),0)+SUMIF('Background Data'!$A$66:$A$70,'Data Tables'!$B157,'Data Tables'!BO$140:BO$144)-IF($B157=Inputs!$C$78,BN$119,0)</f>
        <v>-1339167531</v>
      </c>
      <c r="BP157" s="37">
        <f>BO157+BP24-SUMIF('Background Data'!$A$47:$A$51,'Data Tables'!$B157,'Data Tables'!BP$140:BP$144)+IF($B157=Inputs!$C$72,('Data Tables'!BP$128-'Data Tables'!BP$131),0)+SUMIF('Background Data'!$A$66:$A$70,'Data Tables'!$B157,'Data Tables'!BP$140:BP$144)-IF($B157=Inputs!$C$78,BO$119,0)</f>
        <v>-1383069196</v>
      </c>
      <c r="BQ157" s="37">
        <f>BP157+BQ24-SUMIF('Background Data'!$A$47:$A$51,'Data Tables'!$B157,'Data Tables'!BQ$140:BQ$144)+IF($B157=Inputs!$C$72,('Data Tables'!BQ$128-'Data Tables'!BQ$131),0)+SUMIF('Background Data'!$A$66:$A$70,'Data Tables'!$B157,'Data Tables'!BQ$140:BQ$144)-IF($B157=Inputs!$C$78,BP$119,0)</f>
        <v>-1427596639</v>
      </c>
      <c r="BR157" s="37">
        <f>BQ157+BR24-SUMIF('Background Data'!$A$47:$A$51,'Data Tables'!$B157,'Data Tables'!BR$140:BR$144)+IF($B157=Inputs!$C$72,('Data Tables'!BR$128-'Data Tables'!BR$131),0)+SUMIF('Background Data'!$A$66:$A$70,'Data Tables'!$B157,'Data Tables'!BR$140:BR$144)-IF($B157=Inputs!$C$78,BQ$119,0)</f>
        <v>-1472754256</v>
      </c>
      <c r="BS157" s="37">
        <f>BR157+BS24-SUMIF('Background Data'!$A$47:$A$51,'Data Tables'!$B157,'Data Tables'!BS$140:BS$144)+IF($B157=Inputs!$C$72,('Data Tables'!BS$128-'Data Tables'!BS$131),0)+SUMIF('Background Data'!$A$66:$A$70,'Data Tables'!$B157,'Data Tables'!BS$140:BS$144)-IF($B157=Inputs!$C$78,BR$119,0)</f>
        <v>-1518549352</v>
      </c>
      <c r="BT157" s="37">
        <f>BS157+BT24-SUMIF('Background Data'!$A$47:$A$51,'Data Tables'!$B157,'Data Tables'!BT$140:BT$144)+IF($B157=Inputs!$C$72,('Data Tables'!BT$128-'Data Tables'!BT$131),0)+SUMIF('Background Data'!$A$66:$A$70,'Data Tables'!$B157,'Data Tables'!BT$140:BT$144)-IF($B157=Inputs!$C$78,BS$119,0)</f>
        <v>-1564990708</v>
      </c>
      <c r="BU157" s="37">
        <f>BT157+BU24-SUMIF('Background Data'!$A$47:$A$51,'Data Tables'!$B157,'Data Tables'!BU$140:BU$144)+IF($B157=Inputs!$C$72,('Data Tables'!BU$128-'Data Tables'!BU$131),0)+SUMIF('Background Data'!$A$66:$A$70,'Data Tables'!$B157,'Data Tables'!BU$140:BU$144)-IF($B157=Inputs!$C$78,BT$119,0)</f>
        <v>-1612083663</v>
      </c>
      <c r="BV157" s="37">
        <f>BU157+BV24-SUMIF('Background Data'!$A$47:$A$51,'Data Tables'!$B157,'Data Tables'!BV$140:BV$144)+IF($B157=Inputs!$C$72,('Data Tables'!BV$128-'Data Tables'!BV$131),0)+SUMIF('Background Data'!$A$66:$A$70,'Data Tables'!$B157,'Data Tables'!BV$140:BV$144)-IF($B157=Inputs!$C$78,BU$119,0)</f>
        <v>-1659837892</v>
      </c>
      <c r="BW157" s="37">
        <f>BV157+BW24-SUMIF('Background Data'!$A$47:$A$51,'Data Tables'!$B157,'Data Tables'!BW$140:BW$144)+IF($B157=Inputs!$C$72,('Data Tables'!BW$128-'Data Tables'!BW$131),0)+SUMIF('Background Data'!$A$66:$A$70,'Data Tables'!$B157,'Data Tables'!BW$140:BW$144)-IF($B157=Inputs!$C$78,BV$119,0)</f>
        <v>-1708260079</v>
      </c>
      <c r="BX157" s="37">
        <f>BW157+BX24-SUMIF('Background Data'!$A$47:$A$51,'Data Tables'!$B157,'Data Tables'!BX$140:BX$144)+IF($B157=Inputs!$C$72,('Data Tables'!BX$128-'Data Tables'!BX$131),0)+SUMIF('Background Data'!$A$66:$A$70,'Data Tables'!$B157,'Data Tables'!BX$140:BX$144)-IF($B157=Inputs!$C$78,BW$119,0)</f>
        <v>-1757358293</v>
      </c>
      <c r="BY157" s="37">
        <f>BX157+BY24-SUMIF('Background Data'!$A$47:$A$51,'Data Tables'!$B157,'Data Tables'!BY$140:BY$144)+IF($B157=Inputs!$C$72,('Data Tables'!BY$128-'Data Tables'!BY$131),0)+SUMIF('Background Data'!$A$66:$A$70,'Data Tables'!$B157,'Data Tables'!BY$140:BY$144)-IF($B157=Inputs!$C$78,BX$119,0)</f>
        <v>-1807144046</v>
      </c>
      <c r="BZ157" s="37">
        <f>BY157+BZ24-SUMIF('Background Data'!$A$47:$A$51,'Data Tables'!$B157,'Data Tables'!BZ$140:BZ$144)+IF($B157=Inputs!$C$72,('Data Tables'!BZ$128-'Data Tables'!BZ$131),0)+SUMIF('Background Data'!$A$66:$A$70,'Data Tables'!$B157,'Data Tables'!BZ$140:BZ$144)-IF($B157=Inputs!$C$78,BY$119,0)</f>
        <v>-1857622142</v>
      </c>
      <c r="CA157" s="37">
        <f>BZ157+CA24-SUMIF('Background Data'!$A$47:$A$51,'Data Tables'!$B157,'Data Tables'!CA$140:CA$144)+IF($B157=Inputs!$C$72,('Data Tables'!CA$128-'Data Tables'!CA$131),0)+SUMIF('Background Data'!$A$66:$A$70,'Data Tables'!$B157,'Data Tables'!CA$140:CA$144)-IF($B157=Inputs!$C$78,BZ$119,0)</f>
        <v>-1908803859</v>
      </c>
      <c r="CB157" s="37">
        <f>CA157+CB24-SUMIF('Background Data'!$A$47:$A$51,'Data Tables'!$B157,'Data Tables'!CB$140:CB$144)+IF($B157=Inputs!$C$72,('Data Tables'!CB$128-'Data Tables'!CB$131),0)+SUMIF('Background Data'!$A$66:$A$70,'Data Tables'!$B157,'Data Tables'!CB$140:CB$144)-IF($B157=Inputs!$C$78,CA$119,0)</f>
        <v>-1960697414</v>
      </c>
      <c r="CC157" s="37">
        <f>CB157+CC24-SUMIF('Background Data'!$A$47:$A$51,'Data Tables'!$B157,'Data Tables'!CC$140:CC$144)+IF($B157=Inputs!$C$72,('Data Tables'!CC$128-'Data Tables'!CC$131),0)+SUMIF('Background Data'!$A$66:$A$70,'Data Tables'!$B157,'Data Tables'!CC$140:CC$144)-IF($B157=Inputs!$C$78,CB$119,0)</f>
        <v>-2013313445</v>
      </c>
      <c r="CD157" s="37">
        <f>CC157+CD24-SUMIF('Background Data'!$A$47:$A$51,'Data Tables'!$B157,'Data Tables'!CD$140:CD$144)+IF($B157=Inputs!$C$72,('Data Tables'!CD$128-'Data Tables'!CD$131),0)+SUMIF('Background Data'!$A$66:$A$70,'Data Tables'!$B157,'Data Tables'!CD$140:CD$144)-IF($B157=Inputs!$C$78,CC$119,0)</f>
        <v>-2066660633</v>
      </c>
      <c r="CE157" s="37">
        <f>CD157+CE24-SUMIF('Background Data'!$A$47:$A$51,'Data Tables'!$B157,'Data Tables'!CE$140:CE$144)+IF($B157=Inputs!$C$72,('Data Tables'!CE$128-'Data Tables'!CE$131),0)+SUMIF('Background Data'!$A$66:$A$70,'Data Tables'!$B157,'Data Tables'!CE$140:CE$144)-IF($B157=Inputs!$C$78,CD$119,0)</f>
        <v>-2120748978</v>
      </c>
      <c r="CF157" s="37">
        <f>CE157+CF24-SUMIF('Background Data'!$A$47:$A$51,'Data Tables'!$B157,'Data Tables'!CF$140:CF$144)+IF($B157=Inputs!$C$72,('Data Tables'!CF$128-'Data Tables'!CF$131),0)+SUMIF('Background Data'!$A$66:$A$70,'Data Tables'!$B157,'Data Tables'!CF$140:CF$144)-IF($B157=Inputs!$C$78,CE$119,0)</f>
        <v>-2175589160</v>
      </c>
      <c r="CG157" s="37">
        <f>CF157+CG24-SUMIF('Background Data'!$A$47:$A$51,'Data Tables'!$B157,'Data Tables'!CG$140:CG$144)+IF($B157=Inputs!$C$72,('Data Tables'!CG$128-'Data Tables'!CG$131),0)+SUMIF('Background Data'!$A$66:$A$70,'Data Tables'!$B157,'Data Tables'!CG$140:CG$144)-IF($B157=Inputs!$C$78,CF$119,0)</f>
        <v>-2231190244</v>
      </c>
      <c r="CH157" s="37">
        <f>CG157+CH24-SUMIF('Background Data'!$A$47:$A$51,'Data Tables'!$B157,'Data Tables'!CH$140:CH$144)+IF($B157=Inputs!$C$72,('Data Tables'!CH$128-'Data Tables'!CH$131),0)+SUMIF('Background Data'!$A$66:$A$70,'Data Tables'!$B157,'Data Tables'!CH$140:CH$144)-IF($B157=Inputs!$C$78,CG$119,0)</f>
        <v>-2287563462</v>
      </c>
      <c r="CI157" s="37">
        <f>CH157+CI24-SUMIF('Background Data'!$A$47:$A$51,'Data Tables'!$B157,'Data Tables'!CI$140:CI$144)+IF($B157=Inputs!$C$72,('Data Tables'!CI$128-'Data Tables'!CI$131),0)+SUMIF('Background Data'!$A$66:$A$70,'Data Tables'!$B157,'Data Tables'!CI$140:CI$144)-IF($B157=Inputs!$C$78,CH$119,0)</f>
        <v>-2344718480</v>
      </c>
      <c r="CJ157" s="37">
        <f>CI157+CJ24-SUMIF('Background Data'!$A$47:$A$51,'Data Tables'!$B157,'Data Tables'!CJ$140:CJ$144)+IF($B157=Inputs!$C$72,('Data Tables'!CJ$128-'Data Tables'!CJ$131),0)+SUMIF('Background Data'!$A$66:$A$70,'Data Tables'!$B157,'Data Tables'!CJ$140:CJ$144)-IF($B157=Inputs!$C$78,CI$119,0)</f>
        <v>-2402665848</v>
      </c>
      <c r="CK157" s="37">
        <f>CJ157+CK24-SUMIF('Background Data'!$A$47:$A$51,'Data Tables'!$B157,'Data Tables'!CK$140:CK$144)+IF($B157=Inputs!$C$72,('Data Tables'!CK$128-'Data Tables'!CK$131),0)+SUMIF('Background Data'!$A$66:$A$70,'Data Tables'!$B157,'Data Tables'!CK$140:CK$144)-IF($B157=Inputs!$C$78,CJ$119,0)</f>
        <v>-2461418138</v>
      </c>
      <c r="CL157" s="37">
        <f>CK157+CL24-SUMIF('Background Data'!$A$47:$A$51,'Data Tables'!$B157,'Data Tables'!CL$140:CL$144)+IF($B157=Inputs!$C$72,('Data Tables'!CL$128-'Data Tables'!CL$131),0)+SUMIF('Background Data'!$A$66:$A$70,'Data Tables'!$B157,'Data Tables'!CL$140:CL$144)-IF($B157=Inputs!$C$78,CK$119,0)</f>
        <v>-2520983691</v>
      </c>
      <c r="CM157" s="37">
        <f>CL157+CM24-SUMIF('Background Data'!$A$47:$A$51,'Data Tables'!$B157,'Data Tables'!CM$140:CM$144)+IF($B157=Inputs!$C$72,('Data Tables'!CM$128-'Data Tables'!CM$131),0)+SUMIF('Background Data'!$A$66:$A$70,'Data Tables'!$B157,'Data Tables'!CM$140:CM$144)-IF($B157=Inputs!$C$78,CL$119,0)</f>
        <v>-2581375095</v>
      </c>
      <c r="CN157" s="37">
        <f>CM157+CN24-SUMIF('Background Data'!$A$47:$A$51,'Data Tables'!$B157,'Data Tables'!CN$140:CN$144)+IF($B157=Inputs!$C$72,('Data Tables'!CN$128-'Data Tables'!CN$131),0)+SUMIF('Background Data'!$A$66:$A$70,'Data Tables'!$B157,'Data Tables'!CN$140:CN$144)-IF($B157=Inputs!$C$78,CM$119,0)</f>
        <v>-2642602920</v>
      </c>
      <c r="CO157" s="37">
        <f>CN157+CO24-SUMIF('Background Data'!$A$47:$A$51,'Data Tables'!$B157,'Data Tables'!CO$140:CO$144)+IF($B157=Inputs!$C$72,('Data Tables'!CO$128-'Data Tables'!CO$131),0)+SUMIF('Background Data'!$A$66:$A$70,'Data Tables'!$B157,'Data Tables'!CO$140:CO$144)-IF($B157=Inputs!$C$78,CN$119,0)</f>
        <v>-2704679519</v>
      </c>
      <c r="CP157" s="37">
        <f>CO157+CP24-SUMIF('Background Data'!$A$47:$A$51,'Data Tables'!$B157,'Data Tables'!CP$140:CP$144)+IF($B157=Inputs!$C$72,('Data Tables'!CP$128-'Data Tables'!CP$131),0)+SUMIF('Background Data'!$A$66:$A$70,'Data Tables'!$B157,'Data Tables'!CP$140:CP$144)-IF($B157=Inputs!$C$78,CO$119,0)</f>
        <v>-2767615767</v>
      </c>
      <c r="CQ157" s="37">
        <f>CP157+CQ24-SUMIF('Background Data'!$A$47:$A$51,'Data Tables'!$B157,'Data Tables'!CQ$140:CQ$144)+IF($B157=Inputs!$C$72,('Data Tables'!CQ$128-'Data Tables'!CQ$131),0)+SUMIF('Background Data'!$A$66:$A$70,'Data Tables'!$B157,'Data Tables'!CQ$140:CQ$144)-IF($B157=Inputs!$C$78,CP$119,0)</f>
        <v>-2831423657</v>
      </c>
      <c r="CR157" s="37">
        <f>CQ157+CR24-SUMIF('Background Data'!$A$47:$A$51,'Data Tables'!$B157,'Data Tables'!CR$140:CR$144)+IF($B157=Inputs!$C$72,('Data Tables'!CR$128-'Data Tables'!CR$131),0)+SUMIF('Background Data'!$A$66:$A$70,'Data Tables'!$B157,'Data Tables'!CR$140:CR$144)-IF($B157=Inputs!$C$78,CQ$119,0)</f>
        <v>-2896115768</v>
      </c>
      <c r="CS157" s="37">
        <f>CR157+CS24-SUMIF('Background Data'!$A$47:$A$51,'Data Tables'!$B157,'Data Tables'!CS$140:CS$144)+IF($B157=Inputs!$C$72,('Data Tables'!CS$128-'Data Tables'!CS$131),0)+SUMIF('Background Data'!$A$66:$A$70,'Data Tables'!$B157,'Data Tables'!CS$140:CS$144)-IF($B157=Inputs!$C$78,CR$119,0)</f>
        <v>-2961703294</v>
      </c>
      <c r="CT157" s="37">
        <f>CS157+CT24-SUMIF('Background Data'!$A$47:$A$51,'Data Tables'!$B157,'Data Tables'!CT$140:CT$144)+IF($B157=Inputs!$C$72,('Data Tables'!CT$128-'Data Tables'!CT$131),0)+SUMIF('Background Data'!$A$66:$A$70,'Data Tables'!$B157,'Data Tables'!CT$140:CT$144)-IF($B157=Inputs!$C$78,CS$119,0)</f>
        <v>-3028199386</v>
      </c>
      <c r="CU157" s="37">
        <f>CT157+CU24-SUMIF('Background Data'!$A$47:$A$51,'Data Tables'!$B157,'Data Tables'!CU$140:CU$144)+IF($B157=Inputs!$C$72,('Data Tables'!CU$128-'Data Tables'!CU$131),0)+SUMIF('Background Data'!$A$66:$A$70,'Data Tables'!$B157,'Data Tables'!CU$140:CU$144)-IF($B157=Inputs!$C$78,CT$119,0)</f>
        <v>-3095615729</v>
      </c>
      <c r="CV157" s="37">
        <f>CU157+CV24-SUMIF('Background Data'!$A$47:$A$51,'Data Tables'!$B157,'Data Tables'!CV$140:CV$144)+IF($B157=Inputs!$C$72,('Data Tables'!CV$128-'Data Tables'!CV$131),0)+SUMIF('Background Data'!$A$66:$A$70,'Data Tables'!$B157,'Data Tables'!CV$140:CV$144)-IF($B157=Inputs!$C$78,CU$119,0)</f>
        <v>-3163965099</v>
      </c>
      <c r="CW157" s="37">
        <f>CV157+CW24-SUMIF('Background Data'!$A$47:$A$51,'Data Tables'!$B157,'Data Tables'!CW$140:CW$144)+IF($B157=Inputs!$C$72,('Data Tables'!CW$128-'Data Tables'!CW$131),0)+SUMIF('Background Data'!$A$66:$A$70,'Data Tables'!$B157,'Data Tables'!CW$140:CW$144)-IF($B157=Inputs!$C$78,CV$119,0)</f>
        <v>-3233261534</v>
      </c>
      <c r="CX157" s="37">
        <f>CW157+CX24-SUMIF('Background Data'!$A$47:$A$51,'Data Tables'!$B157,'Data Tables'!CX$140:CX$144)+IF($B157=Inputs!$C$72,('Data Tables'!CX$128-'Data Tables'!CX$131),0)+SUMIF('Background Data'!$A$66:$A$70,'Data Tables'!$B157,'Data Tables'!CX$140:CX$144)-IF($B157=Inputs!$C$78,CW$119,0)</f>
        <v>-3303516164</v>
      </c>
      <c r="CY157" s="37">
        <f>CX157+CY24-SUMIF('Background Data'!$A$47:$A$51,'Data Tables'!$B157,'Data Tables'!CY$140:CY$144)+IF($B157=Inputs!$C$72,('Data Tables'!CY$128-'Data Tables'!CY$131),0)+SUMIF('Background Data'!$A$66:$A$70,'Data Tables'!$B157,'Data Tables'!CY$140:CY$144)-IF($B157=Inputs!$C$78,CX$119,0)</f>
        <v>-3374743394</v>
      </c>
      <c r="CZ157" s="37">
        <f>CY157+CZ24-SUMIF('Background Data'!$A$47:$A$51,'Data Tables'!$B157,'Data Tables'!CZ$140:CZ$144)+IF($B157=Inputs!$C$72,('Data Tables'!CZ$128-'Data Tables'!CZ$131),0)+SUMIF('Background Data'!$A$66:$A$70,'Data Tables'!$B157,'Data Tables'!CZ$140:CZ$144)-IF($B157=Inputs!$C$78,CY$119,0)</f>
        <v>-3446955743</v>
      </c>
      <c r="DA157" s="37">
        <f>CZ157+DA24-SUMIF('Background Data'!$A$47:$A$51,'Data Tables'!$B157,'Data Tables'!DA$140:DA$144)+IF($B157=Inputs!$C$72,('Data Tables'!DA$128-'Data Tables'!DA$131),0)+SUMIF('Background Data'!$A$66:$A$70,'Data Tables'!$B157,'Data Tables'!DA$140:DA$144)-IF($B157=Inputs!$C$78,CZ$119,0)</f>
        <v>-3520167730</v>
      </c>
      <c r="DB157" s="37">
        <f>DA157+DB24-SUMIF('Background Data'!$A$47:$A$51,'Data Tables'!$B157,'Data Tables'!DB$140:DB$144)+IF($B157=Inputs!$C$72,('Data Tables'!DB$128-'Data Tables'!DB$131),0)+SUMIF('Background Data'!$A$66:$A$70,'Data Tables'!$B157,'Data Tables'!DB$140:DB$144)-IF($B157=Inputs!$C$78,DA$119,0)</f>
        <v>-3594392234</v>
      </c>
      <c r="DC157" s="37">
        <f>DB157+DC24-SUMIF('Background Data'!$A$47:$A$51,'Data Tables'!$B157,'Data Tables'!DC$140:DC$144)+IF($B157=Inputs!$C$72,('Data Tables'!DC$128-'Data Tables'!DC$131),0)+SUMIF('Background Data'!$A$66:$A$70,'Data Tables'!$B157,'Data Tables'!DC$140:DC$144)-IF($B157=Inputs!$C$78,DB$119,0)</f>
        <v>-3669643478</v>
      </c>
      <c r="DD157" s="37">
        <f>DC157+DD24-SUMIF('Background Data'!$A$47:$A$51,'Data Tables'!$B157,'Data Tables'!DD$140:DD$144)+IF($B157=Inputs!$C$72,('Data Tables'!DD$128-'Data Tables'!DD$131),0)+SUMIF('Background Data'!$A$66:$A$70,'Data Tables'!$B157,'Data Tables'!DD$140:DD$144)-IF($B157=Inputs!$C$78,DC$119,0)</f>
        <v>-3745936303</v>
      </c>
      <c r="DE157" s="37">
        <f>DD157+DE24-SUMIF('Background Data'!$A$47:$A$51,'Data Tables'!$B157,'Data Tables'!DE$140:DE$144)+IF($B157=Inputs!$C$72,('Data Tables'!DE$128-'Data Tables'!DE$131),0)+SUMIF('Background Data'!$A$66:$A$70,'Data Tables'!$B157,'Data Tables'!DE$140:DE$144)-IF($B157=Inputs!$C$78,DD$119,0)</f>
        <v>-3823283969</v>
      </c>
      <c r="DF157" s="37">
        <f>DE157+DF24-SUMIF('Background Data'!$A$47:$A$51,'Data Tables'!$B157,'Data Tables'!DF$140:DF$144)+IF($B157=Inputs!$C$72,('Data Tables'!DF$128-'Data Tables'!DF$131),0)+SUMIF('Background Data'!$A$66:$A$70,'Data Tables'!$B157,'Data Tables'!DF$140:DF$144)-IF($B157=Inputs!$C$78,DE$119,0)</f>
        <v>-3901701999</v>
      </c>
      <c r="DG157" s="37">
        <f>DF157+DG24-SUMIF('Background Data'!$A$47:$A$51,'Data Tables'!$B157,'Data Tables'!DG$140:DG$144)+IF($B157=Inputs!$C$72,('Data Tables'!DG$128-'Data Tables'!DG$131),0)+SUMIF('Background Data'!$A$66:$A$70,'Data Tables'!$B157,'Data Tables'!DG$140:DG$144)-IF($B157=Inputs!$C$78,DF$119,0)</f>
        <v>-3981204160</v>
      </c>
      <c r="DH157" s="37">
        <f>DG157+DH24-SUMIF('Background Data'!$A$47:$A$51,'Data Tables'!$B157,'Data Tables'!DH$140:DH$144)+IF($B157=Inputs!$C$72,('Data Tables'!DH$128-'Data Tables'!DH$131),0)+SUMIF('Background Data'!$A$66:$A$70,'Data Tables'!$B157,'Data Tables'!DH$140:DH$144)-IF($B157=Inputs!$C$78,DG$119,0)</f>
        <v>-4061805585</v>
      </c>
      <c r="DI157" s="37">
        <f>DH157+DI24-SUMIF('Background Data'!$A$47:$A$51,'Data Tables'!$B157,'Data Tables'!DI$140:DI$144)+IF($B157=Inputs!$C$72,('Data Tables'!DI$128-'Data Tables'!DI$131),0)+SUMIF('Background Data'!$A$66:$A$70,'Data Tables'!$B157,'Data Tables'!DI$140:DI$144)-IF($B157=Inputs!$C$78,DH$119,0)</f>
        <v>-4143523490</v>
      </c>
      <c r="DJ157" s="37">
        <f>DI157+DJ24-SUMIF('Background Data'!$A$47:$A$51,'Data Tables'!$B157,'Data Tables'!DJ$140:DJ$144)+IF($B157=Inputs!$C$72,('Data Tables'!DJ$128-'Data Tables'!DJ$131),0)+SUMIF('Background Data'!$A$66:$A$70,'Data Tables'!$B157,'Data Tables'!DJ$140:DJ$144)-IF($B157=Inputs!$C$78,DI$119,0)</f>
        <v>-4226369822</v>
      </c>
      <c r="DK157" s="37">
        <f>DJ157+DK24-SUMIF('Background Data'!$A$47:$A$51,'Data Tables'!$B157,'Data Tables'!DK$140:DK$144)+IF($B157=Inputs!$C$72,('Data Tables'!DK$128-'Data Tables'!DK$131),0)+SUMIF('Background Data'!$A$66:$A$70,'Data Tables'!$B157,'Data Tables'!DK$140:DK$144)-IF($B157=Inputs!$C$78,DJ$119,0)</f>
        <v>-4310362015</v>
      </c>
      <c r="DL157" s="37">
        <f>DK157+DL24-SUMIF('Background Data'!$A$47:$A$51,'Data Tables'!$B157,'Data Tables'!DL$140:DL$144)+IF($B157=Inputs!$C$72,('Data Tables'!DL$128-'Data Tables'!DL$131),0)+SUMIF('Background Data'!$A$66:$A$70,'Data Tables'!$B157,'Data Tables'!DL$140:DL$144)-IF($B157=Inputs!$C$78,DK$119,0)</f>
        <v>-4395514943</v>
      </c>
      <c r="DM157" s="37">
        <f>DL157+DM24-SUMIF('Background Data'!$A$47:$A$51,'Data Tables'!$B157,'Data Tables'!DM$140:DM$144)+IF($B157=Inputs!$C$72,('Data Tables'!DM$128-'Data Tables'!DM$131),0)+SUMIF('Background Data'!$A$66:$A$70,'Data Tables'!$B157,'Data Tables'!DM$140:DM$144)-IF($B157=Inputs!$C$78,DL$119,0)</f>
        <v>-4481845804</v>
      </c>
      <c r="DN157" s="37">
        <f>DM157+DN24-SUMIF('Background Data'!$A$47:$A$51,'Data Tables'!$B157,'Data Tables'!DN$140:DN$144)+IF($B157=Inputs!$C$72,('Data Tables'!DN$128-'Data Tables'!DN$131),0)+SUMIF('Background Data'!$A$66:$A$70,'Data Tables'!$B157,'Data Tables'!DN$140:DN$144)-IF($B157=Inputs!$C$78,DM$119,0)</f>
        <v>-4569369740</v>
      </c>
      <c r="DO157" s="37">
        <f>DN157+DO24-SUMIF('Background Data'!$A$47:$A$51,'Data Tables'!$B157,'Data Tables'!DO$140:DO$144)+IF($B157=Inputs!$C$72,('Data Tables'!DO$128-'Data Tables'!DO$131),0)+SUMIF('Background Data'!$A$66:$A$70,'Data Tables'!$B157,'Data Tables'!DO$140:DO$144)-IF($B157=Inputs!$C$78,DN$119,0)</f>
        <v>-4658103619</v>
      </c>
      <c r="DP157" s="37">
        <f>DO157+DP24-SUMIF('Background Data'!$A$47:$A$51,'Data Tables'!$B157,'Data Tables'!DP$140:DP$144)+IF($B157=Inputs!$C$72,('Data Tables'!DP$128-'Data Tables'!DP$131),0)+SUMIF('Background Data'!$A$66:$A$70,'Data Tables'!$B157,'Data Tables'!DP$140:DP$144)-IF($B157=Inputs!$C$78,DO$119,0)</f>
        <v>-4748064977</v>
      </c>
      <c r="DQ157" s="37">
        <f>DP157+DQ24-SUMIF('Background Data'!$A$47:$A$51,'Data Tables'!$B157,'Data Tables'!DQ$140:DQ$144)+IF($B157=Inputs!$C$72,('Data Tables'!DQ$128-'Data Tables'!DQ$131),0)+SUMIF('Background Data'!$A$66:$A$70,'Data Tables'!$B157,'Data Tables'!DQ$140:DQ$144)-IF($B157=Inputs!$C$78,DP$119,0)</f>
        <v>-4839269422</v>
      </c>
      <c r="DR157" s="37">
        <f>DQ157+DR24-SUMIF('Background Data'!$A$47:$A$51,'Data Tables'!$B157,'Data Tables'!DR$140:DR$144)+IF($B157=Inputs!$C$72,('Data Tables'!DR$128-'Data Tables'!DR$131),0)+SUMIF('Background Data'!$A$66:$A$70,'Data Tables'!$B157,'Data Tables'!DR$140:DR$144)-IF($B157=Inputs!$C$78,DQ$119,0)</f>
        <v>-4931735317</v>
      </c>
    </row>
    <row r="158" ht="14.25" customHeight="1" outlineLevel="1">
      <c r="B158" s="268" t="str">
        <f>'Fund Raising'!B41</f>
        <v>Liquidity Pool</v>
      </c>
      <c r="C158" s="37">
        <f t="shared" ref="C158:DR158" si="73">C131</f>
        <v>890571.0608</v>
      </c>
      <c r="D158" s="37">
        <f t="shared" si="73"/>
        <v>1388754.068</v>
      </c>
      <c r="E158" s="37">
        <f t="shared" si="73"/>
        <v>1710962.268</v>
      </c>
      <c r="F158" s="37">
        <f t="shared" si="73"/>
        <v>2203178.128</v>
      </c>
      <c r="G158" s="37">
        <f t="shared" si="73"/>
        <v>2805283.898</v>
      </c>
      <c r="H158" s="37">
        <f t="shared" si="73"/>
        <v>3569840.478</v>
      </c>
      <c r="I158" s="37">
        <f t="shared" si="73"/>
        <v>4581969.021</v>
      </c>
      <c r="J158" s="37">
        <f t="shared" si="73"/>
        <v>5730737.071</v>
      </c>
      <c r="K158" s="37">
        <f t="shared" si="73"/>
        <v>7050567.499</v>
      </c>
      <c r="L158" s="37">
        <f t="shared" si="73"/>
        <v>8462571.022</v>
      </c>
      <c r="M158" s="37">
        <f t="shared" si="73"/>
        <v>10109501.1</v>
      </c>
      <c r="N158" s="37">
        <f t="shared" si="73"/>
        <v>11847544.15</v>
      </c>
      <c r="O158" s="37">
        <f t="shared" si="73"/>
        <v>14105648.97</v>
      </c>
      <c r="P158" s="37">
        <f t="shared" si="73"/>
        <v>16697584.11</v>
      </c>
      <c r="Q158" s="37">
        <f t="shared" si="73"/>
        <v>19129423.1</v>
      </c>
      <c r="R158" s="37">
        <f t="shared" si="73"/>
        <v>22039790.16</v>
      </c>
      <c r="S158" s="37">
        <f t="shared" si="73"/>
        <v>25026786.54</v>
      </c>
      <c r="T158" s="37">
        <f t="shared" si="73"/>
        <v>28436938.92</v>
      </c>
      <c r="U158" s="37">
        <f t="shared" si="73"/>
        <v>32070944.22</v>
      </c>
      <c r="V158" s="37">
        <f t="shared" si="73"/>
        <v>36075345.07</v>
      </c>
      <c r="W158" s="37">
        <f t="shared" si="73"/>
        <v>40505749.82</v>
      </c>
      <c r="X158" s="37">
        <f t="shared" si="73"/>
        <v>45033574.16</v>
      </c>
      <c r="Y158" s="37">
        <f t="shared" si="73"/>
        <v>50154303.52</v>
      </c>
      <c r="Z158" s="37">
        <f t="shared" si="73"/>
        <v>55380004.39</v>
      </c>
      <c r="AA158" s="37">
        <f t="shared" si="73"/>
        <v>61062484.9</v>
      </c>
      <c r="AB158" s="37">
        <f t="shared" si="73"/>
        <v>67647911.4</v>
      </c>
      <c r="AC158" s="37">
        <f t="shared" si="73"/>
        <v>73723109.38</v>
      </c>
      <c r="AD158" s="37">
        <f t="shared" si="73"/>
        <v>80816483.85</v>
      </c>
      <c r="AE158" s="37">
        <f t="shared" si="73"/>
        <v>88055881.29</v>
      </c>
      <c r="AF158" s="37">
        <f t="shared" si="73"/>
        <v>96097911.29</v>
      </c>
      <c r="AG158" s="37">
        <f t="shared" si="73"/>
        <v>103996248.1</v>
      </c>
      <c r="AH158" s="37">
        <f t="shared" si="73"/>
        <v>112521459.9</v>
      </c>
      <c r="AI158" s="37">
        <f t="shared" si="73"/>
        <v>121760915.1</v>
      </c>
      <c r="AJ158" s="37">
        <f t="shared" si="73"/>
        <v>131152426.1</v>
      </c>
      <c r="AK158" s="37">
        <f t="shared" si="73"/>
        <v>141382056.3</v>
      </c>
      <c r="AL158" s="37">
        <f t="shared" si="73"/>
        <v>151777057.6</v>
      </c>
      <c r="AM158" s="37">
        <f t="shared" si="73"/>
        <v>162803942.4</v>
      </c>
      <c r="AN158" s="37">
        <f t="shared" si="73"/>
        <v>174881198.8</v>
      </c>
      <c r="AO158" s="37">
        <f t="shared" si="73"/>
        <v>186439310</v>
      </c>
      <c r="AP158" s="37">
        <f t="shared" si="73"/>
        <v>198990144.4</v>
      </c>
      <c r="AQ158" s="37">
        <f t="shared" si="73"/>
        <v>211736995.1</v>
      </c>
      <c r="AR158" s="37">
        <f t="shared" si="73"/>
        <v>225195526.5</v>
      </c>
      <c r="AS158" s="37">
        <f t="shared" si="73"/>
        <v>238815536.1</v>
      </c>
      <c r="AT158" s="37">
        <f t="shared" si="73"/>
        <v>252945325.3</v>
      </c>
      <c r="AU158" s="37">
        <f t="shared" si="73"/>
        <v>267618984</v>
      </c>
      <c r="AV158" s="37">
        <f t="shared" si="73"/>
        <v>282440495.3</v>
      </c>
      <c r="AW158" s="37">
        <f t="shared" si="73"/>
        <v>297823766.7</v>
      </c>
      <c r="AX158" s="37">
        <f t="shared" si="73"/>
        <v>313371090</v>
      </c>
      <c r="AY158" s="37">
        <f t="shared" si="73"/>
        <v>329052422.9</v>
      </c>
      <c r="AZ158" s="37">
        <f t="shared" si="73"/>
        <v>345217300.2</v>
      </c>
      <c r="BA158" s="37">
        <f t="shared" si="73"/>
        <v>361379285.5</v>
      </c>
      <c r="BB158" s="37">
        <f t="shared" si="73"/>
        <v>378044816.1</v>
      </c>
      <c r="BC158" s="37">
        <f t="shared" si="73"/>
        <v>394908603.4</v>
      </c>
      <c r="BD158" s="37">
        <f t="shared" si="73"/>
        <v>412194334.8</v>
      </c>
      <c r="BE158" s="37">
        <f t="shared" si="73"/>
        <v>429677574.6</v>
      </c>
      <c r="BF158" s="37">
        <f t="shared" si="73"/>
        <v>447497272.1</v>
      </c>
      <c r="BG158" s="37">
        <f t="shared" si="73"/>
        <v>465669929.5</v>
      </c>
      <c r="BH158" s="37">
        <f t="shared" si="73"/>
        <v>484048944.7</v>
      </c>
      <c r="BI158" s="37">
        <f t="shared" si="73"/>
        <v>502786947</v>
      </c>
      <c r="BJ158" s="37">
        <f t="shared" si="73"/>
        <v>521747652.4</v>
      </c>
      <c r="BK158" s="37">
        <f t="shared" si="73"/>
        <v>541020333.4</v>
      </c>
      <c r="BL158" s="37">
        <f t="shared" si="73"/>
        <v>560682230.6</v>
      </c>
      <c r="BM158" s="37">
        <f t="shared" si="73"/>
        <v>580470650.4</v>
      </c>
      <c r="BN158" s="37">
        <f t="shared" si="73"/>
        <v>600625917.5</v>
      </c>
      <c r="BO158" s="37">
        <f t="shared" si="73"/>
        <v>621039503.6</v>
      </c>
      <c r="BP158" s="37">
        <f t="shared" si="73"/>
        <v>641786006</v>
      </c>
      <c r="BQ158" s="37">
        <f t="shared" si="73"/>
        <v>662794749.9</v>
      </c>
      <c r="BR158" s="37">
        <f t="shared" si="73"/>
        <v>684114618</v>
      </c>
      <c r="BS158" s="37">
        <f t="shared" si="73"/>
        <v>705756575.3</v>
      </c>
      <c r="BT158" s="37">
        <f t="shared" si="73"/>
        <v>727674408.4</v>
      </c>
      <c r="BU158" s="37">
        <f t="shared" si="73"/>
        <v>749923848.1</v>
      </c>
      <c r="BV158" s="37">
        <f t="shared" si="73"/>
        <v>772461364.6</v>
      </c>
      <c r="BW158" s="37">
        <f t="shared" si="73"/>
        <v>795321352.6</v>
      </c>
      <c r="BX158" s="37">
        <f t="shared" si="73"/>
        <v>818538843.3</v>
      </c>
      <c r="BY158" s="37">
        <f t="shared" si="73"/>
        <v>842017223.3</v>
      </c>
      <c r="BZ158" s="37">
        <f t="shared" si="73"/>
        <v>865850392.9</v>
      </c>
      <c r="CA158" s="37">
        <f t="shared" si="73"/>
        <v>889999710</v>
      </c>
      <c r="CB158" s="37">
        <f t="shared" si="73"/>
        <v>914499731.1</v>
      </c>
      <c r="CC158" s="37">
        <f t="shared" si="73"/>
        <v>939323134.1</v>
      </c>
      <c r="CD158" s="37">
        <f t="shared" si="73"/>
        <v>964494315.7</v>
      </c>
      <c r="CE158" s="37">
        <f t="shared" si="73"/>
        <v>990023196.8</v>
      </c>
      <c r="CF158" s="37">
        <f t="shared" si="73"/>
        <v>1015889120</v>
      </c>
      <c r="CG158" s="37">
        <f t="shared" si="73"/>
        <v>1042124233</v>
      </c>
      <c r="CH158" s="37">
        <f t="shared" si="73"/>
        <v>1068707027</v>
      </c>
      <c r="CI158" s="37">
        <f t="shared" si="73"/>
        <v>1095659435</v>
      </c>
      <c r="CJ158" s="37">
        <f t="shared" si="73"/>
        <v>1123008964</v>
      </c>
      <c r="CK158" s="37">
        <f t="shared" si="73"/>
        <v>1150693098</v>
      </c>
      <c r="CL158" s="37">
        <f t="shared" si="73"/>
        <v>1178776733</v>
      </c>
      <c r="CM158" s="37">
        <f t="shared" si="73"/>
        <v>1207234841</v>
      </c>
      <c r="CN158" s="37">
        <f t="shared" si="73"/>
        <v>1236096028</v>
      </c>
      <c r="CO158" s="37">
        <f t="shared" si="73"/>
        <v>1265340233</v>
      </c>
      <c r="CP158" s="37">
        <f t="shared" si="73"/>
        <v>1294988869</v>
      </c>
      <c r="CQ158" s="37">
        <f t="shared" si="73"/>
        <v>1325053255</v>
      </c>
      <c r="CR158" s="37">
        <f t="shared" si="73"/>
        <v>1355515508</v>
      </c>
      <c r="CS158" s="37">
        <f t="shared" si="73"/>
        <v>1386407203</v>
      </c>
      <c r="CT158" s="37">
        <f t="shared" si="73"/>
        <v>1417708175</v>
      </c>
      <c r="CU158" s="37">
        <f t="shared" si="73"/>
        <v>1449441000</v>
      </c>
      <c r="CV158" s="37">
        <f t="shared" si="73"/>
        <v>1481627449</v>
      </c>
      <c r="CW158" s="37">
        <f t="shared" si="73"/>
        <v>1514224401</v>
      </c>
      <c r="CX158" s="37">
        <f t="shared" si="73"/>
        <v>1547284051</v>
      </c>
      <c r="CY158" s="37">
        <f t="shared" si="73"/>
        <v>1580781953</v>
      </c>
      <c r="CZ158" s="37">
        <f t="shared" si="73"/>
        <v>1614751807</v>
      </c>
      <c r="DA158" s="37">
        <f t="shared" si="73"/>
        <v>1649170756</v>
      </c>
      <c r="DB158" s="37">
        <f t="shared" si="73"/>
        <v>1684063823</v>
      </c>
      <c r="DC158" s="37">
        <f t="shared" si="73"/>
        <v>1719444958</v>
      </c>
      <c r="DD158" s="37">
        <f t="shared" si="73"/>
        <v>1755292435</v>
      </c>
      <c r="DE158" s="37">
        <f t="shared" si="73"/>
        <v>1791644475</v>
      </c>
      <c r="DF158" s="37">
        <f t="shared" si="73"/>
        <v>1828476168</v>
      </c>
      <c r="DG158" s="37">
        <f t="shared" si="73"/>
        <v>1865814954</v>
      </c>
      <c r="DH158" s="37">
        <f t="shared" si="73"/>
        <v>1903699909</v>
      </c>
      <c r="DI158" s="37">
        <f t="shared" si="73"/>
        <v>1942046506</v>
      </c>
      <c r="DJ158" s="37">
        <f t="shared" si="73"/>
        <v>1980942499</v>
      </c>
      <c r="DK158" s="37">
        <f t="shared" si="73"/>
        <v>2020353477</v>
      </c>
      <c r="DL158" s="37">
        <f t="shared" si="73"/>
        <v>2060320655</v>
      </c>
      <c r="DM158" s="37">
        <f t="shared" si="73"/>
        <v>2100814427</v>
      </c>
      <c r="DN158" s="37">
        <f t="shared" si="73"/>
        <v>2141865870</v>
      </c>
      <c r="DO158" s="37">
        <f t="shared" si="73"/>
        <v>2183492337</v>
      </c>
      <c r="DP158" s="37">
        <f t="shared" si="73"/>
        <v>2225665626</v>
      </c>
      <c r="DQ158" s="37">
        <f t="shared" si="73"/>
        <v>2268433833</v>
      </c>
      <c r="DR158" s="37">
        <f t="shared" si="73"/>
        <v>2311764680</v>
      </c>
    </row>
    <row r="159" ht="14.25" customHeight="1" outlineLevel="1">
      <c r="A159" s="37"/>
      <c r="B159" s="268" t="s">
        <v>277</v>
      </c>
      <c r="C159" s="37">
        <f>C85+('Fund Raising'!D41-C122)+C140+C141+C143+SUMIF('Background Data'!$A$73:$A$77,'Background Data'!$A$19,'Data Tables'!C88:C92)</f>
        <v>1716382.534</v>
      </c>
      <c r="D159" s="37">
        <f>D85+(C131-D122)+D140+D141+D143+SUMIF('Background Data'!$A$73:$A$77,'Background Data'!$A$19,'Data Tables'!D88:D92)-SUM(C108:C112)</f>
        <v>1867137.017</v>
      </c>
      <c r="E159" s="37">
        <f>E85+(D131-E122)+E140+E141+E143+SUMIF('Background Data'!$A$73:$A$77,'Background Data'!$A$19,'Data Tables'!E88:E92)-SUM(D108:D112)</f>
        <v>2560017.59</v>
      </c>
      <c r="F159" s="37">
        <f>F85+(E131-F122)+F140+F141+F143+SUMIF('Background Data'!$A$73:$A$77,'Background Data'!$A$19,'Data Tables'!F88:F92)-SUM(E108:E112)</f>
        <v>3356390.424</v>
      </c>
      <c r="G159" s="37">
        <f>G85+(F131-G122)+G140+G141+G143+SUMIF('Background Data'!$A$73:$A$77,'Background Data'!$A$19,'Data Tables'!G88:G92)-SUM(F108:F112)</f>
        <v>4331147.954</v>
      </c>
      <c r="H159" s="37">
        <f>H85+(G131-H122)+H140+H141+H143+SUMIF('Background Data'!$A$73:$A$77,'Background Data'!$A$19,'Data Tables'!H88:H92)-SUM(G108:G112)</f>
        <v>5409882.953</v>
      </c>
      <c r="I159" s="37">
        <f>I85+(H131-I122)+I140+I141+I143+SUMIF('Background Data'!$A$73:$A$77,'Background Data'!$A$19,'Data Tables'!I88:I92)-SUM(H108:H112)</f>
        <v>6815686.783</v>
      </c>
      <c r="J159" s="37">
        <f>J85+(I131-J122)+J140+J141+J143+SUMIF('Background Data'!$A$73:$A$77,'Background Data'!$A$19,'Data Tables'!J88:J92)-SUM(I108:I112)</f>
        <v>8346499.775</v>
      </c>
      <c r="K159" s="37">
        <f>K85+(J131-K122)+K140+K141+K143+SUMIF('Background Data'!$A$73:$A$77,'Background Data'!$A$19,'Data Tables'!K88:K92)-SUM(J108:J112)</f>
        <v>9962524.559</v>
      </c>
      <c r="L159" s="37">
        <f>L85+(K131-L122)+L140+L141+L143+SUMIF('Background Data'!$A$73:$A$77,'Background Data'!$A$19,'Data Tables'!L88:L92)-SUM(K108:K112)</f>
        <v>11775877.47</v>
      </c>
      <c r="M159" s="37">
        <f>M85+(L131-M122)+M140+M141+M143+SUMIF('Background Data'!$A$73:$A$77,'Background Data'!$A$19,'Data Tables'!M88:M92)-SUM(L108:L112)</f>
        <v>13628891.93</v>
      </c>
      <c r="N159" s="37">
        <f>N85+(M131-N122)+N140+N141+N143+SUMIF('Background Data'!$A$73:$A$77,'Background Data'!$A$19,'Data Tables'!N88:N92)-SUM(M108:M112)</f>
        <v>15712331.82</v>
      </c>
      <c r="O159" s="37">
        <f>O85+(N131-O122)+O140+O141+O143+SUMIF('Background Data'!$A$73:$A$77,'Background Data'!$A$19,'Data Tables'!O88:O92)-SUM(N108:N112)</f>
        <v>18168135.38</v>
      </c>
      <c r="P159" s="37">
        <f>P85+(O131-P122)+P140+P141+P143+SUMIF('Background Data'!$A$73:$A$77,'Background Data'!$A$19,'Data Tables'!P88:P92)-SUM(O108:O112)</f>
        <v>20542705.09</v>
      </c>
      <c r="Q159" s="37">
        <f>Q85+(P131-Q122)+Q140+Q141+Q143+SUMIF('Background Data'!$A$73:$A$77,'Background Data'!$A$19,'Data Tables'!Q88:Q92)-SUM(P108:P112)</f>
        <v>23441992.62</v>
      </c>
      <c r="R159" s="37">
        <f>R85+(Q131-R122)+R140+R141+R143+SUMIF('Background Data'!$A$73:$A$77,'Background Data'!$A$19,'Data Tables'!R88:R92)-SUM(Q108:Q112)</f>
        <v>26163384.33</v>
      </c>
      <c r="S159" s="37">
        <f>S85+(R131-S122)+S140+S141+S143+SUMIF('Background Data'!$A$73:$A$77,'Background Data'!$A$19,'Data Tables'!S88:S92)-SUM(R108:R112)</f>
        <v>29209149.81</v>
      </c>
      <c r="T159" s="37">
        <f>T85+(S131-T122)+T140+T141+T143+SUMIF('Background Data'!$A$73:$A$77,'Background Data'!$A$19,'Data Tables'!T88:T92)-SUM(S108:S112)</f>
        <v>32204181.12</v>
      </c>
      <c r="U159" s="37">
        <f>U85+(T131-U122)+U140+U141+U143+SUMIF('Background Data'!$A$73:$A$77,'Background Data'!$A$19,'Data Tables'!U88:U92)-SUM(T108:T112)</f>
        <v>35693191.28</v>
      </c>
      <c r="V159" s="37">
        <f>V85+(U131-V122)+V140+V141+V143+SUMIF('Background Data'!$A$73:$A$77,'Background Data'!$A$19,'Data Tables'!V88:V92)-SUM(U108:U112)</f>
        <v>39232845.29</v>
      </c>
      <c r="W159" s="37">
        <f>W85+(V131-W122)+W140+W141+W143+SUMIF('Background Data'!$A$73:$A$77,'Background Data'!$A$19,'Data Tables'!W88:W92)-SUM(V108:V112)</f>
        <v>42786819.93</v>
      </c>
      <c r="X159" s="37">
        <f>X85+(W131-X122)+X140+X141+X143+SUMIF('Background Data'!$A$73:$A$77,'Background Data'!$A$19,'Data Tables'!X88:X92)-SUM(W108:W112)</f>
        <v>46753336.34</v>
      </c>
      <c r="Y159" s="37">
        <f>Y85+(X131-Y122)+Y140+Y141+Y143+SUMIF('Background Data'!$A$73:$A$77,'Background Data'!$A$19,'Data Tables'!Y88:Y92)-SUM(X108:X112)</f>
        <v>50588091.23</v>
      </c>
      <c r="Z159" s="37">
        <f>Z85+(Y131-Z122)+Z140+Z141+Z143+SUMIF('Background Data'!$A$73:$A$77,'Background Data'!$A$19,'Data Tables'!Z88:Z92)-SUM(Y108:Y112)</f>
        <v>54872433.31</v>
      </c>
      <c r="AA159" s="37">
        <f>AA85+(Z131-AA122)+AA140+AA141+AA143+SUMIF('Background Data'!$A$73:$A$77,'Background Data'!$A$19,'Data Tables'!AA88:AA92)-SUM(Z108:Z112)</f>
        <v>59115145.91</v>
      </c>
      <c r="AB159" s="37">
        <f>AB85+(AA131-AB122)+AB140+AB141+AB143+SUMIF('Background Data'!$A$73:$A$77,'Background Data'!$A$19,'Data Tables'!AB88:AB92)-SUM(AA108:AA112)</f>
        <v>62942531.19</v>
      </c>
      <c r="AC159" s="37">
        <f>AC85+(AB131-AC122)+AC140+AC141+AC143+SUMIF('Background Data'!$A$73:$A$77,'Background Data'!$A$19,'Data Tables'!AC88:AC92)-SUM(AB108:AB112)</f>
        <v>67948085.15</v>
      </c>
      <c r="AD159" s="37">
        <f>AD85+(AC131-AD122)+AD140+AD141+AD143+SUMIF('Background Data'!$A$73:$A$77,'Background Data'!$A$19,'Data Tables'!AD88:AD92)-SUM(AC108:AC112)</f>
        <v>72401937.27</v>
      </c>
      <c r="AE159" s="37">
        <f>AE85+(AD131-AE122)+AE140+AE141+AE143+SUMIF('Background Data'!$A$73:$A$77,'Background Data'!$A$19,'Data Tables'!AE88:AE92)-SUM(AD108:AD112)</f>
        <v>77327568.92</v>
      </c>
      <c r="AF159" s="37">
        <f>AF85+(AE131-AF122)+AF140+AF141+AF143+SUMIF('Background Data'!$A$73:$A$77,'Background Data'!$A$19,'Data Tables'!AF88:AF92)-SUM(AE108:AE112)</f>
        <v>81981857.88</v>
      </c>
      <c r="AG159" s="37">
        <f>AG85+(AF131-AG122)+AG140+AG141+AG143+SUMIF('Background Data'!$A$73:$A$77,'Background Data'!$A$19,'Data Tables'!AG88:AG92)-SUM(AF108:AF112)</f>
        <v>86828608.85</v>
      </c>
      <c r="AH159" s="37">
        <f>AH85+(AG131-AH122)+AH140+AH141+AH143+SUMIF('Background Data'!$A$73:$A$77,'Background Data'!$A$19,'Data Tables'!AH88:AH92)-SUM(AG108:AG112)</f>
        <v>91635784.72</v>
      </c>
      <c r="AI159" s="37">
        <f>AI85+(AH131-AI122)+AI140+AI141+AI143+SUMIF('Background Data'!$A$73:$A$77,'Background Data'!$A$19,'Data Tables'!AI88:AI92)-SUM(AH108:AH112)</f>
        <v>96306162.06</v>
      </c>
      <c r="AJ159" s="37">
        <f>AJ85+(AI131-AJ122)+AJ140+AJ141+AJ143+SUMIF('Background Data'!$A$73:$A$77,'Background Data'!$A$19,'Data Tables'!AJ88:AJ92)-SUM(AI108:AI112)</f>
        <v>101448034.1</v>
      </c>
      <c r="AK159" s="37">
        <f>AK85+(AJ131-AK122)+AK140+AK141+AK143+SUMIF('Background Data'!$A$73:$A$77,'Background Data'!$A$19,'Data Tables'!AK88:AK92)-SUM(AJ108:AJ112)</f>
        <v>106268626.9</v>
      </c>
      <c r="AL159" s="37">
        <f>AL85+(AK131-AL122)+AL140+AL141+AL143+SUMIF('Background Data'!$A$73:$A$77,'Background Data'!$A$19,'Data Tables'!AL88:AL92)-SUM(AK108:AK112)</f>
        <v>111512070.9</v>
      </c>
      <c r="AM159" s="37">
        <f>AM85+(AL131-AM122)+AM140+AM141+AM143+SUMIF('Background Data'!$A$73:$A$77,'Background Data'!$A$19,'Data Tables'!AM88:AM92)-SUM(AL108:AL112)</f>
        <v>116628624.2</v>
      </c>
      <c r="AN159" s="37">
        <f>AN85+(AM131-AN122)+AN140+AN141+AN143+SUMIF('Background Data'!$A$73:$A$77,'Background Data'!$A$19,'Data Tables'!AN88:AN92)-SUM(AM108:AM112)</f>
        <v>121162230.2</v>
      </c>
      <c r="AO159" s="37">
        <f>AO85+(AN131-AO122)+AO140+AO141+AO143+SUMIF('Background Data'!$A$73:$A$77,'Background Data'!$A$19,'Data Tables'!AO88:AO92)-SUM(AN108:AN112)</f>
        <v>126821847.6</v>
      </c>
      <c r="AP159" s="37">
        <f>AP85+(AO131-AP122)+AP140+AP141+AP143+SUMIF('Background Data'!$A$73:$A$77,'Background Data'!$A$19,'Data Tables'!AP88:AP92)-SUM(AO108:AO112)</f>
        <v>131870023.1</v>
      </c>
      <c r="AQ159" s="37">
        <f>AQ85+(AP131-AQ122)+AQ140+AQ141+AQ143+SUMIF('Background Data'!$A$73:$A$77,'Background Data'!$A$19,'Data Tables'!AQ88:AQ92)-SUM(AP108:AP112)</f>
        <v>137216442.9</v>
      </c>
      <c r="AR159" s="37">
        <f>AR85+(AQ131-AR122)+AR140+AR141+AR143+SUMIF('Background Data'!$A$73:$A$77,'Background Data'!$A$19,'Data Tables'!AR88:AR92)-SUM(AQ108:AQ112)</f>
        <v>142268588.2</v>
      </c>
      <c r="AS159" s="37">
        <f>AS85+(AR131-AS122)+AS140+AS141+AS143+SUMIF('Background Data'!$A$73:$A$77,'Background Data'!$A$19,'Data Tables'!AS88:AS92)-SUM(AR108:AR112)</f>
        <v>147629413</v>
      </c>
      <c r="AT159" s="37">
        <f>AT85+(AS131-AT122)+AT140+AT141+AT143+SUMIF('Background Data'!$A$73:$A$77,'Background Data'!$A$19,'Data Tables'!AT88:AT92)-SUM(AS108:AS112)</f>
        <v>152885254.3</v>
      </c>
      <c r="AU159" s="37">
        <f>AU85+(AT131-AU122)+AU140+AU141+AU143+SUMIF('Background Data'!$A$73:$A$77,'Background Data'!$A$19,'Data Tables'!AU88:AU92)-SUM(AT108:AT112)</f>
        <v>158003143.2</v>
      </c>
      <c r="AV159" s="37">
        <f>AV85+(AU131-AV122)+AV140+AV141+AV143+SUMIF('Background Data'!$A$73:$A$77,'Background Data'!$A$19,'Data Tables'!AV88:AV92)-SUM(AU108:AU112)</f>
        <v>163403887.6</v>
      </c>
      <c r="AW159" s="37">
        <f>AW85+(AV131-AW122)+AW140+AW141+AW143+SUMIF('Background Data'!$A$73:$A$77,'Background Data'!$A$19,'Data Tables'!AW88:AW92)-SUM(AV108:AV112)</f>
        <v>168610017.6</v>
      </c>
      <c r="AX159" s="37">
        <f>AX85+(AW131-AX122)+AX140+AX141+AX143+SUMIF('Background Data'!$A$73:$A$77,'Background Data'!$A$19,'Data Tables'!AX88:AX92)-SUM(AW108:AW112)</f>
        <v>174056623.8</v>
      </c>
      <c r="AY159" s="37">
        <f>AY85+(AX131-AY122)+AY140+AY141+AY143+SUMIF('Background Data'!$A$73:$A$77,'Background Data'!$A$19,'Data Tables'!AY88:AY92)-SUM(AX108:AX112)</f>
        <v>179174455.2</v>
      </c>
      <c r="AZ159" s="37">
        <f>AZ85+(AY131-AZ122)+AZ140+AZ141+AZ143+SUMIF('Background Data'!$A$73:$A$77,'Background Data'!$A$19,'Data Tables'!AZ88:AZ92)-SUM(AY108:AY112)</f>
        <v>184205268.3</v>
      </c>
      <c r="BA159" s="37">
        <f>BA85+(AZ131-BA122)+BA140+BA141+BA143+SUMIF('Background Data'!$A$73:$A$77,'Background Data'!$A$19,'Data Tables'!BA88:BA92)-SUM(AZ108:AZ112)</f>
        <v>189659086.2</v>
      </c>
      <c r="BB159" s="37">
        <f>BB85+(BA131-BB122)+BB140+BB141+BB143+SUMIF('Background Data'!$A$73:$A$77,'Background Data'!$A$19,'Data Tables'!BB88:BB92)-SUM(BA108:BA112)</f>
        <v>194951917.4</v>
      </c>
      <c r="BC159" s="37">
        <f>BC85+(BB131-BC122)+BC140+BC141+BC143+SUMIF('Background Data'!$A$73:$A$77,'Background Data'!$A$19,'Data Tables'!BC88:BC92)-SUM(BB108:BB112)</f>
        <v>200425511.4</v>
      </c>
      <c r="BD159" s="37">
        <f>BD85+(BC131-BD122)+BD140+BD141+BD143+SUMIF('Background Data'!$A$73:$A$77,'Background Data'!$A$19,'Data Tables'!BD88:BD92)-SUM(BC108:BC112)</f>
        <v>205826027.3</v>
      </c>
      <c r="BE159" s="37">
        <f>BE85+(BD131-BE122)+BE140+BE141+BE143+SUMIF('Background Data'!$A$73:$A$77,'Background Data'!$A$19,'Data Tables'!BE88:BE92)-SUM(BD108:BD112)</f>
        <v>211400418.3</v>
      </c>
      <c r="BF159" s="37">
        <f>BF85+(BE131-BF122)+BF140+BF141+BF143+SUMIF('Background Data'!$A$73:$A$77,'Background Data'!$A$19,'Data Tables'!BF88:BF92)-SUM(BE108:BE112)</f>
        <v>216986696.1</v>
      </c>
      <c r="BG159" s="37">
        <f>BG85+(BF131-BG122)+BG140+BG141+BG143+SUMIF('Background Data'!$A$73:$A$77,'Background Data'!$A$19,'Data Tables'!BG88:BG92)-SUM(BF108:BF112)</f>
        <v>222573594.5</v>
      </c>
      <c r="BH159" s="37">
        <f>BH85+(BG131-BH122)+BH140+BH141+BH143+SUMIF('Background Data'!$A$73:$A$77,'Background Data'!$A$19,'Data Tables'!BH88:BH92)-SUM(BG108:BG112)</f>
        <v>228319763.5</v>
      </c>
      <c r="BI159" s="37">
        <f>BI85+(BH131-BI122)+BI140+BI141+BI143+SUMIF('Background Data'!$A$73:$A$77,'Background Data'!$A$19,'Data Tables'!BI88:BI92)-SUM(BH108:BH112)</f>
        <v>234054126.7</v>
      </c>
      <c r="BJ159" s="37">
        <f>BJ85+(BI131-BJ122)+BJ140+BJ141+BJ143+SUMIF('Background Data'!$A$73:$A$77,'Background Data'!$A$19,'Data Tables'!BJ88:BJ92)-SUM(BI108:BI112)</f>
        <v>239929258.5</v>
      </c>
      <c r="BK159" s="37">
        <f>BK85+(BJ131-BK122)+BK140+BK141+BK143+SUMIF('Background Data'!$A$73:$A$77,'Background Data'!$A$19,'Data Tables'!BK88:BK92)-SUM(BJ108:BJ112)</f>
        <v>245844431.4</v>
      </c>
      <c r="BL159" s="37">
        <f>BL85+(BK131-BL122)+BL140+BL141+BL143+SUMIF('Background Data'!$A$73:$A$77,'Background Data'!$A$19,'Data Tables'!BL88:BL92)-SUM(BK108:BK112)</f>
        <v>251726573.8</v>
      </c>
      <c r="BM159" s="37">
        <f>BM85+(BL131-BM122)+BM140+BM141+BM143+SUMIF('Background Data'!$A$73:$A$77,'Background Data'!$A$19,'Data Tables'!BM88:BM92)-SUM(BL108:BL112)</f>
        <v>257862279.6</v>
      </c>
      <c r="BN159" s="37">
        <f>BN85+(BM131-BN122)+BN140+BN141+BN143+SUMIF('Background Data'!$A$73:$A$77,'Background Data'!$A$19,'Data Tables'!BN88:BN92)-SUM(BM108:BM112)</f>
        <v>263981383.2</v>
      </c>
      <c r="BO159" s="37">
        <f>BO85+(BN131-BO122)+BO140+BO141+BO143+SUMIF('Background Data'!$A$73:$A$77,'Background Data'!$A$19,'Data Tables'!BO88:BO92)-SUM(BN108:BN112)</f>
        <v>270213366.8</v>
      </c>
      <c r="BP159" s="37">
        <f>BP85+(BO131-BP122)+BP140+BP141+BP143+SUMIF('Background Data'!$A$73:$A$77,'Background Data'!$A$19,'Data Tables'!BP88:BP92)-SUM(BO108:BO112)</f>
        <v>276480365.6</v>
      </c>
      <c r="BQ159" s="37">
        <f>BQ85+(BP131-BQ122)+BQ140+BQ141+BQ143+SUMIF('Background Data'!$A$73:$A$77,'Background Data'!$A$19,'Data Tables'!BQ88:BQ92)-SUM(BP108:BP112)</f>
        <v>282865505.1</v>
      </c>
      <c r="BR159" s="37">
        <f>BR85+(BQ131-BR122)+BR140+BR141+BR143+SUMIF('Background Data'!$A$73:$A$77,'Background Data'!$A$19,'Data Tables'!BR88:BR92)-SUM(BQ108:BQ112)</f>
        <v>289317485.4</v>
      </c>
      <c r="BS159" s="37">
        <f>BS85+(BR131-BS122)+BS140+BS141+BS143+SUMIF('Background Data'!$A$73:$A$77,'Background Data'!$A$19,'Data Tables'!BS88:BS92)-SUM(BR108:BR112)</f>
        <v>295832189.7</v>
      </c>
      <c r="BT159" s="37">
        <f>BT85+(BS131-BT122)+BT140+BT141+BT143+SUMIF('Background Data'!$A$73:$A$77,'Background Data'!$A$19,'Data Tables'!BT88:BT92)-SUM(BS108:BS112)</f>
        <v>302464667.4</v>
      </c>
      <c r="BU159" s="37">
        <f>BU85+(BT131-BU122)+BU140+BU141+BU143+SUMIF('Background Data'!$A$73:$A$77,'Background Data'!$A$19,'Data Tables'!BU88:BU92)-SUM(BT108:BT112)</f>
        <v>309157972</v>
      </c>
      <c r="BV159" s="37">
        <f>BV85+(BU131-BV122)+BV140+BV141+BV143+SUMIF('Background Data'!$A$73:$A$77,'Background Data'!$A$19,'Data Tables'!BV88:BV92)-SUM(BU108:BU112)</f>
        <v>315965782.6</v>
      </c>
      <c r="BW159" s="37">
        <f>BW85+(BV131-BW122)+BW140+BW141+BW143+SUMIF('Background Data'!$A$73:$A$77,'Background Data'!$A$19,'Data Tables'!BW88:BW92)-SUM(BV108:BV112)</f>
        <v>322854410.3</v>
      </c>
      <c r="BX159" s="37">
        <f>BX85+(BW131-BX122)+BX140+BX141+BX143+SUMIF('Background Data'!$A$73:$A$77,'Background Data'!$A$19,'Data Tables'!BX88:BX92)-SUM(BW108:BW112)</f>
        <v>329795134.1</v>
      </c>
      <c r="BY159" s="37">
        <f>BY85+(BX131-BY122)+BY140+BY141+BY143+SUMIF('Background Data'!$A$73:$A$77,'Background Data'!$A$19,'Data Tables'!BY88:BY92)-SUM(BX108:BX112)</f>
        <v>336897820.7</v>
      </c>
      <c r="BZ159" s="37">
        <f>BZ85+(BY131-BZ122)+BZ140+BZ141+BZ143+SUMIF('Background Data'!$A$73:$A$77,'Background Data'!$A$19,'Data Tables'!BZ88:BZ92)-SUM(BY108:BY112)</f>
        <v>344061878.8</v>
      </c>
      <c r="CA159" s="37">
        <f>CA85+(BZ131-CA122)+CA140+CA141+CA143+SUMIF('Background Data'!$A$73:$A$77,'Background Data'!$A$19,'Data Tables'!CA88:CA92)-SUM(BZ108:BZ112)</f>
        <v>351338149.1</v>
      </c>
      <c r="CB159" s="37">
        <f>CB85+(CA131-CB122)+CB140+CB141+CB143+SUMIF('Background Data'!$A$73:$A$77,'Background Data'!$A$19,'Data Tables'!CB88:CB92)-SUM(CA108:CA112)</f>
        <v>358695085</v>
      </c>
      <c r="CC159" s="37">
        <f>CC85+(CB131-CC122)+CC140+CC141+CC143+SUMIF('Background Data'!$A$73:$A$77,'Background Data'!$A$19,'Data Tables'!CC88:CC92)-SUM(CB108:CB112)</f>
        <v>366169380.2</v>
      </c>
      <c r="CD159" s="37">
        <f>CD85+(CC131-CD122)+CD140+CD141+CD143+SUMIF('Background Data'!$A$73:$A$77,'Background Data'!$A$19,'Data Tables'!CD88:CD92)-SUM(CC108:CC112)</f>
        <v>373739689.7</v>
      </c>
      <c r="CE159" s="37">
        <f>CE85+(CD131-CE122)+CE140+CE141+CE143+SUMIF('Background Data'!$A$73:$A$77,'Background Data'!$A$19,'Data Tables'!CE88:CE92)-SUM(CD108:CD112)</f>
        <v>381403189.5</v>
      </c>
      <c r="CF159" s="37">
        <f>CF85+(CE131-CF122)+CF140+CF141+CF143+SUMIF('Background Data'!$A$73:$A$77,'Background Data'!$A$19,'Data Tables'!CF88:CF92)-SUM(CE108:CE112)</f>
        <v>389188743.8</v>
      </c>
      <c r="CG159" s="37">
        <f>CG85+(CF131-CG122)+CG140+CG141+CG143+SUMIF('Background Data'!$A$73:$A$77,'Background Data'!$A$19,'Data Tables'!CG88:CG92)-SUM(CF108:CF112)</f>
        <v>397067404</v>
      </c>
      <c r="CH159" s="37">
        <f>CH85+(CG131-CH122)+CH140+CH141+CH143+SUMIF('Background Data'!$A$73:$A$77,'Background Data'!$A$19,'Data Tables'!CH88:CH92)-SUM(CG108:CG112)</f>
        <v>405069697.7</v>
      </c>
      <c r="CI159" s="37">
        <f>CI85+(CH131-CI122)+CI140+CI141+CI143+SUMIF('Background Data'!$A$73:$A$77,'Background Data'!$A$19,'Data Tables'!CI88:CI92)-SUM(CH108:CH112)</f>
        <v>413177546.7</v>
      </c>
      <c r="CJ159" s="37">
        <f>CJ85+(CI131-CJ122)+CJ140+CJ141+CJ143+SUMIF('Background Data'!$A$73:$A$77,'Background Data'!$A$19,'Data Tables'!CJ88:CJ92)-SUM(CI108:CI112)</f>
        <v>421370524.4</v>
      </c>
      <c r="CK159" s="37">
        <f>CK85+(CJ131-CK122)+CK140+CK141+CK143+SUMIF('Background Data'!$A$73:$A$77,'Background Data'!$A$19,'Data Tables'!CK88:CK92)-SUM(CJ108:CJ112)</f>
        <v>429722807.8</v>
      </c>
      <c r="CL159" s="37">
        <f>CL85+(CK131-CL122)+CL140+CL141+CL143+SUMIF('Background Data'!$A$73:$A$77,'Background Data'!$A$19,'Data Tables'!CL88:CL92)-SUM(CK108:CK112)</f>
        <v>438168056.3</v>
      </c>
      <c r="CM159" s="37">
        <f>CM85+(CL131-CM122)+CM140+CM141+CM143+SUMIF('Background Data'!$A$73:$A$77,'Background Data'!$A$19,'Data Tables'!CM88:CM92)-SUM(CL108:CL112)</f>
        <v>446742352.8</v>
      </c>
      <c r="CN159" s="37">
        <f>CN85+(CM131-CN122)+CN140+CN141+CN143+SUMIF('Background Data'!$A$73:$A$77,'Background Data'!$A$19,'Data Tables'!CN88:CN92)-SUM(CM108:CM112)</f>
        <v>455421846</v>
      </c>
      <c r="CO159" s="37">
        <f>CO85+(CN131-CO122)+CO140+CO141+CO143+SUMIF('Background Data'!$A$73:$A$77,'Background Data'!$A$19,'Data Tables'!CO88:CO92)-SUM(CN108:CN112)</f>
        <v>464236169.3</v>
      </c>
      <c r="CP159" s="37">
        <f>CP85+(CO131-CP122)+CP140+CP141+CP143+SUMIF('Background Data'!$A$73:$A$77,'Background Data'!$A$19,'Data Tables'!CP88:CP92)-SUM(CO108:CO112)</f>
        <v>473168534.5</v>
      </c>
      <c r="CQ159" s="37">
        <f>CQ85+(CP131-CQ122)+CQ140+CQ141+CQ143+SUMIF('Background Data'!$A$73:$A$77,'Background Data'!$A$19,'Data Tables'!CQ88:CQ92)-SUM(CP108:CP112)</f>
        <v>482215564.7</v>
      </c>
      <c r="CR159" s="37">
        <f>CR85+(CQ131-CR122)+CR140+CR141+CR143+SUMIF('Background Data'!$A$73:$A$77,'Background Data'!$A$19,'Data Tables'!CR88:CR92)-SUM(CQ108:CQ112)</f>
        <v>491404201.1</v>
      </c>
      <c r="CS159" s="37">
        <f>CS85+(CR131-CS122)+CS140+CS141+CS143+SUMIF('Background Data'!$A$73:$A$77,'Background Data'!$A$19,'Data Tables'!CS88:CS92)-SUM(CR108:CR112)</f>
        <v>500707409.7</v>
      </c>
      <c r="CT159" s="37">
        <f>CT85+(CS131-CT122)+CT140+CT141+CT143+SUMIF('Background Data'!$A$73:$A$77,'Background Data'!$A$19,'Data Tables'!CT88:CT92)-SUM(CS108:CS112)</f>
        <v>510155301.1</v>
      </c>
      <c r="CU159" s="37">
        <f>CU85+(CT131-CU122)+CU140+CU141+CU143+SUMIF('Background Data'!$A$73:$A$77,'Background Data'!$A$19,'Data Tables'!CU88:CU92)-SUM(CT108:CT112)</f>
        <v>519730259.1</v>
      </c>
      <c r="CV159" s="37">
        <f>CV85+(CU131-CV122)+CV140+CV141+CV143+SUMIF('Background Data'!$A$73:$A$77,'Background Data'!$A$19,'Data Tables'!CV88:CV92)-SUM(CU108:CU112)</f>
        <v>529418883.4</v>
      </c>
      <c r="CW159" s="37">
        <f>CW85+(CV131-CW122)+CW140+CW141+CW143+SUMIF('Background Data'!$A$73:$A$77,'Background Data'!$A$19,'Data Tables'!CW88:CW92)-SUM(CV108:CV112)</f>
        <v>539275663.5</v>
      </c>
      <c r="CX159" s="37">
        <f>CX85+(CW131-CX122)+CX140+CX141+CX143+SUMIF('Background Data'!$A$73:$A$77,'Background Data'!$A$19,'Data Tables'!CX88:CX92)-SUM(CW108:CW112)</f>
        <v>549250407.9</v>
      </c>
      <c r="CY159" s="37">
        <f>CY85+(CX131-CY122)+CY140+CY141+CY143+SUMIF('Background Data'!$A$73:$A$77,'Background Data'!$A$19,'Data Tables'!CY88:CY92)-SUM(CX108:CX112)</f>
        <v>559379138.5</v>
      </c>
      <c r="CZ159" s="37">
        <f>CZ85+(CY131-CZ122)+CZ140+CZ141+CZ143+SUMIF('Background Data'!$A$73:$A$77,'Background Data'!$A$19,'Data Tables'!CZ88:CZ92)-SUM(CY108:CY112)</f>
        <v>569633605.9</v>
      </c>
      <c r="DA159" s="37">
        <f>DA85+(CZ131-DA122)+DA140+DA141+DA143+SUMIF('Background Data'!$A$73:$A$77,'Background Data'!$A$19,'Data Tables'!DA88:DA92)-SUM(CZ108:CZ112)</f>
        <v>580047720.3</v>
      </c>
      <c r="DB159" s="37">
        <f>DB85+(DA131-DB122)+DB140+DB141+DB143+SUMIF('Background Data'!$A$73:$A$77,'Background Data'!$A$19,'Data Tables'!DB88:DB92)-SUM(DA108:DA112)</f>
        <v>590601908.1</v>
      </c>
      <c r="DC159" s="37">
        <f>DC85+(DB131-DC122)+DC140+DC141+DC143+SUMIF('Background Data'!$A$73:$A$77,'Background Data'!$A$19,'Data Tables'!DC88:DC92)-SUM(DB108:DB112)</f>
        <v>601291583.4</v>
      </c>
      <c r="DD159" s="37">
        <f>DD85+(DC131-DD122)+DD140+DD141+DD143+SUMIF('Background Data'!$A$73:$A$77,'Background Data'!$A$19,'Data Tables'!DD88:DD92)-SUM(DC108:DC112)</f>
        <v>612149150.4</v>
      </c>
      <c r="DE159" s="37">
        <f>DE85+(DD131-DE122)+DE140+DE141+DE143+SUMIF('Background Data'!$A$73:$A$77,'Background Data'!$A$19,'Data Tables'!DE88:DE92)-SUM(DD108:DD112)</f>
        <v>623141719.6</v>
      </c>
      <c r="DF159" s="37">
        <f>DF85+(DE131-DF122)+DF140+DF141+DF143+SUMIF('Background Data'!$A$73:$A$77,'Background Data'!$A$19,'Data Tables'!DF88:DF92)-SUM(DE108:DE112)</f>
        <v>634305983.5</v>
      </c>
      <c r="DG159" s="37">
        <f>DG85+(DF131-DG122)+DG140+DG141+DG143+SUMIF('Background Data'!$A$73:$A$77,'Background Data'!$A$19,'Data Tables'!DG88:DG92)-SUM(DF108:DF112)</f>
        <v>645620236.7</v>
      </c>
      <c r="DH159" s="37">
        <f>DH85+(DG131-DH122)+DH140+DH141+DH143+SUMIF('Background Data'!$A$73:$A$77,'Background Data'!$A$19,'Data Tables'!DH88:DH92)-SUM(DG108:DG112)</f>
        <v>657055346.1</v>
      </c>
      <c r="DI159" s="37">
        <f>DI85+(DH131-DI122)+DI140+DI141+DI143+SUMIF('Background Data'!$A$73:$A$77,'Background Data'!$A$19,'Data Tables'!DI88:DI92)-SUM(DH108:DH112)</f>
        <v>668711523.2</v>
      </c>
      <c r="DJ159" s="37">
        <f>DJ85+(DI131-DJ122)+DJ140+DJ141+DJ143+SUMIF('Background Data'!$A$73:$A$77,'Background Data'!$A$19,'Data Tables'!DJ88:DJ92)-SUM(DI108:DI112)</f>
        <v>680499443.8</v>
      </c>
      <c r="DK159" s="37">
        <f>DK85+(DJ131-DK122)+DK140+DK141+DK143+SUMIF('Background Data'!$A$73:$A$77,'Background Data'!$A$19,'Data Tables'!DK88:DK92)-SUM(DJ108:DJ112)</f>
        <v>692468561.1</v>
      </c>
      <c r="DL159" s="37">
        <f>DL85+(DK131-DL122)+DL140+DL141+DL143+SUMIF('Background Data'!$A$73:$A$77,'Background Data'!$A$19,'Data Tables'!DL88:DL92)-SUM(DK108:DK112)</f>
        <v>704584283.1</v>
      </c>
      <c r="DM159" s="37">
        <f>DM85+(DL131-DM122)+DM140+DM141+DM143+SUMIF('Background Data'!$A$73:$A$77,'Background Data'!$A$19,'Data Tables'!DM88:DM92)-SUM(DL108:DL112)</f>
        <v>716889558.8</v>
      </c>
      <c r="DN159" s="37">
        <f>DN85+(DM131-DN122)+DN140+DN141+DN143+SUMIF('Background Data'!$A$73:$A$77,'Background Data'!$A$19,'Data Tables'!DN88:DN92)-SUM(DM108:DM112)</f>
        <v>729359559.4</v>
      </c>
      <c r="DO159" s="37">
        <f>DO85+(DN131-DO122)+DO140+DO141+DO143+SUMIF('Background Data'!$A$73:$A$77,'Background Data'!$A$19,'Data Tables'!DO88:DO92)-SUM(DN108:DN112)</f>
        <v>741988153.3</v>
      </c>
      <c r="DP159" s="37">
        <f>DP85+(DO131-DP122)+DP140+DP141+DP143+SUMIF('Background Data'!$A$73:$A$77,'Background Data'!$A$19,'Data Tables'!DP88:DP92)-SUM(DO108:DO112)</f>
        <v>754816337.6</v>
      </c>
      <c r="DQ159" s="37">
        <f>DQ85+(DP131-DQ122)+DQ140+DQ141+DQ143+SUMIF('Background Data'!$A$73:$A$77,'Background Data'!$A$19,'Data Tables'!DQ88:DQ92)-SUM(DP108:DP112)</f>
        <v>767802105.5</v>
      </c>
      <c r="DR159" s="37">
        <f>DR85+(DQ131-DR122)+DR140+DR141+DR143+SUMIF('Background Data'!$A$73:$A$77,'Background Data'!$A$19,'Data Tables'!DR88:DR92)-SUM(DQ108:DQ112)</f>
        <v>780991904.9</v>
      </c>
    </row>
    <row r="160" ht="14.25" customHeight="1" outlineLevel="1">
      <c r="A160" s="37"/>
      <c r="B160" s="268" t="s">
        <v>278</v>
      </c>
      <c r="C160" s="37">
        <f>'Fund Raising'!$C$10-'Data Tables'!C42</f>
        <v>64104166.67</v>
      </c>
      <c r="D160" s="37">
        <f>'Fund Raising'!$C$10-'Data Tables'!D42</f>
        <v>62416666.67</v>
      </c>
      <c r="E160" s="37">
        <f>'Fund Raising'!$C$10-'Data Tables'!E42</f>
        <v>60729166.67</v>
      </c>
      <c r="F160" s="37">
        <f>'Fund Raising'!$C$10-'Data Tables'!F42</f>
        <v>59041666.67</v>
      </c>
      <c r="G160" s="37">
        <f>'Fund Raising'!$C$10-'Data Tables'!G42</f>
        <v>57354166.67</v>
      </c>
      <c r="H160" s="37">
        <f>'Fund Raising'!$C$10-'Data Tables'!H42</f>
        <v>55666666.67</v>
      </c>
      <c r="I160" s="37">
        <f>'Fund Raising'!$C$10-'Data Tables'!I42</f>
        <v>53631944.44</v>
      </c>
      <c r="J160" s="37">
        <f>'Fund Raising'!$C$10-'Data Tables'!J42</f>
        <v>51597222.22</v>
      </c>
      <c r="K160" s="37">
        <f>'Fund Raising'!$C$10-'Data Tables'!K42</f>
        <v>49562500</v>
      </c>
      <c r="L160" s="37">
        <f>'Fund Raising'!$C$10-'Data Tables'!L42</f>
        <v>48777777.78</v>
      </c>
      <c r="M160" s="37">
        <f>'Fund Raising'!$C$10-'Data Tables'!M42</f>
        <v>47993055.56</v>
      </c>
      <c r="N160" s="37">
        <f>'Fund Raising'!$C$10-'Data Tables'!N42</f>
        <v>47208333.33</v>
      </c>
      <c r="O160" s="37">
        <f>'Fund Raising'!$C$10-'Data Tables'!O42</f>
        <v>45736111.11</v>
      </c>
      <c r="P160" s="37">
        <f>'Fund Raising'!$C$10-'Data Tables'!P42</f>
        <v>44263888.89</v>
      </c>
      <c r="Q160" s="37">
        <f>'Fund Raising'!$C$10-'Data Tables'!Q42</f>
        <v>42791666.67</v>
      </c>
      <c r="R160" s="37">
        <f>'Fund Raising'!$C$10-'Data Tables'!R42</f>
        <v>41319444.44</v>
      </c>
      <c r="S160" s="37">
        <f>'Fund Raising'!$C$10-'Data Tables'!S42</f>
        <v>39847222.22</v>
      </c>
      <c r="T160" s="37">
        <f>'Fund Raising'!$C$10-'Data Tables'!T42</f>
        <v>38375000</v>
      </c>
      <c r="U160" s="37">
        <f>'Fund Raising'!$C$10-'Data Tables'!U42</f>
        <v>36583333.33</v>
      </c>
      <c r="V160" s="37">
        <f>'Fund Raising'!$C$10-'Data Tables'!V42</f>
        <v>34791666.67</v>
      </c>
      <c r="W160" s="37">
        <f>'Fund Raising'!$C$10-'Data Tables'!W42</f>
        <v>33000000</v>
      </c>
      <c r="X160" s="37">
        <f>'Fund Raising'!$C$10-'Data Tables'!X42</f>
        <v>31208333.33</v>
      </c>
      <c r="Y160" s="37">
        <f>'Fund Raising'!$C$10-'Data Tables'!Y42</f>
        <v>29416666.67</v>
      </c>
      <c r="Z160" s="37">
        <f>'Fund Raising'!$C$10-'Data Tables'!Z42</f>
        <v>27625000</v>
      </c>
      <c r="AA160" s="37">
        <f>'Fund Raising'!$C$10-'Data Tables'!AA42</f>
        <v>25958333.33</v>
      </c>
      <c r="AB160" s="37">
        <f>'Fund Raising'!$C$10-'Data Tables'!AB42</f>
        <v>24291666.67</v>
      </c>
      <c r="AC160" s="37">
        <f>'Fund Raising'!$C$10-'Data Tables'!AC42</f>
        <v>22625000</v>
      </c>
      <c r="AD160" s="37">
        <f>'Fund Raising'!$C$10-'Data Tables'!AD42</f>
        <v>20958333.33</v>
      </c>
      <c r="AE160" s="37">
        <f>'Fund Raising'!$C$10-'Data Tables'!AE42</f>
        <v>19291666.67</v>
      </c>
      <c r="AF160" s="37">
        <f>'Fund Raising'!$C$10-'Data Tables'!AF42</f>
        <v>17625000</v>
      </c>
      <c r="AG160" s="37">
        <f>'Fund Raising'!$C$10-'Data Tables'!AG42</f>
        <v>16645833.33</v>
      </c>
      <c r="AH160" s="37">
        <f>'Fund Raising'!$C$10-'Data Tables'!AH42</f>
        <v>15666666.67</v>
      </c>
      <c r="AI160" s="37">
        <f>'Fund Raising'!$C$10-'Data Tables'!AI42</f>
        <v>14687500</v>
      </c>
      <c r="AJ160" s="37">
        <f>'Fund Raising'!$C$10-'Data Tables'!AJ42</f>
        <v>13708333.33</v>
      </c>
      <c r="AK160" s="37">
        <f>'Fund Raising'!$C$10-'Data Tables'!AK42</f>
        <v>12729166.67</v>
      </c>
      <c r="AL160" s="37">
        <f>'Fund Raising'!$C$10-'Data Tables'!AL42</f>
        <v>11750000</v>
      </c>
      <c r="AM160" s="37">
        <f>'Fund Raising'!$C$10-'Data Tables'!AM42</f>
        <v>10770833.33</v>
      </c>
      <c r="AN160" s="37">
        <f>'Fund Raising'!$C$10-'Data Tables'!AN42</f>
        <v>9791666.667</v>
      </c>
      <c r="AO160" s="37">
        <f>'Fund Raising'!$C$10-'Data Tables'!AO42</f>
        <v>8812500</v>
      </c>
      <c r="AP160" s="37">
        <f>'Fund Raising'!$C$10-'Data Tables'!AP42</f>
        <v>7833333.333</v>
      </c>
      <c r="AQ160" s="37">
        <f>'Fund Raising'!$C$10-'Data Tables'!AQ42</f>
        <v>6854166.667</v>
      </c>
      <c r="AR160" s="37">
        <f>'Fund Raising'!$C$10-'Data Tables'!AR42</f>
        <v>5875000</v>
      </c>
      <c r="AS160" s="37">
        <f>'Fund Raising'!$C$10-'Data Tables'!AS42</f>
        <v>4895833.333</v>
      </c>
      <c r="AT160" s="37">
        <f>'Fund Raising'!$C$10-'Data Tables'!AT42</f>
        <v>3916666.667</v>
      </c>
      <c r="AU160" s="37">
        <f>'Fund Raising'!$C$10-'Data Tables'!AU42</f>
        <v>2937500</v>
      </c>
      <c r="AV160" s="37">
        <f>'Fund Raising'!$C$10-'Data Tables'!AV42</f>
        <v>1958333.333</v>
      </c>
      <c r="AW160" s="37">
        <f>'Fund Raising'!$C$10-'Data Tables'!AW42</f>
        <v>979166.6667</v>
      </c>
      <c r="AX160" s="37">
        <f>'Fund Raising'!$C$10-'Data Tables'!AX42</f>
        <v>-0.0000001192092896</v>
      </c>
      <c r="AY160" s="37">
        <f>'Fund Raising'!$C$10-'Data Tables'!AY42</f>
        <v>-0.0000001192092896</v>
      </c>
      <c r="AZ160" s="37">
        <f>'Fund Raising'!$C$10-'Data Tables'!AZ42</f>
        <v>-0.0000001192092896</v>
      </c>
      <c r="BA160" s="37">
        <f>'Fund Raising'!$C$10-'Data Tables'!BA42</f>
        <v>-0.0000001192092896</v>
      </c>
      <c r="BB160" s="37">
        <f>'Fund Raising'!$C$10-'Data Tables'!BB42</f>
        <v>-0.0000001192092896</v>
      </c>
      <c r="BC160" s="37">
        <f>'Fund Raising'!$C$10-'Data Tables'!BC42</f>
        <v>-0.0000001192092896</v>
      </c>
      <c r="BD160" s="37">
        <f>'Fund Raising'!$C$10-'Data Tables'!BD42</f>
        <v>-0.0000001192092896</v>
      </c>
      <c r="BE160" s="37">
        <f>'Fund Raising'!$C$10-'Data Tables'!BE42</f>
        <v>-0.0000001192092896</v>
      </c>
      <c r="BF160" s="37">
        <f>'Fund Raising'!$C$10-'Data Tables'!BF42</f>
        <v>-0.0000001192092896</v>
      </c>
      <c r="BG160" s="37">
        <f>'Fund Raising'!$C$10-'Data Tables'!BG42</f>
        <v>-0.0000001192092896</v>
      </c>
      <c r="BH160" s="37">
        <f>'Fund Raising'!$C$10-'Data Tables'!BH42</f>
        <v>-0.0000001192092896</v>
      </c>
      <c r="BI160" s="37">
        <f>'Fund Raising'!$C$10-'Data Tables'!BI42</f>
        <v>-0.0000001192092896</v>
      </c>
      <c r="BJ160" s="37">
        <f>'Fund Raising'!$C$10-'Data Tables'!BJ42</f>
        <v>-0.0000001192092896</v>
      </c>
      <c r="BK160" s="37">
        <f>'Fund Raising'!$C$10-'Data Tables'!BK42</f>
        <v>-0.0000001192092896</v>
      </c>
      <c r="BL160" s="37">
        <f>'Fund Raising'!$C$10-'Data Tables'!BL42</f>
        <v>-0.0000001192092896</v>
      </c>
      <c r="BM160" s="37">
        <f>'Fund Raising'!$C$10-'Data Tables'!BM42</f>
        <v>-0.0000001192092896</v>
      </c>
      <c r="BN160" s="37">
        <f>'Fund Raising'!$C$10-'Data Tables'!BN42</f>
        <v>-0.0000001192092896</v>
      </c>
      <c r="BO160" s="37">
        <f>'Fund Raising'!$C$10-'Data Tables'!BO42</f>
        <v>-0.0000001192092896</v>
      </c>
      <c r="BP160" s="37">
        <f>'Fund Raising'!$C$10-'Data Tables'!BP42</f>
        <v>-0.0000001192092896</v>
      </c>
      <c r="BQ160" s="37">
        <f>'Fund Raising'!$C$10-'Data Tables'!BQ42</f>
        <v>-0.0000001192092896</v>
      </c>
      <c r="BR160" s="37">
        <f>'Fund Raising'!$C$10-'Data Tables'!BR42</f>
        <v>-0.0000001192092896</v>
      </c>
      <c r="BS160" s="37">
        <f>'Fund Raising'!$C$10-'Data Tables'!BS42</f>
        <v>-0.0000001192092896</v>
      </c>
      <c r="BT160" s="37">
        <f>'Fund Raising'!$C$10-'Data Tables'!BT42</f>
        <v>-0.0000001192092896</v>
      </c>
      <c r="BU160" s="37">
        <f>'Fund Raising'!$C$10-'Data Tables'!BU42</f>
        <v>-0.0000001192092896</v>
      </c>
      <c r="BV160" s="37">
        <f>'Fund Raising'!$C$10-'Data Tables'!BV42</f>
        <v>-0.0000001192092896</v>
      </c>
      <c r="BW160" s="37">
        <f>'Fund Raising'!$C$10-'Data Tables'!BW42</f>
        <v>-0.0000001192092896</v>
      </c>
      <c r="BX160" s="37">
        <f>'Fund Raising'!$C$10-'Data Tables'!BX42</f>
        <v>-0.0000001192092896</v>
      </c>
      <c r="BY160" s="37">
        <f>'Fund Raising'!$C$10-'Data Tables'!BY42</f>
        <v>-0.0000001192092896</v>
      </c>
      <c r="BZ160" s="37">
        <f>'Fund Raising'!$C$10-'Data Tables'!BZ42</f>
        <v>-0.0000001192092896</v>
      </c>
      <c r="CA160" s="37">
        <f>'Fund Raising'!$C$10-'Data Tables'!CA42</f>
        <v>-0.0000001192092896</v>
      </c>
      <c r="CB160" s="37">
        <f>'Fund Raising'!$C$10-'Data Tables'!CB42</f>
        <v>-0.0000001192092896</v>
      </c>
      <c r="CC160" s="37">
        <f>'Fund Raising'!$C$10-'Data Tables'!CC42</f>
        <v>-0.0000001192092896</v>
      </c>
      <c r="CD160" s="37">
        <f>'Fund Raising'!$C$10-'Data Tables'!CD42</f>
        <v>-0.0000001192092896</v>
      </c>
      <c r="CE160" s="37">
        <f>'Fund Raising'!$C$10-'Data Tables'!CE42</f>
        <v>-0.0000001192092896</v>
      </c>
      <c r="CF160" s="37">
        <f>'Fund Raising'!$C$10-'Data Tables'!CF42</f>
        <v>-0.0000001192092896</v>
      </c>
      <c r="CG160" s="37">
        <f>'Fund Raising'!$C$10-'Data Tables'!CG42</f>
        <v>-0.0000001192092896</v>
      </c>
      <c r="CH160" s="37">
        <f>'Fund Raising'!$C$10-'Data Tables'!CH42</f>
        <v>-0.0000001192092896</v>
      </c>
      <c r="CI160" s="37">
        <f>'Fund Raising'!$C$10-'Data Tables'!CI42</f>
        <v>-0.0000001192092896</v>
      </c>
      <c r="CJ160" s="37">
        <f>'Fund Raising'!$C$10-'Data Tables'!CJ42</f>
        <v>-0.0000001192092896</v>
      </c>
      <c r="CK160" s="37">
        <f>'Fund Raising'!$C$10-'Data Tables'!CK42</f>
        <v>-0.0000001192092896</v>
      </c>
      <c r="CL160" s="37">
        <f>'Fund Raising'!$C$10-'Data Tables'!CL42</f>
        <v>-0.0000001192092896</v>
      </c>
      <c r="CM160" s="37">
        <f>'Fund Raising'!$C$10-'Data Tables'!CM42</f>
        <v>-0.0000001192092896</v>
      </c>
      <c r="CN160" s="37">
        <f>'Fund Raising'!$C$10-'Data Tables'!CN42</f>
        <v>-0.0000001192092896</v>
      </c>
      <c r="CO160" s="37">
        <f>'Fund Raising'!$C$10-'Data Tables'!CO42</f>
        <v>-0.0000001192092896</v>
      </c>
      <c r="CP160" s="37">
        <f>'Fund Raising'!$C$10-'Data Tables'!CP42</f>
        <v>-0.0000001192092896</v>
      </c>
      <c r="CQ160" s="37">
        <f>'Fund Raising'!$C$10-'Data Tables'!CQ42</f>
        <v>-0.0000001192092896</v>
      </c>
      <c r="CR160" s="37">
        <f>'Fund Raising'!$C$10-'Data Tables'!CR42</f>
        <v>-0.0000001192092896</v>
      </c>
      <c r="CS160" s="37">
        <f>'Fund Raising'!$C$10-'Data Tables'!CS42</f>
        <v>-0.0000001192092896</v>
      </c>
      <c r="CT160" s="37">
        <f>'Fund Raising'!$C$10-'Data Tables'!CT42</f>
        <v>-0.0000001192092896</v>
      </c>
      <c r="CU160" s="37">
        <f>'Fund Raising'!$C$10-'Data Tables'!CU42</f>
        <v>-0.0000001192092896</v>
      </c>
      <c r="CV160" s="37">
        <f>'Fund Raising'!$C$10-'Data Tables'!CV42</f>
        <v>-0.0000001192092896</v>
      </c>
      <c r="CW160" s="37">
        <f>'Fund Raising'!$C$10-'Data Tables'!CW42</f>
        <v>-0.0000001192092896</v>
      </c>
      <c r="CX160" s="37">
        <f>'Fund Raising'!$C$10-'Data Tables'!CX42</f>
        <v>-0.0000001192092896</v>
      </c>
      <c r="CY160" s="37">
        <f>'Fund Raising'!$C$10-'Data Tables'!CY42</f>
        <v>-0.0000001192092896</v>
      </c>
      <c r="CZ160" s="37">
        <f>'Fund Raising'!$C$10-'Data Tables'!CZ42</f>
        <v>-0.0000001192092896</v>
      </c>
      <c r="DA160" s="37">
        <f>'Fund Raising'!$C$10-'Data Tables'!DA42</f>
        <v>-0.0000001192092896</v>
      </c>
      <c r="DB160" s="37">
        <f>'Fund Raising'!$C$10-'Data Tables'!DB42</f>
        <v>-0.0000001192092896</v>
      </c>
      <c r="DC160" s="37">
        <f>'Fund Raising'!$C$10-'Data Tables'!DC42</f>
        <v>-0.0000001192092896</v>
      </c>
      <c r="DD160" s="37">
        <f>'Fund Raising'!$C$10-'Data Tables'!DD42</f>
        <v>-0.0000001192092896</v>
      </c>
      <c r="DE160" s="37">
        <f>'Fund Raising'!$C$10-'Data Tables'!DE42</f>
        <v>-0.0000001192092896</v>
      </c>
      <c r="DF160" s="37">
        <f>'Fund Raising'!$C$10-'Data Tables'!DF42</f>
        <v>-0.0000001192092896</v>
      </c>
      <c r="DG160" s="37">
        <f>'Fund Raising'!$C$10-'Data Tables'!DG42</f>
        <v>-0.0000001192092896</v>
      </c>
      <c r="DH160" s="37">
        <f>'Fund Raising'!$C$10-'Data Tables'!DH42</f>
        <v>-0.0000001192092896</v>
      </c>
      <c r="DI160" s="37">
        <f>'Fund Raising'!$C$10-'Data Tables'!DI42</f>
        <v>-0.0000001192092896</v>
      </c>
      <c r="DJ160" s="37">
        <f>'Fund Raising'!$C$10-'Data Tables'!DJ42</f>
        <v>-0.0000001192092896</v>
      </c>
      <c r="DK160" s="37">
        <f>'Fund Raising'!$C$10-'Data Tables'!DK42</f>
        <v>-0.0000001192092896</v>
      </c>
      <c r="DL160" s="37">
        <f>'Fund Raising'!$C$10-'Data Tables'!DL42</f>
        <v>-0.0000001192092896</v>
      </c>
      <c r="DM160" s="37">
        <f>'Fund Raising'!$C$10-'Data Tables'!DM42</f>
        <v>-0.0000001192092896</v>
      </c>
      <c r="DN160" s="37">
        <f>'Fund Raising'!$C$10-'Data Tables'!DN42</f>
        <v>-0.0000001192092896</v>
      </c>
      <c r="DO160" s="37">
        <f>'Fund Raising'!$C$10-'Data Tables'!DO42</f>
        <v>-0.0000001192092896</v>
      </c>
      <c r="DP160" s="37">
        <f>'Fund Raising'!$C$10-'Data Tables'!DP42</f>
        <v>-0.0000001192092896</v>
      </c>
      <c r="DQ160" s="37">
        <f>'Fund Raising'!$C$10-'Data Tables'!DQ42</f>
        <v>-0.0000001192092896</v>
      </c>
      <c r="DR160" s="37">
        <f>'Fund Raising'!$C$10-'Data Tables'!DR42</f>
        <v>-0.0000001192092896</v>
      </c>
    </row>
    <row r="161" ht="14.25" customHeight="1" outlineLevel="1">
      <c r="B161" s="268" t="s">
        <v>279</v>
      </c>
      <c r="C161" s="37">
        <f t="shared" ref="C161:DR161" si="74">SUM(C153:C159)+C93</f>
        <v>35895833.33</v>
      </c>
      <c r="D161" s="37">
        <f t="shared" si="74"/>
        <v>37583333.33</v>
      </c>
      <c r="E161" s="37">
        <f t="shared" si="74"/>
        <v>39270833.33</v>
      </c>
      <c r="F161" s="37">
        <f t="shared" si="74"/>
        <v>40958333.33</v>
      </c>
      <c r="G161" s="37">
        <f t="shared" si="74"/>
        <v>42645833.33</v>
      </c>
      <c r="H161" s="37">
        <f t="shared" si="74"/>
        <v>44333333.33</v>
      </c>
      <c r="I161" s="37">
        <f t="shared" si="74"/>
        <v>46368055.56</v>
      </c>
      <c r="J161" s="37">
        <f t="shared" si="74"/>
        <v>48402777.78</v>
      </c>
      <c r="K161" s="37">
        <f t="shared" si="74"/>
        <v>50437500</v>
      </c>
      <c r="L161" s="37">
        <f t="shared" si="74"/>
        <v>51222222.22</v>
      </c>
      <c r="M161" s="37">
        <f t="shared" si="74"/>
        <v>52006944.44</v>
      </c>
      <c r="N161" s="37">
        <f t="shared" si="74"/>
        <v>52791666.67</v>
      </c>
      <c r="O161" s="37">
        <f t="shared" si="74"/>
        <v>54263888.89</v>
      </c>
      <c r="P161" s="37">
        <f t="shared" si="74"/>
        <v>55736111.11</v>
      </c>
      <c r="Q161" s="37">
        <f t="shared" si="74"/>
        <v>57208333.33</v>
      </c>
      <c r="R161" s="37">
        <f t="shared" si="74"/>
        <v>58680555.56</v>
      </c>
      <c r="S161" s="37">
        <f t="shared" si="74"/>
        <v>60152777.78</v>
      </c>
      <c r="T161" s="37">
        <f t="shared" si="74"/>
        <v>61625000</v>
      </c>
      <c r="U161" s="37">
        <f t="shared" si="74"/>
        <v>63416666.67</v>
      </c>
      <c r="V161" s="37">
        <f t="shared" si="74"/>
        <v>65208333.33</v>
      </c>
      <c r="W161" s="37">
        <f t="shared" si="74"/>
        <v>67000000</v>
      </c>
      <c r="X161" s="37">
        <f t="shared" si="74"/>
        <v>68791666.67</v>
      </c>
      <c r="Y161" s="37">
        <f t="shared" si="74"/>
        <v>70583333.33</v>
      </c>
      <c r="Z161" s="37">
        <f t="shared" si="74"/>
        <v>72375000</v>
      </c>
      <c r="AA161" s="37">
        <f t="shared" si="74"/>
        <v>74041666.67</v>
      </c>
      <c r="AB161" s="37">
        <f t="shared" si="74"/>
        <v>75708333.33</v>
      </c>
      <c r="AC161" s="37">
        <f t="shared" si="74"/>
        <v>77375000</v>
      </c>
      <c r="AD161" s="37">
        <f t="shared" si="74"/>
        <v>79041666.67</v>
      </c>
      <c r="AE161" s="37">
        <f t="shared" si="74"/>
        <v>80708333.33</v>
      </c>
      <c r="AF161" s="37">
        <f t="shared" si="74"/>
        <v>82375000</v>
      </c>
      <c r="AG161" s="37">
        <f t="shared" si="74"/>
        <v>83354166.67</v>
      </c>
      <c r="AH161" s="37">
        <f t="shared" si="74"/>
        <v>84333333.33</v>
      </c>
      <c r="AI161" s="37">
        <f t="shared" si="74"/>
        <v>85312500</v>
      </c>
      <c r="AJ161" s="37">
        <f t="shared" si="74"/>
        <v>86291666.67</v>
      </c>
      <c r="AK161" s="37">
        <f t="shared" si="74"/>
        <v>87270833.33</v>
      </c>
      <c r="AL161" s="37">
        <f t="shared" si="74"/>
        <v>88250000</v>
      </c>
      <c r="AM161" s="37">
        <f t="shared" si="74"/>
        <v>89229166.67</v>
      </c>
      <c r="AN161" s="37">
        <f t="shared" si="74"/>
        <v>90208333.33</v>
      </c>
      <c r="AO161" s="37">
        <f t="shared" si="74"/>
        <v>91187500</v>
      </c>
      <c r="AP161" s="37">
        <f t="shared" si="74"/>
        <v>92166666.67</v>
      </c>
      <c r="AQ161" s="37">
        <f t="shared" si="74"/>
        <v>93145833.33</v>
      </c>
      <c r="AR161" s="37">
        <f t="shared" si="74"/>
        <v>94125000</v>
      </c>
      <c r="AS161" s="37">
        <f t="shared" si="74"/>
        <v>95104166.67</v>
      </c>
      <c r="AT161" s="37">
        <f t="shared" si="74"/>
        <v>96083333.33</v>
      </c>
      <c r="AU161" s="37">
        <f t="shared" si="74"/>
        <v>97062500</v>
      </c>
      <c r="AV161" s="37">
        <f t="shared" si="74"/>
        <v>98041666.67</v>
      </c>
      <c r="AW161" s="37">
        <f t="shared" si="74"/>
        <v>99020833.33</v>
      </c>
      <c r="AX161" s="37">
        <f t="shared" si="74"/>
        <v>100000000</v>
      </c>
      <c r="AY161" s="37">
        <f t="shared" si="74"/>
        <v>100000000</v>
      </c>
      <c r="AZ161" s="37">
        <f t="shared" si="74"/>
        <v>100000000</v>
      </c>
      <c r="BA161" s="37">
        <f t="shared" si="74"/>
        <v>100000000</v>
      </c>
      <c r="BB161" s="37">
        <f t="shared" si="74"/>
        <v>100000000</v>
      </c>
      <c r="BC161" s="37">
        <f t="shared" si="74"/>
        <v>100000000</v>
      </c>
      <c r="BD161" s="37">
        <f t="shared" si="74"/>
        <v>100000000</v>
      </c>
      <c r="BE161" s="37">
        <f t="shared" si="74"/>
        <v>100000000</v>
      </c>
      <c r="BF161" s="37">
        <f t="shared" si="74"/>
        <v>100000000</v>
      </c>
      <c r="BG161" s="37">
        <f t="shared" si="74"/>
        <v>100000000</v>
      </c>
      <c r="BH161" s="37">
        <f t="shared" si="74"/>
        <v>100000000</v>
      </c>
      <c r="BI161" s="37">
        <f t="shared" si="74"/>
        <v>100000000</v>
      </c>
      <c r="BJ161" s="37">
        <f t="shared" si="74"/>
        <v>100000000</v>
      </c>
      <c r="BK161" s="37">
        <f t="shared" si="74"/>
        <v>100000000</v>
      </c>
      <c r="BL161" s="37">
        <f t="shared" si="74"/>
        <v>100000000</v>
      </c>
      <c r="BM161" s="37">
        <f t="shared" si="74"/>
        <v>100000000</v>
      </c>
      <c r="BN161" s="37">
        <f t="shared" si="74"/>
        <v>100000000</v>
      </c>
      <c r="BO161" s="37">
        <f t="shared" si="74"/>
        <v>100000000</v>
      </c>
      <c r="BP161" s="37">
        <f t="shared" si="74"/>
        <v>100000000</v>
      </c>
      <c r="BQ161" s="37">
        <f t="shared" si="74"/>
        <v>100000000</v>
      </c>
      <c r="BR161" s="37">
        <f t="shared" si="74"/>
        <v>100000000</v>
      </c>
      <c r="BS161" s="37">
        <f t="shared" si="74"/>
        <v>100000000</v>
      </c>
      <c r="BT161" s="37">
        <f t="shared" si="74"/>
        <v>100000000</v>
      </c>
      <c r="BU161" s="37">
        <f t="shared" si="74"/>
        <v>100000000</v>
      </c>
      <c r="BV161" s="37">
        <f t="shared" si="74"/>
        <v>100000000</v>
      </c>
      <c r="BW161" s="37">
        <f t="shared" si="74"/>
        <v>100000000</v>
      </c>
      <c r="BX161" s="37">
        <f t="shared" si="74"/>
        <v>100000000</v>
      </c>
      <c r="BY161" s="37">
        <f t="shared" si="74"/>
        <v>100000000</v>
      </c>
      <c r="BZ161" s="37">
        <f t="shared" si="74"/>
        <v>100000000</v>
      </c>
      <c r="CA161" s="37">
        <f t="shared" si="74"/>
        <v>100000000</v>
      </c>
      <c r="CB161" s="37">
        <f t="shared" si="74"/>
        <v>100000000</v>
      </c>
      <c r="CC161" s="37">
        <f t="shared" si="74"/>
        <v>100000000</v>
      </c>
      <c r="CD161" s="37">
        <f t="shared" si="74"/>
        <v>100000000</v>
      </c>
      <c r="CE161" s="37">
        <f t="shared" si="74"/>
        <v>100000000</v>
      </c>
      <c r="CF161" s="37">
        <f t="shared" si="74"/>
        <v>100000000</v>
      </c>
      <c r="CG161" s="37">
        <f t="shared" si="74"/>
        <v>100000000</v>
      </c>
      <c r="CH161" s="37">
        <f t="shared" si="74"/>
        <v>100000000</v>
      </c>
      <c r="CI161" s="37">
        <f t="shared" si="74"/>
        <v>100000000</v>
      </c>
      <c r="CJ161" s="37">
        <f t="shared" si="74"/>
        <v>100000000</v>
      </c>
      <c r="CK161" s="37">
        <f t="shared" si="74"/>
        <v>100000000</v>
      </c>
      <c r="CL161" s="37">
        <f t="shared" si="74"/>
        <v>100000000</v>
      </c>
      <c r="CM161" s="37">
        <f t="shared" si="74"/>
        <v>100000000</v>
      </c>
      <c r="CN161" s="37">
        <f t="shared" si="74"/>
        <v>100000000</v>
      </c>
      <c r="CO161" s="37">
        <f t="shared" si="74"/>
        <v>100000000</v>
      </c>
      <c r="CP161" s="37">
        <f t="shared" si="74"/>
        <v>100000000</v>
      </c>
      <c r="CQ161" s="37">
        <f t="shared" si="74"/>
        <v>100000000</v>
      </c>
      <c r="CR161" s="37">
        <f t="shared" si="74"/>
        <v>100000000</v>
      </c>
      <c r="CS161" s="37">
        <f t="shared" si="74"/>
        <v>100000000</v>
      </c>
      <c r="CT161" s="37">
        <f t="shared" si="74"/>
        <v>100000000</v>
      </c>
      <c r="CU161" s="37">
        <f t="shared" si="74"/>
        <v>100000000</v>
      </c>
      <c r="CV161" s="37">
        <f t="shared" si="74"/>
        <v>100000000</v>
      </c>
      <c r="CW161" s="37">
        <f t="shared" si="74"/>
        <v>100000000</v>
      </c>
      <c r="CX161" s="37">
        <f t="shared" si="74"/>
        <v>100000000</v>
      </c>
      <c r="CY161" s="37">
        <f t="shared" si="74"/>
        <v>100000000</v>
      </c>
      <c r="CZ161" s="37">
        <f t="shared" si="74"/>
        <v>100000000</v>
      </c>
      <c r="DA161" s="37">
        <f t="shared" si="74"/>
        <v>100000000</v>
      </c>
      <c r="DB161" s="37">
        <f t="shared" si="74"/>
        <v>100000000</v>
      </c>
      <c r="DC161" s="37">
        <f t="shared" si="74"/>
        <v>100000000</v>
      </c>
      <c r="DD161" s="37">
        <f t="shared" si="74"/>
        <v>100000000</v>
      </c>
      <c r="DE161" s="37">
        <f t="shared" si="74"/>
        <v>100000000</v>
      </c>
      <c r="DF161" s="37">
        <f t="shared" si="74"/>
        <v>100000000</v>
      </c>
      <c r="DG161" s="37">
        <f t="shared" si="74"/>
        <v>100000000</v>
      </c>
      <c r="DH161" s="37">
        <f t="shared" si="74"/>
        <v>100000000</v>
      </c>
      <c r="DI161" s="37">
        <f t="shared" si="74"/>
        <v>100000000</v>
      </c>
      <c r="DJ161" s="37">
        <f t="shared" si="74"/>
        <v>100000000</v>
      </c>
      <c r="DK161" s="37">
        <f t="shared" si="74"/>
        <v>100000000</v>
      </c>
      <c r="DL161" s="37">
        <f t="shared" si="74"/>
        <v>100000000</v>
      </c>
      <c r="DM161" s="37">
        <f t="shared" si="74"/>
        <v>100000000</v>
      </c>
      <c r="DN161" s="37">
        <f t="shared" si="74"/>
        <v>100000000</v>
      </c>
      <c r="DO161" s="37">
        <f t="shared" si="74"/>
        <v>100000000</v>
      </c>
      <c r="DP161" s="37">
        <f t="shared" si="74"/>
        <v>100000000</v>
      </c>
      <c r="DQ161" s="37">
        <f t="shared" si="74"/>
        <v>100000000</v>
      </c>
      <c r="DR161" s="37">
        <f t="shared" si="74"/>
        <v>100000000</v>
      </c>
    </row>
    <row r="162" ht="14.25" customHeight="1">
      <c r="A162" s="37"/>
      <c r="B162" s="273" t="s">
        <v>280</v>
      </c>
      <c r="C162" s="275"/>
      <c r="D162" s="275"/>
      <c r="E162" s="275"/>
      <c r="F162" s="275"/>
      <c r="G162" s="275"/>
      <c r="H162" s="275"/>
      <c r="I162" s="275"/>
      <c r="J162" s="275"/>
      <c r="K162" s="275"/>
      <c r="L162" s="275"/>
      <c r="M162" s="275"/>
      <c r="N162" s="275"/>
      <c r="O162" s="275"/>
      <c r="P162" s="275"/>
      <c r="Q162" s="275"/>
      <c r="R162" s="275"/>
      <c r="S162" s="275"/>
      <c r="T162" s="275"/>
      <c r="U162" s="275"/>
      <c r="V162" s="275"/>
      <c r="W162" s="275"/>
      <c r="X162" s="275"/>
      <c r="Y162" s="275"/>
      <c r="Z162" s="275"/>
      <c r="AA162" s="275"/>
      <c r="AB162" s="275"/>
      <c r="AC162" s="275"/>
      <c r="AD162" s="275"/>
      <c r="AE162" s="275"/>
      <c r="AF162" s="275"/>
      <c r="AG162" s="275"/>
      <c r="AH162" s="275"/>
      <c r="AI162" s="275"/>
      <c r="AJ162" s="275"/>
      <c r="AK162" s="275"/>
      <c r="AL162" s="275"/>
      <c r="AM162" s="275"/>
      <c r="AN162" s="275"/>
      <c r="AO162" s="275"/>
      <c r="AP162" s="275"/>
      <c r="AQ162" s="275"/>
      <c r="AR162" s="275"/>
      <c r="AS162" s="275"/>
      <c r="AT162" s="275"/>
      <c r="AU162" s="275"/>
      <c r="AV162" s="275"/>
      <c r="AW162" s="275"/>
      <c r="AX162" s="275"/>
      <c r="AY162" s="275"/>
      <c r="AZ162" s="275"/>
      <c r="BA162" s="275"/>
      <c r="BB162" s="275"/>
      <c r="BC162" s="275"/>
      <c r="BD162" s="275"/>
      <c r="BE162" s="275"/>
      <c r="BF162" s="275"/>
      <c r="BG162" s="275"/>
      <c r="BH162" s="275"/>
      <c r="BI162" s="275"/>
      <c r="BJ162" s="275"/>
      <c r="BK162" s="275"/>
      <c r="BL162" s="275"/>
      <c r="BM162" s="275"/>
      <c r="BN162" s="275"/>
      <c r="BO162" s="275"/>
      <c r="BP162" s="275"/>
      <c r="BQ162" s="275"/>
      <c r="BR162" s="275"/>
      <c r="BS162" s="275"/>
      <c r="BT162" s="275"/>
      <c r="BU162" s="275"/>
      <c r="BV162" s="275"/>
      <c r="BW162" s="275"/>
      <c r="BX162" s="275"/>
      <c r="BY162" s="275"/>
      <c r="BZ162" s="275"/>
      <c r="CA162" s="275"/>
      <c r="CB162" s="275"/>
      <c r="CC162" s="275"/>
      <c r="CD162" s="275"/>
      <c r="CE162" s="275"/>
      <c r="CF162" s="275"/>
      <c r="CG162" s="275"/>
      <c r="CH162" s="275"/>
      <c r="CI162" s="275"/>
      <c r="CJ162" s="275"/>
      <c r="CK162" s="275"/>
      <c r="CL162" s="275"/>
      <c r="CM162" s="275"/>
      <c r="CN162" s="275"/>
      <c r="CO162" s="275"/>
      <c r="CP162" s="275"/>
      <c r="CQ162" s="275"/>
      <c r="CR162" s="275"/>
      <c r="CS162" s="275"/>
      <c r="CT162" s="275"/>
      <c r="CU162" s="275"/>
      <c r="CV162" s="275"/>
      <c r="CW162" s="275"/>
      <c r="CX162" s="275"/>
      <c r="CY162" s="275"/>
      <c r="CZ162" s="275"/>
      <c r="DA162" s="275"/>
      <c r="DB162" s="275"/>
      <c r="DC162" s="275"/>
      <c r="DD162" s="275"/>
      <c r="DE162" s="275"/>
      <c r="DF162" s="275"/>
      <c r="DG162" s="275"/>
      <c r="DH162" s="275"/>
      <c r="DI162" s="275"/>
      <c r="DJ162" s="275"/>
      <c r="DK162" s="275"/>
      <c r="DL162" s="275"/>
      <c r="DM162" s="275"/>
      <c r="DN162" s="275"/>
      <c r="DO162" s="275"/>
      <c r="DP162" s="275"/>
      <c r="DQ162" s="275"/>
      <c r="DR162" s="275"/>
    </row>
    <row r="163" ht="14.25" customHeight="1" outlineLevel="1">
      <c r="A163" s="37"/>
      <c r="B163" s="268" t="s">
        <v>281</v>
      </c>
      <c r="C163" s="37">
        <f>Inputs!$C$81+C100-C$115</f>
        <v>880845.9707</v>
      </c>
      <c r="D163" s="37">
        <f>C163+Inputs!$C$59+Inputs!$C$60+Inputs!$C$61-Inputs!$C$66-Inputs!$C$67-D$115-Inputs!$C$68+D$100</f>
        <v>751845.1366</v>
      </c>
      <c r="E163" s="37">
        <f>D163+Inputs!$C$59+Inputs!$C$60+Inputs!$C$61-Inputs!$C$66-Inputs!$C$67-E$115-Inputs!$C$68+E$100</f>
        <v>625753.2585</v>
      </c>
      <c r="F163" s="37">
        <f>E163+Inputs!$C$59+Inputs!$C$60+Inputs!$C$61-Inputs!$C$66-Inputs!$C$67-F$115-Inputs!$C$68+F$100</f>
        <v>500672.7357</v>
      </c>
      <c r="G163" s="37">
        <f>F163+Inputs!$C$59+Inputs!$C$60+Inputs!$C$61-Inputs!$C$66-Inputs!$C$67-G$115-Inputs!$C$68+G$100</f>
        <v>378104.6834</v>
      </c>
      <c r="H163" s="37">
        <f>G163+Inputs!$C$59+Inputs!$C$60+Inputs!$C$61-Inputs!$C$66-Inputs!$C$67-H$115-Inputs!$C$68+H$100</f>
        <v>256704.5811</v>
      </c>
      <c r="I163" s="37">
        <f>H163+Inputs!$C$59+Inputs!$C$60+Inputs!$C$61-Inputs!$C$66-Inputs!$C$67-I$115-Inputs!$C$68+I$100</f>
        <v>138089.9355</v>
      </c>
      <c r="J163" s="37">
        <f>I163+Inputs!$C$59+Inputs!$C$60+Inputs!$C$61-Inputs!$C$66-Inputs!$C$67-J$115-Inputs!$C$68+J$100</f>
        <v>21666.53368</v>
      </c>
      <c r="K163" s="37">
        <f>J163+Inputs!$C$59+Inputs!$C$60+Inputs!$C$61-Inputs!$C$66-Inputs!$C$67-K$115-Inputs!$C$68+K$100</f>
        <v>-93319.72742</v>
      </c>
      <c r="L163" s="37">
        <f>K163+Inputs!$C$59+Inputs!$C$60+Inputs!$C$61-Inputs!$C$66-Inputs!$C$67-L$115-Inputs!$C$68+L$100</f>
        <v>-205043.5976</v>
      </c>
      <c r="M163" s="37">
        <f>L163+Inputs!$C$59+Inputs!$C$60+Inputs!$C$61-Inputs!$C$66-Inputs!$C$67-M$115-Inputs!$C$68+M$100</f>
        <v>-315138.9869</v>
      </c>
      <c r="N163" s="37">
        <f>M163+Inputs!$C$59+Inputs!$C$60+Inputs!$C$61-Inputs!$C$66-Inputs!$C$67-N$115-Inputs!$C$68+N$100</f>
        <v>-421623.7881</v>
      </c>
      <c r="O163" s="37">
        <f>N163+Inputs!$C$59+Inputs!$C$60+Inputs!$C$61-Inputs!$C$66-Inputs!$C$67-O$115-Inputs!$C$68+O$100</f>
        <v>-525236.5989</v>
      </c>
      <c r="P163" s="37">
        <f>O163+Inputs!$C$59+Inputs!$C$60+Inputs!$C$61-Inputs!$C$66-Inputs!$C$67-P$115-Inputs!$C$68+P$100</f>
        <v>-629149.2461</v>
      </c>
      <c r="Q163" s="37">
        <f>P163+Inputs!$C$59+Inputs!$C$60+Inputs!$C$61-Inputs!$C$66-Inputs!$C$67-Q$115-Inputs!$C$68+Q$100</f>
        <v>-726921.8927</v>
      </c>
      <c r="R163" s="37">
        <f>Q163+Inputs!$C$59+Inputs!$C$60+Inputs!$C$61-Inputs!$C$66-Inputs!$C$67-R$115-Inputs!$C$68+R$100</f>
        <v>-822648.6311</v>
      </c>
      <c r="S163" s="37">
        <f>R163+Inputs!$C$59+Inputs!$C$60+Inputs!$C$61-Inputs!$C$66-Inputs!$C$67-S$115-Inputs!$C$68+S$100</f>
        <v>-913928.6062</v>
      </c>
      <c r="T163" s="37">
        <f>S163+Inputs!$C$59+Inputs!$C$60+Inputs!$C$61-Inputs!$C$66-Inputs!$C$67-T$115-Inputs!$C$68+T$100</f>
        <v>-1003077.582</v>
      </c>
      <c r="U163" s="37">
        <f>T163+Inputs!$C$59+Inputs!$C$60+Inputs!$C$61-Inputs!$C$66-Inputs!$C$67-U$115-Inputs!$C$68+U$100</f>
        <v>-1087536.116</v>
      </c>
      <c r="V163" s="37">
        <f>U163+Inputs!$C$59+Inputs!$C$60+Inputs!$C$61-Inputs!$C$66-Inputs!$C$67-V$115-Inputs!$C$68+V$100</f>
        <v>-1168466.188</v>
      </c>
      <c r="W163" s="37">
        <f>V163+Inputs!$C$59+Inputs!$C$60+Inputs!$C$61-Inputs!$C$66-Inputs!$C$67-W$115-Inputs!$C$68+W$100</f>
        <v>-1247322.838</v>
      </c>
      <c r="X163" s="37">
        <f>W163+Inputs!$C$59+Inputs!$C$60+Inputs!$C$61-Inputs!$C$66-Inputs!$C$67-X$115-Inputs!$C$68+X$100</f>
        <v>-1321355.281</v>
      </c>
      <c r="Y163" s="37">
        <f>X163+Inputs!$C$59+Inputs!$C$60+Inputs!$C$61-Inputs!$C$66-Inputs!$C$67-Y$115-Inputs!$C$68+Y$100</f>
        <v>-1393515.995</v>
      </c>
      <c r="Z163" s="37">
        <f>Y163+Inputs!$C$59+Inputs!$C$60+Inputs!$C$61-Inputs!$C$66-Inputs!$C$67-Z$115-Inputs!$C$68+Z$100</f>
        <v>-1460975.258</v>
      </c>
      <c r="AA163" s="37">
        <f>Z163+Inputs!$C$59+Inputs!$C$60+Inputs!$C$61-Inputs!$C$66-Inputs!$C$67-AA$115-Inputs!$C$68+AA$100</f>
        <v>-1525326.88</v>
      </c>
      <c r="AB163" s="37">
        <f>AA163+Inputs!$C$59+Inputs!$C$60+Inputs!$C$61-Inputs!$C$66-Inputs!$C$67-AB$115-Inputs!$C$68+AB$100</f>
        <v>-1591577.788</v>
      </c>
      <c r="AC163" s="37">
        <f>AB163+Inputs!$C$59+Inputs!$C$60+Inputs!$C$61-Inputs!$C$66-Inputs!$C$67-AC$115-Inputs!$C$68+AC$100</f>
        <v>-1650642.769</v>
      </c>
      <c r="AD163" s="37">
        <f>AC163+Inputs!$C$59+Inputs!$C$60+Inputs!$C$61-Inputs!$C$66-Inputs!$C$67-AD$115-Inputs!$C$68+AD$100</f>
        <v>-1708929.827</v>
      </c>
      <c r="AE163" s="37">
        <f>AD163+Inputs!$C$59+Inputs!$C$60+Inputs!$C$61-Inputs!$C$66-Inputs!$C$67-AE$115-Inputs!$C$68+AE$100</f>
        <v>-1763619.393</v>
      </c>
      <c r="AF163" s="37">
        <f>AE163+Inputs!$C$59+Inputs!$C$60+Inputs!$C$61-Inputs!$C$66-Inputs!$C$67-AF$115-Inputs!$C$68+AF$100</f>
        <v>-1818133.074</v>
      </c>
      <c r="AG163" s="37">
        <f>AF163+Inputs!$C$59+Inputs!$C$60+Inputs!$C$61-Inputs!$C$66-Inputs!$C$67-AG$115-Inputs!$C$68+AG$100</f>
        <v>-1869736.514</v>
      </c>
      <c r="AH163" s="37">
        <f>AG163+Inputs!$C$59+Inputs!$C$60+Inputs!$C$61-Inputs!$C$66-Inputs!$C$67-AH$115-Inputs!$C$68+AH$100</f>
        <v>-1920286.008</v>
      </c>
      <c r="AI163" s="37">
        <f>AH163+Inputs!$C$59+Inputs!$C$60+Inputs!$C$61-Inputs!$C$66-Inputs!$C$67-AI$115-Inputs!$C$68+AI$100</f>
        <v>-1971550.391</v>
      </c>
      <c r="AJ163" s="37">
        <f>AI163+Inputs!$C$59+Inputs!$C$60+Inputs!$C$61-Inputs!$C$66-Inputs!$C$67-AJ$115-Inputs!$C$68+AJ$100</f>
        <v>-2020997.651</v>
      </c>
      <c r="AK163" s="37">
        <f>AJ163+Inputs!$C$59+Inputs!$C$60+Inputs!$C$61-Inputs!$C$66-Inputs!$C$67-AK$115-Inputs!$C$68+AK$100</f>
        <v>-2071643.304</v>
      </c>
      <c r="AL163" s="37">
        <f>AK163+Inputs!$C$59+Inputs!$C$60+Inputs!$C$61-Inputs!$C$66-Inputs!$C$67-AL$115-Inputs!$C$68+AL$100</f>
        <v>-2121130.554</v>
      </c>
      <c r="AM163" s="37">
        <f>AL163+Inputs!$C$59+Inputs!$C$60+Inputs!$C$61-Inputs!$C$66-Inputs!$C$67-AM$115-Inputs!$C$68+AM$100</f>
        <v>-2170997.913</v>
      </c>
      <c r="AN163" s="37">
        <f>AM163+Inputs!$C$59+Inputs!$C$60+Inputs!$C$61-Inputs!$C$66-Inputs!$C$67-AN$115-Inputs!$C$68+AN$100</f>
        <v>-2224708.938</v>
      </c>
      <c r="AO163" s="37">
        <f>AN163+Inputs!$C$59+Inputs!$C$60+Inputs!$C$61-Inputs!$C$66-Inputs!$C$67-AO$115-Inputs!$C$68+AO$100</f>
        <v>-2275802.347</v>
      </c>
      <c r="AP163" s="37">
        <f>AO163+Inputs!$C$59+Inputs!$C$60+Inputs!$C$61-Inputs!$C$66-Inputs!$C$67-AP$115-Inputs!$C$68+AP$100</f>
        <v>-2328673.893</v>
      </c>
      <c r="AQ163" s="37">
        <f>AP163+Inputs!$C$59+Inputs!$C$60+Inputs!$C$61-Inputs!$C$66-Inputs!$C$67-AQ$115-Inputs!$C$68+AQ$100</f>
        <v>-2381497.281</v>
      </c>
      <c r="AR163" s="37">
        <f>AQ163+Inputs!$C$59+Inputs!$C$60+Inputs!$C$61-Inputs!$C$66-Inputs!$C$67-AR$115-Inputs!$C$68+AR$100</f>
        <v>-2436092.711</v>
      </c>
      <c r="AS163" s="37">
        <f>AR163+Inputs!$C$59+Inputs!$C$60+Inputs!$C$61-Inputs!$C$66-Inputs!$C$67-AS$115-Inputs!$C$68+AS$100</f>
        <v>-2490865.965</v>
      </c>
      <c r="AT163" s="37">
        <f>AS163+Inputs!$C$59+Inputs!$C$60+Inputs!$C$61-Inputs!$C$66-Inputs!$C$67-AT$115-Inputs!$C$68+AT$100</f>
        <v>-2546648.629</v>
      </c>
      <c r="AU163" s="37">
        <f>AT163+Inputs!$C$59+Inputs!$C$60+Inputs!$C$61-Inputs!$C$66-Inputs!$C$67-AU$115-Inputs!$C$68+AU$100</f>
        <v>-2604022.542</v>
      </c>
      <c r="AV163" s="37">
        <f>AU163+Inputs!$C$59+Inputs!$C$60+Inputs!$C$61-Inputs!$C$66-Inputs!$C$67-AV$115-Inputs!$C$68+AV$100</f>
        <v>-2661733.124</v>
      </c>
      <c r="AW163" s="37">
        <f>AV163+Inputs!$C$59+Inputs!$C$60+Inputs!$C$61-Inputs!$C$66-Inputs!$C$67-AW$115-Inputs!$C$68+AW$100</f>
        <v>-2720852</v>
      </c>
      <c r="AX163" s="37">
        <f>AW163+Inputs!$C$59+Inputs!$C$60+Inputs!$C$61-Inputs!$C$66-Inputs!$C$67-AX$115-Inputs!$C$68+AX$100</f>
        <v>-2780330.981</v>
      </c>
      <c r="AY163" s="37">
        <f>AX163+Inputs!$C$59+Inputs!$C$60+Inputs!$C$61-Inputs!$C$66-Inputs!$C$67-AY$115-Inputs!$C$68+AY$100</f>
        <v>-2840628.276</v>
      </c>
      <c r="AZ163" s="37">
        <f>AY163+Inputs!$C$59+Inputs!$C$60+Inputs!$C$61-Inputs!$C$66-Inputs!$C$67-AZ$115-Inputs!$C$68+AZ$100</f>
        <v>-2902382.326</v>
      </c>
      <c r="BA163" s="37">
        <f>AZ163+Inputs!$C$59+Inputs!$C$60+Inputs!$C$61-Inputs!$C$66-Inputs!$C$67-BA$115-Inputs!$C$68+BA$100</f>
        <v>-2964094.162</v>
      </c>
      <c r="BB163" s="37">
        <f>BA163+Inputs!$C$59+Inputs!$C$60+Inputs!$C$61-Inputs!$C$66-Inputs!$C$67-BB$115-Inputs!$C$68+BB$100</f>
        <v>-3026726.28</v>
      </c>
      <c r="BC163" s="37">
        <f>BB163+Inputs!$C$59+Inputs!$C$60+Inputs!$C$61-Inputs!$C$66-Inputs!$C$67-BC$115-Inputs!$C$68+BC$100</f>
        <v>-3089646.576</v>
      </c>
      <c r="BD163" s="37">
        <f>BC163+Inputs!$C$59+Inputs!$C$60+Inputs!$C$61-Inputs!$C$66-Inputs!$C$67-BD$115-Inputs!$C$68+BD$100</f>
        <v>-3153316.028</v>
      </c>
      <c r="BE163" s="37">
        <f>BD163+Inputs!$C$59+Inputs!$C$60+Inputs!$C$61-Inputs!$C$66-Inputs!$C$67-BE$115-Inputs!$C$68+BE$100</f>
        <v>-3217227.551</v>
      </c>
      <c r="BF163" s="37">
        <f>BE163+Inputs!$C$59+Inputs!$C$60+Inputs!$C$61-Inputs!$C$66-Inputs!$C$67-BF$115-Inputs!$C$68+BF$100</f>
        <v>-3281567.089</v>
      </c>
      <c r="BG163" s="37">
        <f>BF163+Inputs!$C$59+Inputs!$C$60+Inputs!$C$61-Inputs!$C$66-Inputs!$C$67-BG$115-Inputs!$C$68+BG$100</f>
        <v>-3346441.581</v>
      </c>
      <c r="BH163" s="37">
        <f>BG163+Inputs!$C$59+Inputs!$C$60+Inputs!$C$61-Inputs!$C$66-Inputs!$C$67-BH$115-Inputs!$C$68+BH$100</f>
        <v>-3411491.633</v>
      </c>
      <c r="BI163" s="37">
        <f>BH163+Inputs!$C$59+Inputs!$C$60+Inputs!$C$61-Inputs!$C$66-Inputs!$C$67-BI$115-Inputs!$C$68+BI$100</f>
        <v>-3476963.662</v>
      </c>
      <c r="BJ163" s="37">
        <f>BI163+Inputs!$C$59+Inputs!$C$60+Inputs!$C$61-Inputs!$C$66-Inputs!$C$67-BJ$115-Inputs!$C$68+BJ$100</f>
        <v>-3542572.971</v>
      </c>
      <c r="BK163" s="37">
        <f>BJ163+Inputs!$C$59+Inputs!$C$60+Inputs!$C$61-Inputs!$C$66-Inputs!$C$67-BK$115-Inputs!$C$68+BK$100</f>
        <v>-3608417.124</v>
      </c>
      <c r="BL163" s="37">
        <f>BK163+Inputs!$C$59+Inputs!$C$60+Inputs!$C$61-Inputs!$C$66-Inputs!$C$67-BL$115-Inputs!$C$68+BL$100</f>
        <v>-3674721.038</v>
      </c>
      <c r="BM163" s="37">
        <f>BL163+Inputs!$C$59+Inputs!$C$60+Inputs!$C$61-Inputs!$C$66-Inputs!$C$67-BM$115-Inputs!$C$68+BM$100</f>
        <v>-3740934.638</v>
      </c>
      <c r="BN163" s="37">
        <f>BM163+Inputs!$C$59+Inputs!$C$60+Inputs!$C$61-Inputs!$C$66-Inputs!$C$67-BN$115-Inputs!$C$68+BN$100</f>
        <v>-3807374.437</v>
      </c>
      <c r="BO163" s="37">
        <f>BN163+Inputs!$C$59+Inputs!$C$60+Inputs!$C$61-Inputs!$C$66-Inputs!$C$67-BO$115-Inputs!$C$68+BO$100</f>
        <v>-3873880.658</v>
      </c>
      <c r="BP163" s="37">
        <f>BO163+Inputs!$C$59+Inputs!$C$60+Inputs!$C$61-Inputs!$C$66-Inputs!$C$67-BP$115-Inputs!$C$68+BP$100</f>
        <v>-3940560.556</v>
      </c>
      <c r="BQ163" s="37">
        <f>BP163+Inputs!$C$59+Inputs!$C$60+Inputs!$C$61-Inputs!$C$66-Inputs!$C$67-BQ$115-Inputs!$C$68+BQ$100</f>
        <v>-4007286.915</v>
      </c>
      <c r="BR163" s="37">
        <f>BQ163+Inputs!$C$59+Inputs!$C$60+Inputs!$C$61-Inputs!$C$66-Inputs!$C$67-BR$115-Inputs!$C$68+BR$100</f>
        <v>-4074102.393</v>
      </c>
      <c r="BS163" s="37">
        <f>BR163+Inputs!$C$59+Inputs!$C$60+Inputs!$C$61-Inputs!$C$66-Inputs!$C$67-BS$115-Inputs!$C$68+BS$100</f>
        <v>-4141033.006</v>
      </c>
      <c r="BT163" s="37">
        <f>BS163+Inputs!$C$59+Inputs!$C$60+Inputs!$C$61-Inputs!$C$66-Inputs!$C$67-BT$115-Inputs!$C$68+BT$100</f>
        <v>-4207987.3</v>
      </c>
      <c r="BU163" s="37">
        <f>BT163+Inputs!$C$59+Inputs!$C$60+Inputs!$C$61-Inputs!$C$66-Inputs!$C$67-BU$115-Inputs!$C$68+BU$100</f>
        <v>-4275028.476</v>
      </c>
      <c r="BV163" s="37">
        <f>BU163+Inputs!$C$59+Inputs!$C$60+Inputs!$C$61-Inputs!$C$66-Inputs!$C$67-BV$115-Inputs!$C$68+BV$100</f>
        <v>-4342082.1</v>
      </c>
      <c r="BW163" s="37">
        <f>BV163+Inputs!$C$59+Inputs!$C$60+Inputs!$C$61-Inputs!$C$66-Inputs!$C$67-BW$115-Inputs!$C$68+BW$100</f>
        <v>-4409173.965</v>
      </c>
      <c r="BX163" s="37">
        <f>BW163+Inputs!$C$59+Inputs!$C$60+Inputs!$C$61-Inputs!$C$66-Inputs!$C$67-BX$115-Inputs!$C$68+BX$100</f>
        <v>-4476371.102</v>
      </c>
      <c r="BY163" s="37">
        <f>BX163+Inputs!$C$59+Inputs!$C$60+Inputs!$C$61-Inputs!$C$66-Inputs!$C$67-BY$115-Inputs!$C$68+BY$100</f>
        <v>-4543517.275</v>
      </c>
      <c r="BZ163" s="37">
        <f>BY163+Inputs!$C$59+Inputs!$C$60+Inputs!$C$61-Inputs!$C$66-Inputs!$C$67-BZ$115-Inputs!$C$68+BZ$100</f>
        <v>-4610704.999</v>
      </c>
      <c r="CA163" s="37">
        <f>BZ163+Inputs!$C$59+Inputs!$C$60+Inputs!$C$61-Inputs!$C$66-Inputs!$C$67-CA$115-Inputs!$C$68+CA$100</f>
        <v>-4677886.674</v>
      </c>
      <c r="CB163" s="37">
        <f>CA163+Inputs!$C$59+Inputs!$C$60+Inputs!$C$61-Inputs!$C$66-Inputs!$C$67-CB$115-Inputs!$C$68+CB$100</f>
        <v>-4745098.463</v>
      </c>
      <c r="CC163" s="37">
        <f>CB163+Inputs!$C$59+Inputs!$C$60+Inputs!$C$61-Inputs!$C$66-Inputs!$C$67-CC$115-Inputs!$C$68+CC$100</f>
        <v>-4812299.384</v>
      </c>
      <c r="CD163" s="37">
        <f>CC163+Inputs!$C$59+Inputs!$C$60+Inputs!$C$61-Inputs!$C$66-Inputs!$C$67-CD$115-Inputs!$C$68+CD$100</f>
        <v>-4879505.083</v>
      </c>
      <c r="CE163" s="37">
        <f>CD163+Inputs!$C$59+Inputs!$C$60+Inputs!$C$61-Inputs!$C$66-Inputs!$C$67-CE$115-Inputs!$C$68+CE$100</f>
        <v>-4946728.496</v>
      </c>
      <c r="CF163" s="37">
        <f>CE163+Inputs!$C$59+Inputs!$C$60+Inputs!$C$61-Inputs!$C$66-Inputs!$C$67-CF$115-Inputs!$C$68+CF$100</f>
        <v>-5013935.682</v>
      </c>
      <c r="CG163" s="37">
        <f>CF163+Inputs!$C$59+Inputs!$C$60+Inputs!$C$61-Inputs!$C$66-Inputs!$C$67-CG$115-Inputs!$C$68+CG$100</f>
        <v>-5081154.731</v>
      </c>
      <c r="CH163" s="37">
        <f>CG163+Inputs!$C$59+Inputs!$C$60+Inputs!$C$61-Inputs!$C$66-Inputs!$C$67-CH$115-Inputs!$C$68+CH$100</f>
        <v>-5148354.94</v>
      </c>
      <c r="CI163" s="37">
        <f>CH163+Inputs!$C$59+Inputs!$C$60+Inputs!$C$61-Inputs!$C$66-Inputs!$C$67-CI$115-Inputs!$C$68+CI$100</f>
        <v>-5215549</v>
      </c>
      <c r="CJ163" s="37">
        <f>CI163+Inputs!$C$59+Inputs!$C$60+Inputs!$C$61-Inputs!$C$66-Inputs!$C$67-CJ$115-Inputs!$C$68+CJ$100</f>
        <v>-5282774.985</v>
      </c>
      <c r="CK163" s="37">
        <f>CJ163+Inputs!$C$59+Inputs!$C$60+Inputs!$C$61-Inputs!$C$66-Inputs!$C$67-CK$115-Inputs!$C$68+CK$100</f>
        <v>-5349953.431</v>
      </c>
      <c r="CL163" s="37">
        <f>CK163+Inputs!$C$59+Inputs!$C$60+Inputs!$C$61-Inputs!$C$66-Inputs!$C$67-CL$115-Inputs!$C$68+CL$100</f>
        <v>-5417134.544</v>
      </c>
      <c r="CM163" s="37">
        <f>CL163+Inputs!$C$59+Inputs!$C$60+Inputs!$C$61-Inputs!$C$66-Inputs!$C$67-CM$115-Inputs!$C$68+CM$100</f>
        <v>-5484292.473</v>
      </c>
      <c r="CN163" s="37">
        <f>CM163+Inputs!$C$59+Inputs!$C$60+Inputs!$C$61-Inputs!$C$66-Inputs!$C$67-CN$115-Inputs!$C$68+CN$100</f>
        <v>-5551450.786</v>
      </c>
      <c r="CO163" s="37">
        <f>CN163+Inputs!$C$59+Inputs!$C$60+Inputs!$C$61-Inputs!$C$66-Inputs!$C$67-CO$115-Inputs!$C$68+CO$100</f>
        <v>-5618584.743</v>
      </c>
      <c r="CP163" s="37">
        <f>CO163+Inputs!$C$59+Inputs!$C$60+Inputs!$C$61-Inputs!$C$66-Inputs!$C$67-CP$115-Inputs!$C$68+CP$100</f>
        <v>-5685705.445</v>
      </c>
      <c r="CQ163" s="37">
        <f>CP163+Inputs!$C$59+Inputs!$C$60+Inputs!$C$61-Inputs!$C$66-Inputs!$C$67-CQ$115-Inputs!$C$68+CQ$100</f>
        <v>-5752824.072</v>
      </c>
      <c r="CR163" s="37">
        <f>CQ163+Inputs!$C$59+Inputs!$C$60+Inputs!$C$61-Inputs!$C$66-Inputs!$C$67-CR$115-Inputs!$C$68+CR$100</f>
        <v>-5819916.977</v>
      </c>
      <c r="CS163" s="37">
        <f>CR163+Inputs!$C$59+Inputs!$C$60+Inputs!$C$61-Inputs!$C$66-Inputs!$C$67-CS$115-Inputs!$C$68+CS$100</f>
        <v>-5887006.65</v>
      </c>
      <c r="CT163" s="37">
        <f>CS163+Inputs!$C$59+Inputs!$C$60+Inputs!$C$61-Inputs!$C$66-Inputs!$C$67-CT$115-Inputs!$C$68+CT$100</f>
        <v>-5954069.892</v>
      </c>
      <c r="CU163" s="37">
        <f>CT163+Inputs!$C$59+Inputs!$C$60+Inputs!$C$61-Inputs!$C$66-Inputs!$C$67-CU$115-Inputs!$C$68+CU$100</f>
        <v>-6021117.471</v>
      </c>
      <c r="CV163" s="37">
        <f>CU163+Inputs!$C$59+Inputs!$C$60+Inputs!$C$61-Inputs!$C$66-Inputs!$C$67-CV$115-Inputs!$C$68+CV$100</f>
        <v>-6088172.09</v>
      </c>
      <c r="CW163" s="37">
        <f>CV163+Inputs!$C$59+Inputs!$C$60+Inputs!$C$61-Inputs!$C$66-Inputs!$C$67-CW$115-Inputs!$C$68+CW$100</f>
        <v>-6155188.423</v>
      </c>
      <c r="CX163" s="37">
        <f>CW163+Inputs!$C$59+Inputs!$C$60+Inputs!$C$61-Inputs!$C$66-Inputs!$C$67-CX$115-Inputs!$C$68+CX$100</f>
        <v>-6222199.692</v>
      </c>
      <c r="CY163" s="37">
        <f>CX163+Inputs!$C$59+Inputs!$C$60+Inputs!$C$61-Inputs!$C$66-Inputs!$C$67-CY$115-Inputs!$C$68+CY$100</f>
        <v>-6289183.199</v>
      </c>
      <c r="CZ163" s="37">
        <f>CY163+Inputs!$C$59+Inputs!$C$60+Inputs!$C$61-Inputs!$C$66-Inputs!$C$67-CZ$115-Inputs!$C$68+CZ$100</f>
        <v>-6356161.185</v>
      </c>
      <c r="DA163" s="37">
        <f>CZ163+Inputs!$C$59+Inputs!$C$60+Inputs!$C$61-Inputs!$C$66-Inputs!$C$67-DA$115-Inputs!$C$68+DA$100</f>
        <v>-6423110.994</v>
      </c>
      <c r="DB163" s="37">
        <f>DA163+Inputs!$C$59+Inputs!$C$60+Inputs!$C$61-Inputs!$C$66-Inputs!$C$67-DB$115-Inputs!$C$68+DB$100</f>
        <v>-6490043.392</v>
      </c>
      <c r="DC163" s="37">
        <f>DB163+Inputs!$C$59+Inputs!$C$60+Inputs!$C$61-Inputs!$C$66-Inputs!$C$67-DC$115-Inputs!$C$68+DC$100</f>
        <v>-6556969.765</v>
      </c>
      <c r="DD163" s="37">
        <f>DC163+Inputs!$C$59+Inputs!$C$60+Inputs!$C$61-Inputs!$C$66-Inputs!$C$67-DD$115-Inputs!$C$68+DD$100</f>
        <v>-6623867.414</v>
      </c>
      <c r="DE163" s="37">
        <f>DD163+Inputs!$C$59+Inputs!$C$60+Inputs!$C$61-Inputs!$C$66-Inputs!$C$67-DE$115-Inputs!$C$68+DE$100</f>
        <v>-6690758.794</v>
      </c>
      <c r="DF163" s="37">
        <f>DE163+Inputs!$C$59+Inputs!$C$60+Inputs!$C$61-Inputs!$C$66-Inputs!$C$67-DF$115-Inputs!$C$68+DF$100</f>
        <v>-6757621.126</v>
      </c>
      <c r="DG163" s="37">
        <f>DF163+Inputs!$C$59+Inputs!$C$60+Inputs!$C$61-Inputs!$C$66-Inputs!$C$67-DG$115-Inputs!$C$68+DG$100</f>
        <v>-6824465.316</v>
      </c>
      <c r="DH163" s="37">
        <f>DG163+Inputs!$C$59+Inputs!$C$60+Inputs!$C$61-Inputs!$C$66-Inputs!$C$67-DH$115-Inputs!$C$68+DH$100</f>
        <v>-6891326.388</v>
      </c>
      <c r="DI163" s="37">
        <f>DH163+Inputs!$C$59+Inputs!$C$60+Inputs!$C$61-Inputs!$C$66-Inputs!$C$67-DI$115-Inputs!$C$68+DI$100</f>
        <v>-6958135.723</v>
      </c>
      <c r="DJ163" s="37">
        <f>DI163+Inputs!$C$59+Inputs!$C$60+Inputs!$C$61-Inputs!$C$66-Inputs!$C$67-DJ$115-Inputs!$C$68+DJ$100</f>
        <v>-7024938.377</v>
      </c>
      <c r="DK163" s="37">
        <f>DJ163+Inputs!$C$59+Inputs!$C$60+Inputs!$C$61-Inputs!$C$66-Inputs!$C$67-DK$115-Inputs!$C$68+DK$100</f>
        <v>-7091711.264</v>
      </c>
      <c r="DL163" s="37">
        <f>DK163+Inputs!$C$59+Inputs!$C$60+Inputs!$C$61-Inputs!$C$66-Inputs!$C$67-DL$115-Inputs!$C$68+DL$100</f>
        <v>-7158477.354</v>
      </c>
      <c r="DM163" s="37">
        <f>DL163+Inputs!$C$59+Inputs!$C$60+Inputs!$C$61-Inputs!$C$66-Inputs!$C$67-DM$115-Inputs!$C$68+DM$100</f>
        <v>-7225213.409</v>
      </c>
      <c r="DN163" s="37">
        <f>DM163+Inputs!$C$59+Inputs!$C$60+Inputs!$C$61-Inputs!$C$66-Inputs!$C$67-DN$115-Inputs!$C$68+DN$100</f>
        <v>-7291930.609</v>
      </c>
      <c r="DO163" s="37">
        <f>DN163+Inputs!$C$59+Inputs!$C$60+Inputs!$C$61-Inputs!$C$66-Inputs!$C$67-DO$115-Inputs!$C$68+DO$100</f>
        <v>-7358640.869</v>
      </c>
      <c r="DP163" s="37">
        <f>DO163+Inputs!$C$59+Inputs!$C$60+Inputs!$C$61-Inputs!$C$66-Inputs!$C$67-DP$115-Inputs!$C$68+DP$100</f>
        <v>-7425320.707</v>
      </c>
      <c r="DQ163" s="37">
        <f>DP163+Inputs!$C$59+Inputs!$C$60+Inputs!$C$61-Inputs!$C$66-Inputs!$C$67-DQ$115-Inputs!$C$68+DQ$100</f>
        <v>-7491993.528</v>
      </c>
      <c r="DR163" s="37">
        <f>DQ163+Inputs!$C$59+Inputs!$C$60+Inputs!$C$61-Inputs!$C$66-Inputs!$C$67-DR$115-Inputs!$C$68+DR$100</f>
        <v>-7558635.677</v>
      </c>
    </row>
    <row r="164" ht="14.25" customHeight="1">
      <c r="A164" s="37"/>
      <c r="B164" s="270" t="s">
        <v>282</v>
      </c>
      <c r="C164" s="276"/>
      <c r="D164" s="276"/>
      <c r="E164" s="276"/>
      <c r="F164" s="276"/>
      <c r="G164" s="276"/>
      <c r="H164" s="276"/>
      <c r="I164" s="276"/>
      <c r="J164" s="276"/>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c r="AZ164" s="276"/>
      <c r="BA164" s="276"/>
      <c r="BB164" s="276"/>
      <c r="BC164" s="276"/>
      <c r="BD164" s="276"/>
      <c r="BE164" s="276"/>
      <c r="BF164" s="276"/>
      <c r="BG164" s="276"/>
      <c r="BH164" s="276"/>
      <c r="BI164" s="276"/>
      <c r="BJ164" s="276"/>
      <c r="BK164" s="276"/>
      <c r="BL164" s="276"/>
      <c r="BM164" s="276"/>
      <c r="BN164" s="276"/>
      <c r="BO164" s="276"/>
      <c r="BP164" s="276"/>
      <c r="BQ164" s="276"/>
      <c r="BR164" s="276"/>
      <c r="BS164" s="276"/>
      <c r="BT164" s="276"/>
      <c r="BU164" s="276"/>
      <c r="BV164" s="276"/>
      <c r="BW164" s="276"/>
      <c r="BX164" s="276"/>
      <c r="BY164" s="276"/>
      <c r="BZ164" s="276"/>
      <c r="CA164" s="276"/>
      <c r="CB164" s="276"/>
      <c r="CC164" s="276"/>
      <c r="CD164" s="276"/>
      <c r="CE164" s="276"/>
      <c r="CF164" s="276"/>
      <c r="CG164" s="276"/>
      <c r="CH164" s="276"/>
      <c r="CI164" s="276"/>
      <c r="CJ164" s="276"/>
      <c r="CK164" s="276"/>
      <c r="CL164" s="276"/>
      <c r="CM164" s="276"/>
      <c r="CN164" s="276"/>
      <c r="CO164" s="276"/>
      <c r="CP164" s="276"/>
      <c r="CQ164" s="276"/>
      <c r="CR164" s="276"/>
      <c r="CS164" s="276"/>
      <c r="CT164" s="276"/>
      <c r="CU164" s="276"/>
      <c r="CV164" s="276"/>
      <c r="CW164" s="276"/>
      <c r="CX164" s="276"/>
      <c r="CY164" s="276"/>
      <c r="CZ164" s="276"/>
      <c r="DA164" s="276"/>
      <c r="DB164" s="276"/>
      <c r="DC164" s="276"/>
      <c r="DD164" s="276"/>
      <c r="DE164" s="276"/>
      <c r="DF164" s="276"/>
      <c r="DG164" s="276"/>
      <c r="DH164" s="276"/>
      <c r="DI164" s="276"/>
      <c r="DJ164" s="276"/>
      <c r="DK164" s="276"/>
      <c r="DL164" s="276"/>
      <c r="DM164" s="276"/>
      <c r="DN164" s="276"/>
      <c r="DO164" s="276"/>
      <c r="DP164" s="276"/>
      <c r="DQ164" s="276"/>
      <c r="DR164" s="276"/>
    </row>
    <row r="165" ht="14.25" customHeight="1">
      <c r="A165" s="282"/>
      <c r="B165" s="273" t="s">
        <v>283</v>
      </c>
      <c r="C165" s="275"/>
      <c r="D165" s="275"/>
      <c r="E165" s="275"/>
      <c r="F165" s="275"/>
      <c r="G165" s="275"/>
      <c r="H165" s="275"/>
      <c r="I165" s="275"/>
      <c r="J165" s="275"/>
      <c r="K165" s="275"/>
      <c r="L165" s="275"/>
      <c r="M165" s="275"/>
      <c r="N165" s="275"/>
      <c r="O165" s="275"/>
      <c r="P165" s="275"/>
      <c r="Q165" s="275"/>
      <c r="R165" s="275"/>
      <c r="S165" s="275"/>
      <c r="T165" s="275"/>
      <c r="U165" s="275"/>
      <c r="V165" s="275"/>
      <c r="W165" s="275"/>
      <c r="X165" s="275"/>
      <c r="Y165" s="275"/>
      <c r="Z165" s="275"/>
      <c r="AA165" s="275"/>
      <c r="AB165" s="275"/>
      <c r="AC165" s="275"/>
      <c r="AD165" s="275"/>
      <c r="AE165" s="275"/>
      <c r="AF165" s="275"/>
      <c r="AG165" s="275"/>
      <c r="AH165" s="275"/>
      <c r="AI165" s="275"/>
      <c r="AJ165" s="275"/>
      <c r="AK165" s="275"/>
      <c r="AL165" s="275"/>
      <c r="AM165" s="275"/>
      <c r="AN165" s="275"/>
      <c r="AO165" s="275"/>
      <c r="AP165" s="275"/>
      <c r="AQ165" s="275"/>
      <c r="AR165" s="275"/>
      <c r="AS165" s="275"/>
      <c r="AT165" s="275"/>
      <c r="AU165" s="275"/>
      <c r="AV165" s="275"/>
      <c r="AW165" s="275"/>
      <c r="AX165" s="275"/>
      <c r="AY165" s="275"/>
      <c r="AZ165" s="275"/>
      <c r="BA165" s="275"/>
      <c r="BB165" s="275"/>
      <c r="BC165" s="275"/>
      <c r="BD165" s="275"/>
      <c r="BE165" s="275"/>
      <c r="BF165" s="275"/>
      <c r="BG165" s="275"/>
      <c r="BH165" s="275"/>
      <c r="BI165" s="275"/>
      <c r="BJ165" s="275"/>
      <c r="BK165" s="275"/>
      <c r="BL165" s="275"/>
      <c r="BM165" s="275"/>
      <c r="BN165" s="275"/>
      <c r="BO165" s="275"/>
      <c r="BP165" s="275"/>
      <c r="BQ165" s="275"/>
      <c r="BR165" s="275"/>
      <c r="BS165" s="275"/>
      <c r="BT165" s="275"/>
      <c r="BU165" s="275"/>
      <c r="BV165" s="275"/>
      <c r="BW165" s="275"/>
      <c r="BX165" s="275"/>
      <c r="BY165" s="275"/>
      <c r="BZ165" s="275"/>
      <c r="CA165" s="275"/>
      <c r="CB165" s="275"/>
      <c r="CC165" s="275"/>
      <c r="CD165" s="275"/>
      <c r="CE165" s="275"/>
      <c r="CF165" s="275"/>
      <c r="CG165" s="275"/>
      <c r="CH165" s="275"/>
      <c r="CI165" s="275"/>
      <c r="CJ165" s="275"/>
      <c r="CK165" s="275"/>
      <c r="CL165" s="275"/>
      <c r="CM165" s="275"/>
      <c r="CN165" s="275"/>
      <c r="CO165" s="275"/>
      <c r="CP165" s="275"/>
      <c r="CQ165" s="275"/>
      <c r="CR165" s="275"/>
      <c r="CS165" s="275"/>
      <c r="CT165" s="275"/>
      <c r="CU165" s="275"/>
      <c r="CV165" s="275"/>
      <c r="CW165" s="275"/>
      <c r="CX165" s="275"/>
      <c r="CY165" s="275"/>
      <c r="CZ165" s="275"/>
      <c r="DA165" s="275"/>
      <c r="DB165" s="275"/>
      <c r="DC165" s="275"/>
      <c r="DD165" s="275"/>
      <c r="DE165" s="275"/>
      <c r="DF165" s="275"/>
      <c r="DG165" s="275"/>
      <c r="DH165" s="275"/>
      <c r="DI165" s="275"/>
      <c r="DJ165" s="275"/>
      <c r="DK165" s="275"/>
      <c r="DL165" s="275"/>
      <c r="DM165" s="275"/>
      <c r="DN165" s="275"/>
      <c r="DO165" s="275"/>
      <c r="DP165" s="275"/>
      <c r="DQ165" s="275"/>
      <c r="DR165" s="275"/>
    </row>
    <row r="166" ht="14.25" customHeight="1" outlineLevel="1">
      <c r="A166" s="283"/>
      <c r="B166" s="268" t="s">
        <v>284</v>
      </c>
      <c r="C166" s="280">
        <f>C133*Inputs!$C$16</f>
        <v>2.608838517</v>
      </c>
      <c r="D166" s="280">
        <f>D133*Inputs!$C$16</f>
        <v>1.516078106</v>
      </c>
      <c r="E166" s="280">
        <f>E133*Inputs!$C$16</f>
        <v>1.336504341</v>
      </c>
      <c r="F166" s="280">
        <f>F133*Inputs!$C$16</f>
        <v>1.088817316</v>
      </c>
      <c r="G166" s="280">
        <f>G133*Inputs!$C$16</f>
        <v>0.9077294902</v>
      </c>
      <c r="H166" s="280">
        <f>H133*Inputs!$C$16</f>
        <v>0.7556069019</v>
      </c>
      <c r="I166" s="280">
        <f>I133*Inputs!$C$16</f>
        <v>0.6220648292</v>
      </c>
      <c r="J166" s="280">
        <f>J133*Inputs!$C$16</f>
        <v>0.5351943839</v>
      </c>
      <c r="K166" s="280">
        <f>K133*Inputs!$C$16</f>
        <v>0.4713933473</v>
      </c>
      <c r="L166" s="280">
        <f>L133*Inputs!$C$16</f>
        <v>0.4325748392</v>
      </c>
      <c r="M166" s="280">
        <f>M133*Inputs!$C$16</f>
        <v>0.3974047842</v>
      </c>
      <c r="N166" s="280">
        <f>N133*Inputs!$C$16</f>
        <v>0.3761359558</v>
      </c>
      <c r="O166" s="280">
        <f>O133*Inputs!$C$16</f>
        <v>0.3451875622</v>
      </c>
      <c r="P166" s="280">
        <f>P133*Inputs!$C$16</f>
        <v>0.3165796803</v>
      </c>
      <c r="Q166" s="280">
        <f>Q133*Inputs!$C$16</f>
        <v>0.3071972555</v>
      </c>
      <c r="R166" s="280">
        <f>R133*Inputs!$C$16</f>
        <v>0.2930741173</v>
      </c>
      <c r="S166" s="280">
        <f>S133*Inputs!$C$16</f>
        <v>0.2854843721</v>
      </c>
      <c r="T166" s="280">
        <f>T133*Inputs!$C$16</f>
        <v>0.2757634882</v>
      </c>
      <c r="U166" s="280">
        <f>U133*Inputs!$C$16</f>
        <v>0.2688311047</v>
      </c>
      <c r="V166" s="280">
        <f>V133*Inputs!$C$16</f>
        <v>0.261861049</v>
      </c>
      <c r="W166" s="280">
        <f>W133*Inputs!$C$16</f>
        <v>0.2541342959</v>
      </c>
      <c r="X166" s="280">
        <f>X133*Inputs!$C$16</f>
        <v>0.2498364329</v>
      </c>
      <c r="Y166" s="280">
        <f>Y133*Inputs!$C$16</f>
        <v>0.2433209548</v>
      </c>
      <c r="Z166" s="280">
        <f>Z133*Inputs!$C$16</f>
        <v>0.2395212763</v>
      </c>
      <c r="AA166" s="280">
        <f>AA133*Inputs!$C$16</f>
        <v>0.2351699288</v>
      </c>
      <c r="AB166" s="280">
        <f>AB133*Inputs!$C$16</f>
        <v>0.2271142662</v>
      </c>
      <c r="AC166" s="280">
        <f>AC133*Inputs!$C$16</f>
        <v>0.225113167</v>
      </c>
      <c r="AD166" s="280">
        <f>AD133*Inputs!$C$16</f>
        <v>0.2197195756</v>
      </c>
      <c r="AE166" s="280">
        <f>AE133*Inputs!$C$16</f>
        <v>0.215842262</v>
      </c>
      <c r="AF166" s="280">
        <f>AF133*Inputs!$C$16</f>
        <v>0.2103103365</v>
      </c>
      <c r="AG166" s="280">
        <f>AG133*Inputs!$C$16</f>
        <v>0.2069761182</v>
      </c>
      <c r="AH166" s="280">
        <f>AH133*Inputs!$C$16</f>
        <v>0.2028497887</v>
      </c>
      <c r="AI166" s="280">
        <f>AI133*Inputs!$C$16</f>
        <v>0.1977398355</v>
      </c>
      <c r="AJ166" s="280">
        <f>AJ133*Inputs!$C$16</f>
        <v>0.193545759</v>
      </c>
      <c r="AK166" s="280">
        <f>AK133*Inputs!$C$16</f>
        <v>0.1883008645</v>
      </c>
      <c r="AL166" s="280">
        <f>AL133*Inputs!$C$16</f>
        <v>0.1838363379</v>
      </c>
      <c r="AM166" s="280">
        <f>AM133*Inputs!$C$16</f>
        <v>0.1790394404</v>
      </c>
      <c r="AN166" s="280">
        <f>AN133*Inputs!$C$16</f>
        <v>0.1730662397</v>
      </c>
      <c r="AO166" s="280">
        <f>AO133*Inputs!$C$16</f>
        <v>0.1690157985</v>
      </c>
      <c r="AP166" s="280">
        <f>AP133*Inputs!$C$16</f>
        <v>0.1641515279</v>
      </c>
      <c r="AQ166" s="280">
        <f>AQ133*Inputs!$C$16</f>
        <v>0.1597742129</v>
      </c>
      <c r="AR166" s="280">
        <f>AR133*Inputs!$C$16</f>
        <v>0.1551120169</v>
      </c>
      <c r="AS166" s="280">
        <f>AS133*Inputs!$C$16</f>
        <v>0.150907071</v>
      </c>
      <c r="AT166" s="280">
        <f>AT133*Inputs!$C$16</f>
        <v>0.1467129214</v>
      </c>
      <c r="AU166" s="280">
        <f>AU133*Inputs!$C$16</f>
        <v>0.1424853718</v>
      </c>
      <c r="AV166" s="280">
        <f>AV133*Inputs!$C$16</f>
        <v>0.138628451</v>
      </c>
      <c r="AW166" s="280">
        <f>AW133*Inputs!$C$16</f>
        <v>0.1347328575</v>
      </c>
      <c r="AX166" s="280">
        <f>AX133*Inputs!$C$16</f>
        <v>0.1311390782</v>
      </c>
      <c r="AY166" s="280">
        <f>AY133*Inputs!$C$16</f>
        <v>0.1277910405</v>
      </c>
      <c r="AZ166" s="280">
        <f>AZ133*Inputs!$C$16</f>
        <v>0.1244282494</v>
      </c>
      <c r="BA166" s="280">
        <f>BA133*Inputs!$C$16</f>
        <v>0.1213899279</v>
      </c>
      <c r="BB166" s="280">
        <f>BB133*Inputs!$C$16</f>
        <v>0.1183407551</v>
      </c>
      <c r="BC166" s="280">
        <f>BC133*Inputs!$C$16</f>
        <v>0.115459715</v>
      </c>
      <c r="BD166" s="280">
        <f>BD133*Inputs!$C$16</f>
        <v>0.1126147889</v>
      </c>
      <c r="BE166" s="280">
        <f>BE133*Inputs!$C$16</f>
        <v>0.1099192339</v>
      </c>
      <c r="BF166" s="280">
        <f>BF133*Inputs!$C$16</f>
        <v>0.107299344</v>
      </c>
      <c r="BG166" s="280">
        <f>BG133*Inputs!$C$16</f>
        <v>0.104742172</v>
      </c>
      <c r="BH166" s="280">
        <f>BH133*Inputs!$C$16</f>
        <v>0.1023071277</v>
      </c>
      <c r="BI166" s="280">
        <f>BI133*Inputs!$C$16</f>
        <v>0.09992794644</v>
      </c>
      <c r="BJ166" s="280">
        <f>BJ133*Inputs!$C$16</f>
        <v>0.09765269133</v>
      </c>
      <c r="BK166" s="280">
        <f>BK133*Inputs!$C$16</f>
        <v>0.09544565692</v>
      </c>
      <c r="BL166" s="280">
        <f>BL133*Inputs!$C$16</f>
        <v>0.09327675458</v>
      </c>
      <c r="BM166" s="280">
        <f>BM133*Inputs!$C$16</f>
        <v>0.09122736532</v>
      </c>
      <c r="BN166" s="280">
        <f>BN133*Inputs!$C$16</f>
        <v>0.08922250834</v>
      </c>
      <c r="BO166" s="280">
        <f>BO133*Inputs!$C$16</f>
        <v>0.08728990038</v>
      </c>
      <c r="BP166" s="280">
        <f>BP133*Inputs!$C$16</f>
        <v>0.08540699416</v>
      </c>
      <c r="BQ166" s="280">
        <f>BQ133*Inputs!$C$16</f>
        <v>0.08358954646</v>
      </c>
      <c r="BR166" s="280">
        <f>BR133*Inputs!$C$16</f>
        <v>0.08182385687</v>
      </c>
      <c r="BS166" s="280">
        <f>BS133*Inputs!$C$16</f>
        <v>0.08010541155</v>
      </c>
      <c r="BT166" s="280">
        <f>BT133*Inputs!$C$16</f>
        <v>0.07844265609</v>
      </c>
      <c r="BU166" s="280">
        <f>BU133*Inputs!$C$16</f>
        <v>0.07682264987</v>
      </c>
      <c r="BV166" s="280">
        <f>BV133*Inputs!$C$16</f>
        <v>0.0752525036</v>
      </c>
      <c r="BW166" s="280">
        <f>BW133*Inputs!$C$16</f>
        <v>0.07372461976</v>
      </c>
      <c r="BX166" s="280">
        <f>BX133*Inputs!$C$16</f>
        <v>0.07223145898</v>
      </c>
      <c r="BY166" s="280">
        <f>BY133*Inputs!$C$16</f>
        <v>0.07078836794</v>
      </c>
      <c r="BZ166" s="280">
        <f>BZ133*Inputs!$C$16</f>
        <v>0.06937947352</v>
      </c>
      <c r="CA166" s="280">
        <f>CA133*Inputs!$C$16</f>
        <v>0.06800965097</v>
      </c>
      <c r="CB166" s="280">
        <f>CB133*Inputs!$C$16</f>
        <v>0.06667304094</v>
      </c>
      <c r="CC166" s="280">
        <f>CC133*Inputs!$C$16</f>
        <v>0.06537266951</v>
      </c>
      <c r="CD166" s="280">
        <f>CD133*Inputs!$C$16</f>
        <v>0.06410465207</v>
      </c>
      <c r="CE166" s="280">
        <f>CE133*Inputs!$C$16</f>
        <v>0.0628670345</v>
      </c>
      <c r="CF166" s="280">
        <f>CF133*Inputs!$C$16</f>
        <v>0.06166174957</v>
      </c>
      <c r="CG166" s="280">
        <f>CG133*Inputs!$C$16</f>
        <v>0.06048456276</v>
      </c>
      <c r="CH166" s="280">
        <f>CH133*Inputs!$C$16</f>
        <v>0.05933734198</v>
      </c>
      <c r="CI166" s="280">
        <f>CI133*Inputs!$C$16</f>
        <v>0.05821733881</v>
      </c>
      <c r="CJ166" s="280">
        <f>CJ133*Inputs!$C$16</f>
        <v>0.05712125822</v>
      </c>
      <c r="CK166" s="280">
        <f>CK133*Inputs!$C$16</f>
        <v>0.05605480216</v>
      </c>
      <c r="CL166" s="280">
        <f>CL133*Inputs!$C$16</f>
        <v>0.05501167034</v>
      </c>
      <c r="CM166" s="280">
        <f>CM133*Inputs!$C$16</f>
        <v>0.0539936811</v>
      </c>
      <c r="CN166" s="280">
        <f>CN133*Inputs!$C$16</f>
        <v>0.0529980796</v>
      </c>
      <c r="CO166" s="280">
        <f>CO133*Inputs!$C$16</f>
        <v>0.05202619181</v>
      </c>
      <c r="CP166" s="280">
        <f>CP133*Inputs!$C$16</f>
        <v>0.05107609097</v>
      </c>
      <c r="CQ166" s="280">
        <f>CQ133*Inputs!$C$16</f>
        <v>0.05014663148</v>
      </c>
      <c r="CR166" s="280">
        <f>CR133*Inputs!$C$16</f>
        <v>0.04923886636</v>
      </c>
      <c r="CS166" s="280">
        <f>CS133*Inputs!$C$16</f>
        <v>0.04835040252</v>
      </c>
      <c r="CT166" s="280">
        <f>CT133*Inputs!$C$16</f>
        <v>0.04748235746</v>
      </c>
      <c r="CU166" s="280">
        <f>CU133*Inputs!$C$16</f>
        <v>0.04663311954</v>
      </c>
      <c r="CV166" s="280">
        <f>CV133*Inputs!$C$16</f>
        <v>0.04580112426</v>
      </c>
      <c r="CW166" s="280">
        <f>CW133*Inputs!$C$16</f>
        <v>0.04498874773</v>
      </c>
      <c r="CX166" s="280">
        <f>CX133*Inputs!$C$16</f>
        <v>0.04419291954</v>
      </c>
      <c r="CY166" s="280">
        <f>CY133*Inputs!$C$16</f>
        <v>0.04341478786</v>
      </c>
      <c r="CZ166" s="280">
        <f>CZ133*Inputs!$C$16</f>
        <v>0.04265245491</v>
      </c>
      <c r="DA166" s="280">
        <f>DA133*Inputs!$C$16</f>
        <v>0.04190692332</v>
      </c>
      <c r="DB166" s="280">
        <f>DB133*Inputs!$C$16</f>
        <v>0.04117687991</v>
      </c>
      <c r="DC166" s="280">
        <f>DC133*Inputs!$C$16</f>
        <v>0.04046152768</v>
      </c>
      <c r="DD166" s="280">
        <f>DD133*Inputs!$C$16</f>
        <v>0.03976173064</v>
      </c>
      <c r="DE166" s="280">
        <f>DE133*Inputs!$C$16</f>
        <v>0.03907575133</v>
      </c>
      <c r="DF166" s="280">
        <f>DF133*Inputs!$C$16</f>
        <v>0.03840451566</v>
      </c>
      <c r="DG166" s="280">
        <f>DG133*Inputs!$C$16</f>
        <v>0.03774685745</v>
      </c>
      <c r="DH166" s="280">
        <f>DH133*Inputs!$C$16</f>
        <v>0.03710113648</v>
      </c>
      <c r="DI166" s="280">
        <f>DI133*Inputs!$C$16</f>
        <v>0.0364704187</v>
      </c>
      <c r="DJ166" s="280">
        <f>DJ133*Inputs!$C$16</f>
        <v>0.03585155807</v>
      </c>
      <c r="DK166" s="280">
        <f>DK133*Inputs!$C$16</f>
        <v>0.03524562838</v>
      </c>
      <c r="DL166" s="280">
        <f>DL133*Inputs!$C$16</f>
        <v>0.03465119822</v>
      </c>
      <c r="DM166" s="280">
        <f>DM133*Inputs!$C$16</f>
        <v>0.03406913995</v>
      </c>
      <c r="DN166" s="280">
        <f>DN133*Inputs!$C$16</f>
        <v>0.03349845679</v>
      </c>
      <c r="DO166" s="280">
        <f>DO133*Inputs!$C$16</f>
        <v>0.03293855243</v>
      </c>
      <c r="DP166" s="280">
        <f>DP133*Inputs!$C$16</f>
        <v>0.03239018582</v>
      </c>
      <c r="DQ166" s="280">
        <f>DQ133*Inputs!$C$16</f>
        <v>0.03185199116</v>
      </c>
      <c r="DR166" s="280">
        <f>DR133*Inputs!$C$16</f>
        <v>0.03132477662</v>
      </c>
    </row>
    <row r="167" ht="14.25" customHeight="1" outlineLevel="1">
      <c r="B167" s="268" t="s">
        <v>285</v>
      </c>
      <c r="C167" s="37">
        <f t="shared" ref="C167:DR167" si="75">C166*C161</f>
        <v>93646432.6</v>
      </c>
      <c r="D167" s="37">
        <f t="shared" si="75"/>
        <v>56979268.8</v>
      </c>
      <c r="E167" s="37">
        <f t="shared" si="75"/>
        <v>52485639.23</v>
      </c>
      <c r="F167" s="37">
        <f t="shared" si="75"/>
        <v>44596142.56</v>
      </c>
      <c r="G167" s="37">
        <f t="shared" si="75"/>
        <v>38710880.55</v>
      </c>
      <c r="H167" s="37">
        <f t="shared" si="75"/>
        <v>33498572.65</v>
      </c>
      <c r="I167" s="37">
        <f t="shared" si="75"/>
        <v>28843936.56</v>
      </c>
      <c r="J167" s="37">
        <f t="shared" si="75"/>
        <v>25904894.83</v>
      </c>
      <c r="K167" s="37">
        <f t="shared" si="75"/>
        <v>23775901.96</v>
      </c>
      <c r="L167" s="37">
        <f t="shared" si="75"/>
        <v>22157444.54</v>
      </c>
      <c r="M167" s="37">
        <f t="shared" si="75"/>
        <v>20667808.53</v>
      </c>
      <c r="N167" s="37">
        <f t="shared" si="75"/>
        <v>19856844</v>
      </c>
      <c r="O167" s="37">
        <f t="shared" si="75"/>
        <v>18731219.52</v>
      </c>
      <c r="P167" s="37">
        <f t="shared" si="75"/>
        <v>17644920.24</v>
      </c>
      <c r="Q167" s="37">
        <f t="shared" si="75"/>
        <v>17574242.99</v>
      </c>
      <c r="R167" s="37">
        <f t="shared" si="75"/>
        <v>17197752.02</v>
      </c>
      <c r="S167" s="37">
        <f t="shared" si="75"/>
        <v>17172678</v>
      </c>
      <c r="T167" s="37">
        <f t="shared" si="75"/>
        <v>16993924.96</v>
      </c>
      <c r="U167" s="37">
        <f t="shared" si="75"/>
        <v>17048372.55</v>
      </c>
      <c r="V167" s="37">
        <f t="shared" si="75"/>
        <v>17075522.57</v>
      </c>
      <c r="W167" s="37">
        <f t="shared" si="75"/>
        <v>17026997.83</v>
      </c>
      <c r="X167" s="37">
        <f t="shared" si="75"/>
        <v>17186664.61</v>
      </c>
      <c r="Y167" s="37">
        <f t="shared" si="75"/>
        <v>17174404.06</v>
      </c>
      <c r="Z167" s="37">
        <f t="shared" si="75"/>
        <v>17335352.37</v>
      </c>
      <c r="AA167" s="37">
        <f t="shared" si="75"/>
        <v>17412373.48</v>
      </c>
      <c r="AB167" s="37">
        <f t="shared" si="75"/>
        <v>17194442.57</v>
      </c>
      <c r="AC167" s="37">
        <f t="shared" si="75"/>
        <v>17418131.3</v>
      </c>
      <c r="AD167" s="37">
        <f t="shared" si="75"/>
        <v>17367001.45</v>
      </c>
      <c r="AE167" s="37">
        <f t="shared" si="75"/>
        <v>17420269.23</v>
      </c>
      <c r="AF167" s="37">
        <f t="shared" si="75"/>
        <v>17324313.97</v>
      </c>
      <c r="AG167" s="37">
        <f t="shared" si="75"/>
        <v>17252321.85</v>
      </c>
      <c r="AH167" s="37">
        <f t="shared" si="75"/>
        <v>17106998.85</v>
      </c>
      <c r="AI167" s="37">
        <f t="shared" si="75"/>
        <v>16869679.72</v>
      </c>
      <c r="AJ167" s="37">
        <f t="shared" si="75"/>
        <v>16701386.12</v>
      </c>
      <c r="AK167" s="37">
        <f t="shared" si="75"/>
        <v>16433173.36</v>
      </c>
      <c r="AL167" s="37">
        <f t="shared" si="75"/>
        <v>16223556.82</v>
      </c>
      <c r="AM167" s="37">
        <f t="shared" si="75"/>
        <v>15975540.07</v>
      </c>
      <c r="AN167" s="37">
        <f t="shared" si="75"/>
        <v>15612017.04</v>
      </c>
      <c r="AO167" s="37">
        <f t="shared" si="75"/>
        <v>15412128.12</v>
      </c>
      <c r="AP167" s="37">
        <f t="shared" si="75"/>
        <v>15129299.15</v>
      </c>
      <c r="AQ167" s="37">
        <f t="shared" si="75"/>
        <v>14882302.21</v>
      </c>
      <c r="AR167" s="37">
        <f t="shared" si="75"/>
        <v>14599918.59</v>
      </c>
      <c r="AS167" s="37">
        <f t="shared" si="75"/>
        <v>14351891.23</v>
      </c>
      <c r="AT167" s="37">
        <f t="shared" si="75"/>
        <v>14096666.54</v>
      </c>
      <c r="AU167" s="37">
        <f t="shared" si="75"/>
        <v>13829986.4</v>
      </c>
      <c r="AV167" s="37">
        <f t="shared" si="75"/>
        <v>13591364.38</v>
      </c>
      <c r="AW167" s="37">
        <f t="shared" si="75"/>
        <v>13341359.83</v>
      </c>
      <c r="AX167" s="37">
        <f t="shared" si="75"/>
        <v>13113907.82</v>
      </c>
      <c r="AY167" s="37">
        <f t="shared" si="75"/>
        <v>12779104.05</v>
      </c>
      <c r="AZ167" s="37">
        <f t="shared" si="75"/>
        <v>12442824.94</v>
      </c>
      <c r="BA167" s="37">
        <f t="shared" si="75"/>
        <v>12138992.79</v>
      </c>
      <c r="BB167" s="37">
        <f t="shared" si="75"/>
        <v>11834075.51</v>
      </c>
      <c r="BC167" s="37">
        <f t="shared" si="75"/>
        <v>11545971.5</v>
      </c>
      <c r="BD167" s="37">
        <f t="shared" si="75"/>
        <v>11261478.89</v>
      </c>
      <c r="BE167" s="37">
        <f t="shared" si="75"/>
        <v>10991923.39</v>
      </c>
      <c r="BF167" s="37">
        <f t="shared" si="75"/>
        <v>10729934.4</v>
      </c>
      <c r="BG167" s="37">
        <f t="shared" si="75"/>
        <v>10474217.2</v>
      </c>
      <c r="BH167" s="37">
        <f t="shared" si="75"/>
        <v>10230712.77</v>
      </c>
      <c r="BI167" s="37">
        <f t="shared" si="75"/>
        <v>9992794.644</v>
      </c>
      <c r="BJ167" s="37">
        <f t="shared" si="75"/>
        <v>9765269.133</v>
      </c>
      <c r="BK167" s="37">
        <f t="shared" si="75"/>
        <v>9544565.692</v>
      </c>
      <c r="BL167" s="37">
        <f t="shared" si="75"/>
        <v>9327675.458</v>
      </c>
      <c r="BM167" s="37">
        <f t="shared" si="75"/>
        <v>9122736.532</v>
      </c>
      <c r="BN167" s="37">
        <f t="shared" si="75"/>
        <v>8922250.834</v>
      </c>
      <c r="BO167" s="37">
        <f t="shared" si="75"/>
        <v>8728990.038</v>
      </c>
      <c r="BP167" s="37">
        <f t="shared" si="75"/>
        <v>8540699.416</v>
      </c>
      <c r="BQ167" s="37">
        <f t="shared" si="75"/>
        <v>8358954.646</v>
      </c>
      <c r="BR167" s="37">
        <f t="shared" si="75"/>
        <v>8182385.687</v>
      </c>
      <c r="BS167" s="37">
        <f t="shared" si="75"/>
        <v>8010541.155</v>
      </c>
      <c r="BT167" s="37">
        <f t="shared" si="75"/>
        <v>7844265.609</v>
      </c>
      <c r="BU167" s="37">
        <f t="shared" si="75"/>
        <v>7682264.987</v>
      </c>
      <c r="BV167" s="37">
        <f t="shared" si="75"/>
        <v>7525250.36</v>
      </c>
      <c r="BW167" s="37">
        <f t="shared" si="75"/>
        <v>7372461.976</v>
      </c>
      <c r="BX167" s="37">
        <f t="shared" si="75"/>
        <v>7223145.898</v>
      </c>
      <c r="BY167" s="37">
        <f t="shared" si="75"/>
        <v>7078836.794</v>
      </c>
      <c r="BZ167" s="37">
        <f t="shared" si="75"/>
        <v>6937947.352</v>
      </c>
      <c r="CA167" s="37">
        <f t="shared" si="75"/>
        <v>6800965.097</v>
      </c>
      <c r="CB167" s="37">
        <f t="shared" si="75"/>
        <v>6667304.094</v>
      </c>
      <c r="CC167" s="37">
        <f t="shared" si="75"/>
        <v>6537266.951</v>
      </c>
      <c r="CD167" s="37">
        <f t="shared" si="75"/>
        <v>6410465.207</v>
      </c>
      <c r="CE167" s="37">
        <f t="shared" si="75"/>
        <v>6286703.45</v>
      </c>
      <c r="CF167" s="37">
        <f t="shared" si="75"/>
        <v>6166174.957</v>
      </c>
      <c r="CG167" s="37">
        <f t="shared" si="75"/>
        <v>6048456.276</v>
      </c>
      <c r="CH167" s="37">
        <f t="shared" si="75"/>
        <v>5933734.198</v>
      </c>
      <c r="CI167" s="37">
        <f t="shared" si="75"/>
        <v>5821733.881</v>
      </c>
      <c r="CJ167" s="37">
        <f t="shared" si="75"/>
        <v>5712125.822</v>
      </c>
      <c r="CK167" s="37">
        <f t="shared" si="75"/>
        <v>5605480.216</v>
      </c>
      <c r="CL167" s="37">
        <f t="shared" si="75"/>
        <v>5501167.034</v>
      </c>
      <c r="CM167" s="37">
        <f t="shared" si="75"/>
        <v>5399368.11</v>
      </c>
      <c r="CN167" s="37">
        <f t="shared" si="75"/>
        <v>5299807.96</v>
      </c>
      <c r="CO167" s="37">
        <f t="shared" si="75"/>
        <v>5202619.181</v>
      </c>
      <c r="CP167" s="37">
        <f t="shared" si="75"/>
        <v>5107609.097</v>
      </c>
      <c r="CQ167" s="37">
        <f t="shared" si="75"/>
        <v>5014663.148</v>
      </c>
      <c r="CR167" s="37">
        <f t="shared" si="75"/>
        <v>4923886.636</v>
      </c>
      <c r="CS167" s="37">
        <f t="shared" si="75"/>
        <v>4835040.252</v>
      </c>
      <c r="CT167" s="37">
        <f t="shared" si="75"/>
        <v>4748235.746</v>
      </c>
      <c r="CU167" s="37">
        <f t="shared" si="75"/>
        <v>4663311.954</v>
      </c>
      <c r="CV167" s="37">
        <f t="shared" si="75"/>
        <v>4580112.426</v>
      </c>
      <c r="CW167" s="37">
        <f t="shared" si="75"/>
        <v>4498874.773</v>
      </c>
      <c r="CX167" s="37">
        <f t="shared" si="75"/>
        <v>4419291.954</v>
      </c>
      <c r="CY167" s="37">
        <f t="shared" si="75"/>
        <v>4341478.786</v>
      </c>
      <c r="CZ167" s="37">
        <f t="shared" si="75"/>
        <v>4265245.491</v>
      </c>
      <c r="DA167" s="37">
        <f t="shared" si="75"/>
        <v>4190692.332</v>
      </c>
      <c r="DB167" s="37">
        <f t="shared" si="75"/>
        <v>4117687.991</v>
      </c>
      <c r="DC167" s="37">
        <f t="shared" si="75"/>
        <v>4046152.768</v>
      </c>
      <c r="DD167" s="37">
        <f t="shared" si="75"/>
        <v>3976173.064</v>
      </c>
      <c r="DE167" s="37">
        <f t="shared" si="75"/>
        <v>3907575.133</v>
      </c>
      <c r="DF167" s="37">
        <f t="shared" si="75"/>
        <v>3840451.566</v>
      </c>
      <c r="DG167" s="37">
        <f t="shared" si="75"/>
        <v>3774685.745</v>
      </c>
      <c r="DH167" s="37">
        <f t="shared" si="75"/>
        <v>3710113.648</v>
      </c>
      <c r="DI167" s="37">
        <f t="shared" si="75"/>
        <v>3647041.87</v>
      </c>
      <c r="DJ167" s="37">
        <f t="shared" si="75"/>
        <v>3585155.807</v>
      </c>
      <c r="DK167" s="37">
        <f t="shared" si="75"/>
        <v>3524562.838</v>
      </c>
      <c r="DL167" s="37">
        <f t="shared" si="75"/>
        <v>3465119.822</v>
      </c>
      <c r="DM167" s="37">
        <f t="shared" si="75"/>
        <v>3406913.995</v>
      </c>
      <c r="DN167" s="37">
        <f t="shared" si="75"/>
        <v>3349845.679</v>
      </c>
      <c r="DO167" s="37">
        <f t="shared" si="75"/>
        <v>3293855.243</v>
      </c>
      <c r="DP167" s="37">
        <f t="shared" si="75"/>
        <v>3239018.582</v>
      </c>
      <c r="DQ167" s="37">
        <f t="shared" si="75"/>
        <v>3185199.116</v>
      </c>
      <c r="DR167" s="37">
        <f t="shared" si="75"/>
        <v>3132477.662</v>
      </c>
    </row>
    <row r="168" ht="14.25" customHeight="1" outlineLevel="1">
      <c r="B168" s="268" t="s">
        <v>286</v>
      </c>
      <c r="C168" s="37">
        <f>C166*'Fund Raising'!$C$10</f>
        <v>260883851.7</v>
      </c>
      <c r="D168" s="37">
        <f>D166*'Fund Raising'!$C$10</f>
        <v>151607810.6</v>
      </c>
      <c r="E168" s="37">
        <f>E166*'Fund Raising'!$C$10</f>
        <v>133650434.1</v>
      </c>
      <c r="F168" s="37">
        <f>F166*'Fund Raising'!$C$10</f>
        <v>108881731.6</v>
      </c>
      <c r="G168" s="37">
        <f>G166*'Fund Raising'!$C$10</f>
        <v>90772949.02</v>
      </c>
      <c r="H168" s="37">
        <f>H166*'Fund Raising'!$C$10</f>
        <v>75560690.19</v>
      </c>
      <c r="I168" s="37">
        <f>I166*'Fund Raising'!$C$10</f>
        <v>62206482.92</v>
      </c>
      <c r="J168" s="37">
        <f>J166*'Fund Raising'!$C$10</f>
        <v>53519438.39</v>
      </c>
      <c r="K168" s="37">
        <f>K166*'Fund Raising'!$C$10</f>
        <v>47139334.73</v>
      </c>
      <c r="L168" s="37">
        <f>L166*'Fund Raising'!$C$10</f>
        <v>43257483.92</v>
      </c>
      <c r="M168" s="37">
        <f>M166*'Fund Raising'!$C$10</f>
        <v>39740478.42</v>
      </c>
      <c r="N168" s="37">
        <f>N166*'Fund Raising'!$C$10</f>
        <v>37613595.58</v>
      </c>
      <c r="O168" s="37">
        <f>O166*'Fund Raising'!$C$10</f>
        <v>34518756.22</v>
      </c>
      <c r="P168" s="37">
        <f>P166*'Fund Raising'!$C$10</f>
        <v>31657968.03</v>
      </c>
      <c r="Q168" s="37">
        <f>Q166*'Fund Raising'!$C$10</f>
        <v>30719725.55</v>
      </c>
      <c r="R168" s="37">
        <f>R166*'Fund Raising'!$C$10</f>
        <v>29307411.73</v>
      </c>
      <c r="S168" s="37">
        <f>S166*'Fund Raising'!$C$10</f>
        <v>28548437.21</v>
      </c>
      <c r="T168" s="37">
        <f>T166*'Fund Raising'!$C$10</f>
        <v>27576348.82</v>
      </c>
      <c r="U168" s="37">
        <f>U166*'Fund Raising'!$C$10</f>
        <v>26883110.47</v>
      </c>
      <c r="V168" s="37">
        <f>V166*'Fund Raising'!$C$10</f>
        <v>26186104.9</v>
      </c>
      <c r="W168" s="37">
        <f>W166*'Fund Raising'!$C$10</f>
        <v>25413429.59</v>
      </c>
      <c r="X168" s="37">
        <f>X166*'Fund Raising'!$C$10</f>
        <v>24983643.29</v>
      </c>
      <c r="Y168" s="37">
        <f>Y166*'Fund Raising'!$C$10</f>
        <v>24332095.48</v>
      </c>
      <c r="Z168" s="37">
        <f>Z166*'Fund Raising'!$C$10</f>
        <v>23952127.63</v>
      </c>
      <c r="AA168" s="37">
        <f>AA166*'Fund Raising'!$C$10</f>
        <v>23516992.88</v>
      </c>
      <c r="AB168" s="37">
        <f>AB166*'Fund Raising'!$C$10</f>
        <v>22711426.62</v>
      </c>
      <c r="AC168" s="37">
        <f>AC166*'Fund Raising'!$C$10</f>
        <v>22511316.7</v>
      </c>
      <c r="AD168" s="37">
        <f>AD166*'Fund Raising'!$C$10</f>
        <v>21971957.56</v>
      </c>
      <c r="AE168" s="37">
        <f>AE166*'Fund Raising'!$C$10</f>
        <v>21584226.2</v>
      </c>
      <c r="AF168" s="37">
        <f>AF166*'Fund Raising'!$C$10</f>
        <v>21031033.65</v>
      </c>
      <c r="AG168" s="37">
        <f>AG166*'Fund Raising'!$C$10</f>
        <v>20697611.82</v>
      </c>
      <c r="AH168" s="37">
        <f>AH166*'Fund Raising'!$C$10</f>
        <v>20284978.87</v>
      </c>
      <c r="AI168" s="37">
        <f>AI166*'Fund Raising'!$C$10</f>
        <v>19773983.55</v>
      </c>
      <c r="AJ168" s="37">
        <f>AJ166*'Fund Raising'!$C$10</f>
        <v>19354575.9</v>
      </c>
      <c r="AK168" s="37">
        <f>AK166*'Fund Raising'!$C$10</f>
        <v>18830086.45</v>
      </c>
      <c r="AL168" s="37">
        <f>AL166*'Fund Raising'!$C$10</f>
        <v>18383633.79</v>
      </c>
      <c r="AM168" s="37">
        <f>AM166*'Fund Raising'!$C$10</f>
        <v>17903944.04</v>
      </c>
      <c r="AN168" s="37">
        <f>AN166*'Fund Raising'!$C$10</f>
        <v>17306623.97</v>
      </c>
      <c r="AO168" s="37">
        <f>AO166*'Fund Raising'!$C$10</f>
        <v>16901579.85</v>
      </c>
      <c r="AP168" s="37">
        <f>AP166*'Fund Raising'!$C$10</f>
        <v>16415152.79</v>
      </c>
      <c r="AQ168" s="37">
        <f>AQ166*'Fund Raising'!$C$10</f>
        <v>15977421.29</v>
      </c>
      <c r="AR168" s="37">
        <f>AR166*'Fund Raising'!$C$10</f>
        <v>15511201.69</v>
      </c>
      <c r="AS168" s="37">
        <f>AS166*'Fund Raising'!$C$10</f>
        <v>15090707.1</v>
      </c>
      <c r="AT168" s="37">
        <f>AT166*'Fund Raising'!$C$10</f>
        <v>14671292.14</v>
      </c>
      <c r="AU168" s="37">
        <f>AU166*'Fund Raising'!$C$10</f>
        <v>14248537.18</v>
      </c>
      <c r="AV168" s="37">
        <f>AV166*'Fund Raising'!$C$10</f>
        <v>13862845.1</v>
      </c>
      <c r="AW168" s="37">
        <f>AW166*'Fund Raising'!$C$10</f>
        <v>13473285.75</v>
      </c>
      <c r="AX168" s="37">
        <f>AX166*'Fund Raising'!$C$10</f>
        <v>13113907.82</v>
      </c>
      <c r="AY168" s="37">
        <f>AY166*'Fund Raising'!$C$10</f>
        <v>12779104.05</v>
      </c>
      <c r="AZ168" s="37">
        <f>AZ166*'Fund Raising'!$C$10</f>
        <v>12442824.94</v>
      </c>
      <c r="BA168" s="37">
        <f>BA166*'Fund Raising'!$C$10</f>
        <v>12138992.79</v>
      </c>
      <c r="BB168" s="37">
        <f>BB166*'Fund Raising'!$C$10</f>
        <v>11834075.51</v>
      </c>
      <c r="BC168" s="37">
        <f>BC166*'Fund Raising'!$C$10</f>
        <v>11545971.5</v>
      </c>
      <c r="BD168" s="37">
        <f>BD166*'Fund Raising'!$C$10</f>
        <v>11261478.89</v>
      </c>
      <c r="BE168" s="37">
        <f>BE166*'Fund Raising'!$C$10</f>
        <v>10991923.39</v>
      </c>
      <c r="BF168" s="37">
        <f>BF166*'Fund Raising'!$C$10</f>
        <v>10729934.4</v>
      </c>
      <c r="BG168" s="37">
        <f>BG166*'Fund Raising'!$C$10</f>
        <v>10474217.2</v>
      </c>
      <c r="BH168" s="37">
        <f>BH166*'Fund Raising'!$C$10</f>
        <v>10230712.77</v>
      </c>
      <c r="BI168" s="37">
        <f>BI166*'Fund Raising'!$C$10</f>
        <v>9992794.644</v>
      </c>
      <c r="BJ168" s="37">
        <f>BJ166*'Fund Raising'!$C$10</f>
        <v>9765269.133</v>
      </c>
      <c r="BK168" s="37">
        <f>BK166*'Fund Raising'!$C$10</f>
        <v>9544565.692</v>
      </c>
      <c r="BL168" s="37">
        <f>BL166*'Fund Raising'!$C$10</f>
        <v>9327675.458</v>
      </c>
      <c r="BM168" s="37">
        <f>BM166*'Fund Raising'!$C$10</f>
        <v>9122736.532</v>
      </c>
      <c r="BN168" s="37">
        <f>BN166*'Fund Raising'!$C$10</f>
        <v>8922250.834</v>
      </c>
      <c r="BO168" s="37">
        <f>BO166*'Fund Raising'!$C$10</f>
        <v>8728990.038</v>
      </c>
      <c r="BP168" s="37">
        <f>BP166*'Fund Raising'!$C$10</f>
        <v>8540699.416</v>
      </c>
      <c r="BQ168" s="37">
        <f>BQ166*'Fund Raising'!$C$10</f>
        <v>8358954.646</v>
      </c>
      <c r="BR168" s="37">
        <f>BR166*'Fund Raising'!$C$10</f>
        <v>8182385.687</v>
      </c>
      <c r="BS168" s="37">
        <f>BS166*'Fund Raising'!$C$10</f>
        <v>8010541.155</v>
      </c>
      <c r="BT168" s="37">
        <f>BT166*'Fund Raising'!$C$10</f>
        <v>7844265.609</v>
      </c>
      <c r="BU168" s="37">
        <f>BU166*'Fund Raising'!$C$10</f>
        <v>7682264.987</v>
      </c>
      <c r="BV168" s="37">
        <f>BV166*'Fund Raising'!$C$10</f>
        <v>7525250.36</v>
      </c>
      <c r="BW168" s="37">
        <f>BW166*'Fund Raising'!$C$10</f>
        <v>7372461.976</v>
      </c>
      <c r="BX168" s="37">
        <f>BX166*'Fund Raising'!$C$10</f>
        <v>7223145.898</v>
      </c>
      <c r="BY168" s="37">
        <f>BY166*'Fund Raising'!$C$10</f>
        <v>7078836.794</v>
      </c>
      <c r="BZ168" s="37">
        <f>BZ166*'Fund Raising'!$C$10</f>
        <v>6937947.352</v>
      </c>
      <c r="CA168" s="37">
        <f>CA166*'Fund Raising'!$C$10</f>
        <v>6800965.097</v>
      </c>
      <c r="CB168" s="37">
        <f>CB166*'Fund Raising'!$C$10</f>
        <v>6667304.094</v>
      </c>
      <c r="CC168" s="37">
        <f>CC166*'Fund Raising'!$C$10</f>
        <v>6537266.951</v>
      </c>
      <c r="CD168" s="37">
        <f>CD166*'Fund Raising'!$C$10</f>
        <v>6410465.207</v>
      </c>
      <c r="CE168" s="37">
        <f>CE166*'Fund Raising'!$C$10</f>
        <v>6286703.45</v>
      </c>
      <c r="CF168" s="37">
        <f>CF166*'Fund Raising'!$C$10</f>
        <v>6166174.957</v>
      </c>
      <c r="CG168" s="37">
        <f>CG166*'Fund Raising'!$C$10</f>
        <v>6048456.276</v>
      </c>
      <c r="CH168" s="37">
        <f>CH166*'Fund Raising'!$C$10</f>
        <v>5933734.198</v>
      </c>
      <c r="CI168" s="37">
        <f>CI166*'Fund Raising'!$C$10</f>
        <v>5821733.881</v>
      </c>
      <c r="CJ168" s="37">
        <f>CJ166*'Fund Raising'!$C$10</f>
        <v>5712125.822</v>
      </c>
      <c r="CK168" s="37">
        <f>CK166*'Fund Raising'!$C$10</f>
        <v>5605480.216</v>
      </c>
      <c r="CL168" s="37">
        <f>CL166*'Fund Raising'!$C$10</f>
        <v>5501167.034</v>
      </c>
      <c r="CM168" s="37">
        <f>CM166*'Fund Raising'!$C$10</f>
        <v>5399368.11</v>
      </c>
      <c r="CN168" s="37">
        <f>CN166*'Fund Raising'!$C$10</f>
        <v>5299807.96</v>
      </c>
      <c r="CO168" s="37">
        <f>CO166*'Fund Raising'!$C$10</f>
        <v>5202619.181</v>
      </c>
      <c r="CP168" s="37">
        <f>CP166*'Fund Raising'!$C$10</f>
        <v>5107609.097</v>
      </c>
      <c r="CQ168" s="37">
        <f>CQ166*'Fund Raising'!$C$10</f>
        <v>5014663.148</v>
      </c>
      <c r="CR168" s="37">
        <f>CR166*'Fund Raising'!$C$10</f>
        <v>4923886.636</v>
      </c>
      <c r="CS168" s="37">
        <f>CS166*'Fund Raising'!$C$10</f>
        <v>4835040.252</v>
      </c>
      <c r="CT168" s="37">
        <f>CT166*'Fund Raising'!$C$10</f>
        <v>4748235.746</v>
      </c>
      <c r="CU168" s="37">
        <f>CU166*'Fund Raising'!$C$10</f>
        <v>4663311.954</v>
      </c>
      <c r="CV168" s="37">
        <f>CV166*'Fund Raising'!$C$10</f>
        <v>4580112.426</v>
      </c>
      <c r="CW168" s="37">
        <f>CW166*'Fund Raising'!$C$10</f>
        <v>4498874.773</v>
      </c>
      <c r="CX168" s="37">
        <f>CX166*'Fund Raising'!$C$10</f>
        <v>4419291.954</v>
      </c>
      <c r="CY168" s="37">
        <f>CY166*'Fund Raising'!$C$10</f>
        <v>4341478.786</v>
      </c>
      <c r="CZ168" s="37">
        <f>CZ166*'Fund Raising'!$C$10</f>
        <v>4265245.491</v>
      </c>
      <c r="DA168" s="37">
        <f>DA166*'Fund Raising'!$C$10</f>
        <v>4190692.332</v>
      </c>
      <c r="DB168" s="37">
        <f>DB166*'Fund Raising'!$C$10</f>
        <v>4117687.991</v>
      </c>
      <c r="DC168" s="37">
        <f>DC166*'Fund Raising'!$C$10</f>
        <v>4046152.768</v>
      </c>
      <c r="DD168" s="37">
        <f>DD166*'Fund Raising'!$C$10</f>
        <v>3976173.064</v>
      </c>
      <c r="DE168" s="37">
        <f>DE166*'Fund Raising'!$C$10</f>
        <v>3907575.133</v>
      </c>
      <c r="DF168" s="37">
        <f>DF166*'Fund Raising'!$C$10</f>
        <v>3840451.566</v>
      </c>
      <c r="DG168" s="37">
        <f>DG166*'Fund Raising'!$C$10</f>
        <v>3774685.745</v>
      </c>
      <c r="DH168" s="37">
        <f>DH166*'Fund Raising'!$C$10</f>
        <v>3710113.648</v>
      </c>
      <c r="DI168" s="37">
        <f>DI166*'Fund Raising'!$C$10</f>
        <v>3647041.87</v>
      </c>
      <c r="DJ168" s="37">
        <f>DJ166*'Fund Raising'!$C$10</f>
        <v>3585155.807</v>
      </c>
      <c r="DK168" s="37">
        <f>DK166*'Fund Raising'!$C$10</f>
        <v>3524562.838</v>
      </c>
      <c r="DL168" s="37">
        <f>DL166*'Fund Raising'!$C$10</f>
        <v>3465119.822</v>
      </c>
      <c r="DM168" s="37">
        <f>DM166*'Fund Raising'!$C$10</f>
        <v>3406913.995</v>
      </c>
      <c r="DN168" s="37">
        <f>DN166*'Fund Raising'!$C$10</f>
        <v>3349845.679</v>
      </c>
      <c r="DO168" s="37">
        <f>DO166*'Fund Raising'!$C$10</f>
        <v>3293855.243</v>
      </c>
      <c r="DP168" s="37">
        <f>DP166*'Fund Raising'!$C$10</f>
        <v>3239018.582</v>
      </c>
      <c r="DQ168" s="37">
        <f>DQ166*'Fund Raising'!$C$10</f>
        <v>3185199.116</v>
      </c>
      <c r="DR168" s="37">
        <f>DR166*'Fund Raising'!$C$10</f>
        <v>3132477.662</v>
      </c>
    </row>
    <row r="169" ht="14.25" customHeight="1">
      <c r="C169" s="37">
        <f t="shared" ref="C169:D169" si="76">C42</f>
        <v>35895833.33</v>
      </c>
      <c r="D169" s="37">
        <f t="shared" si="76"/>
        <v>37583333.33</v>
      </c>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7"/>
      <c r="CO169" s="37"/>
      <c r="CP169" s="37"/>
      <c r="CQ169" s="37"/>
      <c r="CR169" s="37"/>
      <c r="CS169" s="37"/>
      <c r="CT169" s="37"/>
      <c r="CU169" s="37"/>
      <c r="CV169" s="37"/>
      <c r="CW169" s="37"/>
      <c r="CX169" s="37"/>
      <c r="CY169" s="37"/>
      <c r="CZ169" s="37"/>
      <c r="DA169" s="37"/>
      <c r="DB169" s="37"/>
      <c r="DC169" s="37"/>
      <c r="DD169" s="37"/>
      <c r="DE169" s="37"/>
      <c r="DF169" s="37"/>
      <c r="DG169" s="37"/>
      <c r="DH169" s="37"/>
      <c r="DI169" s="37"/>
      <c r="DJ169" s="37"/>
      <c r="DK169" s="37"/>
      <c r="DL169" s="37"/>
      <c r="DM169" s="37"/>
      <c r="DN169" s="37"/>
      <c r="DO169" s="37"/>
      <c r="DP169" s="37"/>
      <c r="DQ169" s="37"/>
      <c r="DR169" s="37"/>
    </row>
    <row r="170" ht="14.25" customHeight="1">
      <c r="B170" s="284" t="s">
        <v>287</v>
      </c>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c r="DK170" s="37"/>
      <c r="DL170" s="37"/>
      <c r="DM170" s="37"/>
      <c r="DN170" s="37"/>
      <c r="DO170" s="37"/>
      <c r="DP170" s="37"/>
      <c r="DQ170" s="37"/>
      <c r="DR170" s="37"/>
    </row>
    <row r="171" ht="14.25" customHeight="1">
      <c r="A171" s="37"/>
      <c r="B171" s="278" t="s">
        <v>288</v>
      </c>
      <c r="C171" s="276"/>
      <c r="D171" s="276"/>
      <c r="E171" s="276"/>
      <c r="F171" s="276"/>
      <c r="G171" s="276"/>
      <c r="H171" s="276"/>
      <c r="I171" s="276"/>
      <c r="J171" s="276"/>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c r="AZ171" s="276"/>
      <c r="BA171" s="276"/>
      <c r="BB171" s="276"/>
      <c r="BC171" s="276"/>
      <c r="BD171" s="276"/>
      <c r="BE171" s="276"/>
      <c r="BF171" s="276"/>
      <c r="BG171" s="276"/>
      <c r="BH171" s="276"/>
      <c r="BI171" s="276"/>
      <c r="BJ171" s="276"/>
      <c r="BK171" s="276"/>
      <c r="BL171" s="276"/>
      <c r="BM171" s="276"/>
      <c r="BN171" s="276"/>
      <c r="BO171" s="276"/>
      <c r="BP171" s="276"/>
      <c r="BQ171" s="276"/>
      <c r="BR171" s="276"/>
      <c r="BS171" s="276"/>
      <c r="BT171" s="276"/>
      <c r="BU171" s="276"/>
      <c r="BV171" s="276"/>
      <c r="BW171" s="276"/>
      <c r="BX171" s="276"/>
      <c r="BY171" s="276"/>
      <c r="BZ171" s="276"/>
      <c r="CA171" s="276"/>
      <c r="CB171" s="276"/>
      <c r="CC171" s="276"/>
      <c r="CD171" s="276"/>
      <c r="CE171" s="276"/>
      <c r="CF171" s="276"/>
      <c r="CG171" s="276"/>
      <c r="CH171" s="276"/>
      <c r="CI171" s="276"/>
      <c r="CJ171" s="276"/>
      <c r="CK171" s="276"/>
      <c r="CL171" s="276"/>
      <c r="CM171" s="276"/>
      <c r="CN171" s="276"/>
      <c r="CO171" s="276"/>
      <c r="CP171" s="276"/>
      <c r="CQ171" s="276"/>
      <c r="CR171" s="276"/>
      <c r="CS171" s="276"/>
      <c r="CT171" s="276"/>
      <c r="CU171" s="276"/>
      <c r="CV171" s="276"/>
      <c r="CW171" s="276"/>
      <c r="CX171" s="276"/>
      <c r="CY171" s="276"/>
      <c r="CZ171" s="276"/>
      <c r="DA171" s="276"/>
      <c r="DB171" s="276"/>
      <c r="DC171" s="276"/>
      <c r="DD171" s="276"/>
      <c r="DE171" s="276"/>
      <c r="DF171" s="276"/>
      <c r="DG171" s="276"/>
      <c r="DH171" s="276"/>
      <c r="DI171" s="276"/>
      <c r="DJ171" s="276"/>
      <c r="DK171" s="276"/>
      <c r="DL171" s="276"/>
      <c r="DM171" s="276"/>
      <c r="DN171" s="276"/>
      <c r="DO171" s="276"/>
      <c r="DP171" s="276"/>
      <c r="DQ171" s="276"/>
      <c r="DR171" s="276"/>
    </row>
    <row r="172" ht="14.25" customHeight="1">
      <c r="B172" s="277" t="s">
        <v>289</v>
      </c>
      <c r="C172" s="275"/>
      <c r="D172" s="275"/>
      <c r="E172" s="275"/>
      <c r="F172" s="275"/>
      <c r="G172" s="275"/>
      <c r="H172" s="275"/>
      <c r="I172" s="275"/>
      <c r="J172" s="275"/>
      <c r="K172" s="275"/>
      <c r="L172" s="275"/>
      <c r="M172" s="275"/>
      <c r="N172" s="275"/>
      <c r="O172" s="275"/>
      <c r="P172" s="275"/>
      <c r="Q172" s="275"/>
      <c r="R172" s="275"/>
      <c r="S172" s="275"/>
      <c r="T172" s="275"/>
      <c r="U172" s="275"/>
      <c r="V172" s="275"/>
      <c r="W172" s="275"/>
      <c r="X172" s="275"/>
      <c r="Y172" s="275"/>
      <c r="Z172" s="275"/>
      <c r="AA172" s="275"/>
      <c r="AB172" s="275"/>
      <c r="AC172" s="275"/>
      <c r="AD172" s="275"/>
      <c r="AE172" s="275"/>
      <c r="AF172" s="275"/>
      <c r="AG172" s="275"/>
      <c r="AH172" s="275"/>
      <c r="AI172" s="275"/>
      <c r="AJ172" s="275"/>
      <c r="AK172" s="275"/>
      <c r="AL172" s="275"/>
      <c r="AM172" s="275"/>
      <c r="AN172" s="275"/>
      <c r="AO172" s="275"/>
      <c r="AP172" s="275"/>
      <c r="AQ172" s="275"/>
      <c r="AR172" s="275"/>
      <c r="AS172" s="275"/>
      <c r="AT172" s="275"/>
      <c r="AU172" s="275"/>
      <c r="AV172" s="275"/>
      <c r="AW172" s="275"/>
      <c r="AX172" s="275"/>
      <c r="AY172" s="275"/>
      <c r="AZ172" s="275"/>
      <c r="BA172" s="275"/>
      <c r="BB172" s="275"/>
      <c r="BC172" s="275"/>
      <c r="BD172" s="275"/>
      <c r="BE172" s="275"/>
      <c r="BF172" s="275"/>
      <c r="BG172" s="275"/>
      <c r="BH172" s="275"/>
      <c r="BI172" s="275"/>
      <c r="BJ172" s="275"/>
      <c r="BK172" s="275"/>
      <c r="BL172" s="275"/>
      <c r="BM172" s="275"/>
      <c r="BN172" s="275"/>
      <c r="BO172" s="275"/>
      <c r="BP172" s="275"/>
      <c r="BQ172" s="275"/>
      <c r="BR172" s="275"/>
      <c r="BS172" s="275"/>
      <c r="BT172" s="275"/>
      <c r="BU172" s="275"/>
      <c r="BV172" s="275"/>
      <c r="BW172" s="275"/>
      <c r="BX172" s="275"/>
      <c r="BY172" s="275"/>
      <c r="BZ172" s="275"/>
      <c r="CA172" s="275"/>
      <c r="CB172" s="275"/>
      <c r="CC172" s="275"/>
      <c r="CD172" s="275"/>
      <c r="CE172" s="275"/>
      <c r="CF172" s="275"/>
      <c r="CG172" s="275"/>
      <c r="CH172" s="275"/>
      <c r="CI172" s="275"/>
      <c r="CJ172" s="275"/>
      <c r="CK172" s="275"/>
      <c r="CL172" s="275"/>
      <c r="CM172" s="275"/>
      <c r="CN172" s="275"/>
      <c r="CO172" s="275"/>
      <c r="CP172" s="275"/>
      <c r="CQ172" s="275"/>
      <c r="CR172" s="275"/>
      <c r="CS172" s="275"/>
      <c r="CT172" s="275"/>
      <c r="CU172" s="275"/>
      <c r="CV172" s="275"/>
      <c r="CW172" s="275"/>
      <c r="CX172" s="275"/>
      <c r="CY172" s="275"/>
      <c r="CZ172" s="275"/>
      <c r="DA172" s="275"/>
      <c r="DB172" s="275"/>
      <c r="DC172" s="275"/>
      <c r="DD172" s="275"/>
      <c r="DE172" s="275"/>
      <c r="DF172" s="275"/>
      <c r="DG172" s="275"/>
      <c r="DH172" s="275"/>
      <c r="DI172" s="275"/>
      <c r="DJ172" s="275"/>
      <c r="DK172" s="275"/>
      <c r="DL172" s="275"/>
      <c r="DM172" s="275"/>
      <c r="DN172" s="275"/>
      <c r="DO172" s="275"/>
      <c r="DP172" s="275"/>
      <c r="DQ172" s="275"/>
      <c r="DR172" s="275"/>
    </row>
    <row r="173" ht="14.25" customHeight="1">
      <c r="A173" s="37"/>
      <c r="B173" s="210" t="s">
        <v>290</v>
      </c>
      <c r="C173" s="37">
        <f>if( 'Utility Modules'!$C$48="Yes",C7*'Utility Modules'!$C$50,0)</f>
        <v>219488.8561</v>
      </c>
      <c r="D173" s="37">
        <f>if( 'Utility Modules'!$C$48="Yes",D7*'Utility Modules'!$C$50,0)</f>
        <v>358499.3577</v>
      </c>
      <c r="E173" s="37">
        <f>if( 'Utility Modules'!$C$48="Yes",E7*'Utility Modules'!$C$50,0)</f>
        <v>511614.62</v>
      </c>
      <c r="F173" s="37">
        <f>if( 'Utility Modules'!$C$48="Yes",F7*'Utility Modules'!$C$50,0)</f>
        <v>664662.9017</v>
      </c>
      <c r="G173" s="37">
        <f>if( 'Utility Modules'!$C$48="Yes",G7*'Utility Modules'!$C$50,0)</f>
        <v>828328.7782</v>
      </c>
      <c r="H173" s="37">
        <f>if( 'Utility Modules'!$C$48="Yes",H7*'Utility Modules'!$C$50,0)</f>
        <v>992541.4497</v>
      </c>
      <c r="I173" s="37">
        <f>if( 'Utility Modules'!$C$48="Yes",I7*'Utility Modules'!$C$50,0)</f>
        <v>1168784.576</v>
      </c>
      <c r="J173" s="37">
        <f>if( 'Utility Modules'!$C$48="Yes",J7*'Utility Modules'!$C$50,0)</f>
        <v>1352259.253</v>
      </c>
      <c r="K173" s="37">
        <f>if( 'Utility Modules'!$C$48="Yes",K7*'Utility Modules'!$C$50,0)</f>
        <v>1537256.508</v>
      </c>
      <c r="L173" s="37">
        <f>if( 'Utility Modules'!$C$48="Yes",L7*'Utility Modules'!$C$50,0)</f>
        <v>1736691.94</v>
      </c>
      <c r="M173" s="37">
        <f>if( 'Utility Modules'!$C$48="Yes",M7*'Utility Modules'!$C$50,0)</f>
        <v>1938254.316</v>
      </c>
      <c r="N173" s="37">
        <f>if( 'Utility Modules'!$C$48="Yes",N7*'Utility Modules'!$C$50,0)</f>
        <v>2155946.705</v>
      </c>
      <c r="O173" s="37">
        <f>if( 'Utility Modules'!$C$48="Yes",O7*'Utility Modules'!$C$50,0)</f>
        <v>2383748.342</v>
      </c>
      <c r="P173" s="37">
        <f>if( 'Utility Modules'!$C$48="Yes",P7*'Utility Modules'!$C$50,0)</f>
        <v>2598610.084</v>
      </c>
      <c r="Q173" s="37">
        <f>if( 'Utility Modules'!$C$48="Yes",Q7*'Utility Modules'!$C$50,0)</f>
        <v>2846969.342</v>
      </c>
      <c r="R173" s="37">
        <f>if( 'Utility Modules'!$C$48="Yes",R7*'Utility Modules'!$C$50,0)</f>
        <v>3098104.978</v>
      </c>
      <c r="S173" s="37">
        <f>if( 'Utility Modules'!$C$48="Yes",S7*'Utility Modules'!$C$50,0)</f>
        <v>3368968.912</v>
      </c>
      <c r="T173" s="37">
        <f>if( 'Utility Modules'!$C$48="Yes",T7*'Utility Modules'!$C$50,0)</f>
        <v>3642147.135</v>
      </c>
      <c r="U173" s="37">
        <f>if( 'Utility Modules'!$C$48="Yes",U7*'Utility Modules'!$C$50,0)</f>
        <v>3935741.936</v>
      </c>
      <c r="V173" s="37">
        <f>if( 'Utility Modules'!$C$48="Yes",V7*'Utility Modules'!$C$50,0)</f>
        <v>4240516.573</v>
      </c>
      <c r="W173" s="37">
        <f>if( 'Utility Modules'!$C$48="Yes",W7*'Utility Modules'!$C$50,0)</f>
        <v>4545587.157</v>
      </c>
      <c r="X173" s="37">
        <f>if( 'Utility Modules'!$C$48="Yes",X7*'Utility Modules'!$C$50,0)</f>
        <v>4870513.249</v>
      </c>
      <c r="Y173" s="37">
        <f>if( 'Utility Modules'!$C$48="Yes",Y7*'Utility Modules'!$C$50,0)</f>
        <v>5193344.178</v>
      </c>
      <c r="Z173" s="37">
        <f>if( 'Utility Modules'!$C$48="Yes",Z7*'Utility Modules'!$C$50,0)</f>
        <v>5534314.616</v>
      </c>
      <c r="AA173" s="37">
        <f>if( 'Utility Modules'!$C$48="Yes",AA7*'Utility Modules'!$C$50,0)</f>
        <v>5881223.087</v>
      </c>
      <c r="AB173" s="37">
        <f>if( 'Utility Modules'!$C$48="Yes",AB7*'Utility Modules'!$C$50,0)</f>
        <v>6198160.413</v>
      </c>
      <c r="AC173" s="37">
        <f>if( 'Utility Modules'!$C$48="Yes",AC7*'Utility Modules'!$C$50,0)</f>
        <v>6551195.475</v>
      </c>
      <c r="AD173" s="37">
        <f>if( 'Utility Modules'!$C$48="Yes",AD7*'Utility Modules'!$C$50,0)</f>
        <v>6893018.817</v>
      </c>
      <c r="AE173" s="37">
        <f>if( 'Utility Modules'!$C$48="Yes",AE7*'Utility Modules'!$C$50,0)</f>
        <v>7244225.332</v>
      </c>
      <c r="AF173" s="37">
        <f>if( 'Utility Modules'!$C$48="Yes",AF7*'Utility Modules'!$C$50,0)</f>
        <v>7580022.989</v>
      </c>
      <c r="AG173" s="37">
        <f>if( 'Utility Modules'!$C$48="Yes",AG7*'Utility Modules'!$C$50,0)</f>
        <v>7920599.444</v>
      </c>
      <c r="AH173" s="37">
        <f>if( 'Utility Modules'!$C$48="Yes",AH7*'Utility Modules'!$C$50,0)</f>
        <v>8252519.265</v>
      </c>
      <c r="AI173" s="37">
        <f>if( 'Utility Modules'!$C$48="Yes",AI7*'Utility Modules'!$C$50,0)</f>
        <v>8563606.711</v>
      </c>
      <c r="AJ173" s="37">
        <f>if( 'Utility Modules'!$C$48="Yes",AJ7*'Utility Modules'!$C$50,0)</f>
        <v>8872866.904</v>
      </c>
      <c r="AK173" s="37">
        <f>if( 'Utility Modules'!$C$48="Yes",AK7*'Utility Modules'!$C$50,0)</f>
        <v>9158929.199</v>
      </c>
      <c r="AL173" s="37">
        <f>if( 'Utility Modules'!$C$48="Yes",AL7*'Utility Modules'!$C$50,0)</f>
        <v>9439664.166</v>
      </c>
      <c r="AM173" s="37">
        <f>if( 'Utility Modules'!$C$48="Yes",AM7*'Utility Modules'!$C$50,0)</f>
        <v>9704377.019</v>
      </c>
      <c r="AN173" s="37">
        <f>if( 'Utility Modules'!$C$48="Yes",AN7*'Utility Modules'!$C$50,0)</f>
        <v>9929182.385</v>
      </c>
      <c r="AO173" s="37">
        <f>if( 'Utility Modules'!$C$48="Yes",AO7*'Utility Modules'!$C$50,0)</f>
        <v>10161949.53</v>
      </c>
      <c r="AP173" s="37">
        <f>if( 'Utility Modules'!$C$48="Yes",AP7*'Utility Modules'!$C$50,0)</f>
        <v>10371022.18</v>
      </c>
      <c r="AQ173" s="37">
        <f>if( 'Utility Modules'!$C$48="Yes",AQ7*'Utility Modules'!$C$50,0)</f>
        <v>10570519.59</v>
      </c>
      <c r="AR173" s="37">
        <f>if( 'Utility Modules'!$C$48="Yes",AR7*'Utility Modules'!$C$50,0)</f>
        <v>10747944.11</v>
      </c>
      <c r="AS173" s="37">
        <f>if( 'Utility Modules'!$C$48="Yes",AS7*'Utility Modules'!$C$50,0)</f>
        <v>10915686.71</v>
      </c>
      <c r="AT173" s="37">
        <f>if( 'Utility Modules'!$C$48="Yes",AT7*'Utility Modules'!$C$50,0)</f>
        <v>11068289.4</v>
      </c>
      <c r="AU173" s="37">
        <f>if( 'Utility Modules'!$C$48="Yes",AU7*'Utility Modules'!$C$50,0)</f>
        <v>11202330.22</v>
      </c>
      <c r="AV173" s="37">
        <f>if( 'Utility Modules'!$C$48="Yes",AV7*'Utility Modules'!$C$50,0)</f>
        <v>11327616.85</v>
      </c>
      <c r="AW173" s="37">
        <f>if( 'Utility Modules'!$C$48="Yes",AW7*'Utility Modules'!$C$50,0)</f>
        <v>11436939.27</v>
      </c>
      <c r="AX173" s="37">
        <f>if( 'Utility Modules'!$C$48="Yes",AX7*'Utility Modules'!$C$50,0)</f>
        <v>11538513.32</v>
      </c>
      <c r="AY173" s="37">
        <f>if( 'Utility Modules'!$C$48="Yes",AY7*'Utility Modules'!$C$50,0)</f>
        <v>11629446.11</v>
      </c>
      <c r="AZ173" s="37">
        <f>if( 'Utility Modules'!$C$48="Yes",AZ7*'Utility Modules'!$C$50,0)</f>
        <v>11705699.52</v>
      </c>
      <c r="BA173" s="37">
        <f>if( 'Utility Modules'!$C$48="Yes",BA7*'Utility Modules'!$C$50,0)</f>
        <v>11778636.03</v>
      </c>
      <c r="BB173" s="37">
        <f>if( 'Utility Modules'!$C$48="Yes",BB7*'Utility Modules'!$C$50,0)</f>
        <v>11841564.21</v>
      </c>
      <c r="BC173" s="37">
        <f>if( 'Utility Modules'!$C$48="Yes",BC7*'Utility Modules'!$C$50,0)</f>
        <v>11899456.66</v>
      </c>
      <c r="BD173" s="37">
        <f>if( 'Utility Modules'!$C$48="Yes",BD7*'Utility Modules'!$C$50,0)</f>
        <v>11949272.11</v>
      </c>
      <c r="BE173" s="37">
        <f>if( 'Utility Modules'!$C$48="Yes",BE7*'Utility Modules'!$C$50,0)</f>
        <v>11995001.93</v>
      </c>
      <c r="BF173" s="37">
        <f>if( 'Utility Modules'!$C$48="Yes",BF7*'Utility Modules'!$C$50,0)</f>
        <v>12035516.85</v>
      </c>
      <c r="BG173" s="37">
        <f>if( 'Utility Modules'!$C$48="Yes",BG7*'Utility Modules'!$C$50,0)</f>
        <v>12070303.29</v>
      </c>
      <c r="BH173" s="37">
        <f>if( 'Utility Modules'!$C$48="Yes",BH7*'Utility Modules'!$C$50,0)</f>
        <v>12102190.32</v>
      </c>
      <c r="BI173" s="37">
        <f>if( 'Utility Modules'!$C$48="Yes",BI7*'Utility Modules'!$C$50,0)</f>
        <v>12129562.07</v>
      </c>
      <c r="BJ173" s="37">
        <f>if( 'Utility Modules'!$C$48="Yes",BJ7*'Utility Modules'!$C$50,0)</f>
        <v>12154658.53</v>
      </c>
      <c r="BK173" s="37">
        <f>if( 'Utility Modules'!$C$48="Yes",BK7*'Utility Modules'!$C$50,0)</f>
        <v>12176893.42</v>
      </c>
      <c r="BL173" s="37">
        <f>if( 'Utility Modules'!$C$48="Yes",BL7*'Utility Modules'!$C$50,0)</f>
        <v>12194802.04</v>
      </c>
      <c r="BM173" s="37">
        <f>if( 'Utility Modules'!$C$48="Yes",BM7*'Utility Modules'!$C$50,0)</f>
        <v>12212503.76</v>
      </c>
      <c r="BN173" s="37">
        <f>if( 'Utility Modules'!$C$48="Yes",BN7*'Utility Modules'!$C$50,0)</f>
        <v>12227756.21</v>
      </c>
      <c r="BO173" s="37">
        <f>if( 'Utility Modules'!$C$48="Yes",BO7*'Utility Modules'!$C$50,0)</f>
        <v>12241812.47</v>
      </c>
      <c r="BP173" s="37">
        <f>if( 'Utility Modules'!$C$48="Yes",BP7*'Utility Modules'!$C$50,0)</f>
        <v>12253966.12</v>
      </c>
      <c r="BQ173" s="37">
        <f>if( 'Utility Modules'!$C$48="Yes",BQ7*'Utility Modules'!$C$50,0)</f>
        <v>12265212.63</v>
      </c>
      <c r="BR173" s="37">
        <f>if( 'Utility Modules'!$C$48="Yes",BR7*'Utility Modules'!$C$50,0)</f>
        <v>12275291.5</v>
      </c>
      <c r="BS173" s="37">
        <f>if( 'Utility Modules'!$C$48="Yes",BS7*'Utility Modules'!$C$50,0)</f>
        <v>12284072.98</v>
      </c>
      <c r="BT173" s="37">
        <f>if( 'Utility Modules'!$C$48="Yes",BT7*'Utility Modules'!$C$50,0)</f>
        <v>12292269.39</v>
      </c>
      <c r="BU173" s="37">
        <f>if( 'Utility Modules'!$C$48="Yes",BU7*'Utility Modules'!$C$50,0)</f>
        <v>12299458.76</v>
      </c>
      <c r="BV173" s="37">
        <f>if( 'Utility Modules'!$C$48="Yes",BV7*'Utility Modules'!$C$50,0)</f>
        <v>12306218.5</v>
      </c>
      <c r="BW173" s="37">
        <f>if( 'Utility Modules'!$C$48="Yes",BW7*'Utility Modules'!$C$50,0)</f>
        <v>12312385.48</v>
      </c>
      <c r="BX173" s="37">
        <f>if( 'Utility Modules'!$C$48="Yes",BX7*'Utility Modules'!$C$50,0)</f>
        <v>12317510.83</v>
      </c>
      <c r="BY173" s="37">
        <f>if( 'Utility Modules'!$C$48="Yes",BY7*'Utility Modules'!$C$50,0)</f>
        <v>12322755.68</v>
      </c>
      <c r="BZ173" s="37">
        <f>if( 'Utility Modules'!$C$48="Yes",BZ7*'Utility Modules'!$C$50,0)</f>
        <v>12327456.07</v>
      </c>
      <c r="CA173" s="37">
        <f>if( 'Utility Modules'!$C$48="Yes",CA7*'Utility Modules'!$C$50,0)</f>
        <v>12331976.52</v>
      </c>
      <c r="CB173" s="37">
        <f>if( 'Utility Modules'!$C$48="Yes",CB7*'Utility Modules'!$C$50,0)</f>
        <v>12336068.26</v>
      </c>
      <c r="CC173" s="37">
        <f>if( 'Utility Modules'!$C$48="Yes",CC7*'Utility Modules'!$C$50,0)</f>
        <v>12340043.23</v>
      </c>
      <c r="CD173" s="37">
        <f>if( 'Utility Modules'!$C$48="Yes",CD7*'Utility Modules'!$C$50,0)</f>
        <v>12343795.63</v>
      </c>
      <c r="CE173" s="37">
        <f>if( 'Utility Modules'!$C$48="Yes",CE7*'Utility Modules'!$C$50,0)</f>
        <v>12347243.99</v>
      </c>
      <c r="CF173" s="37">
        <f>if( 'Utility Modules'!$C$48="Yes",CF7*'Utility Modules'!$C$50,0)</f>
        <v>12350644.23</v>
      </c>
      <c r="CG173" s="37">
        <f>if( 'Utility Modules'!$C$48="Yes",CG7*'Utility Modules'!$C$50,0)</f>
        <v>12353798.75</v>
      </c>
      <c r="CH173" s="37">
        <f>if( 'Utility Modules'!$C$48="Yes",CH7*'Utility Modules'!$C$50,0)</f>
        <v>12356937.7</v>
      </c>
      <c r="CI173" s="37">
        <f>if( 'Utility Modules'!$C$48="Yes",CI7*'Utility Modules'!$C$50,0)</f>
        <v>12359971.48</v>
      </c>
      <c r="CJ173" s="37">
        <f>if( 'Utility Modules'!$C$48="Yes",CJ7*'Utility Modules'!$C$50,0)</f>
        <v>12362634.2</v>
      </c>
      <c r="CK173" s="37">
        <f>if( 'Utility Modules'!$C$48="Yes",CK7*'Utility Modules'!$C$50,0)</f>
        <v>12365508.87</v>
      </c>
      <c r="CL173" s="37">
        <f>if( 'Utility Modules'!$C$48="Yes",CL7*'Utility Modules'!$C$50,0)</f>
        <v>12368228.19</v>
      </c>
      <c r="CM173" s="37">
        <f>if( 'Utility Modules'!$C$48="Yes",CM7*'Utility Modules'!$C$50,0)</f>
        <v>12370983.48</v>
      </c>
      <c r="CN173" s="37">
        <f>if( 'Utility Modules'!$C$48="Yes",CN7*'Utility Modules'!$C$50,0)</f>
        <v>12373605.33</v>
      </c>
      <c r="CO173" s="37">
        <f>if( 'Utility Modules'!$C$48="Yes",CO7*'Utility Modules'!$C$50,0)</f>
        <v>12376276.13</v>
      </c>
      <c r="CP173" s="37">
        <f>if( 'Utility Modules'!$C$48="Yes",CP7*'Utility Modules'!$C$50,0)</f>
        <v>12378914.54</v>
      </c>
      <c r="CQ173" s="37">
        <f>if( 'Utility Modules'!$C$48="Yes",CQ7*'Utility Modules'!$C$50,0)</f>
        <v>12381442.55</v>
      </c>
      <c r="CR173" s="37">
        <f>if( 'Utility Modules'!$C$48="Yes",CR7*'Utility Modules'!$C$50,0)</f>
        <v>12384033.68</v>
      </c>
      <c r="CS173" s="37">
        <f>if( 'Utility Modules'!$C$48="Yes",CS7*'Utility Modules'!$C$50,0)</f>
        <v>12386524.88</v>
      </c>
      <c r="CT173" s="37">
        <f>if( 'Utility Modules'!$C$48="Yes",CT7*'Utility Modules'!$C$50,0)</f>
        <v>12389085.98</v>
      </c>
      <c r="CU173" s="37">
        <f>if( 'Utility Modules'!$C$48="Yes",CU7*'Utility Modules'!$C$50,0)</f>
        <v>12391637.04</v>
      </c>
      <c r="CV173" s="37">
        <f>if( 'Utility Modules'!$C$48="Yes",CV7*'Utility Modules'!$C$50,0)</f>
        <v>12394016.99</v>
      </c>
      <c r="CW173" s="37">
        <f>if( 'Utility Modules'!$C$48="Yes",CW7*'Utility Modules'!$C$50,0)</f>
        <v>12396556.47</v>
      </c>
      <c r="CX173" s="37">
        <f>if( 'Utility Modules'!$C$48="Yes",CX7*'Utility Modules'!$C$50,0)</f>
        <v>12399011.52</v>
      </c>
      <c r="CY173" s="37">
        <f>if( 'Utility Modules'!$C$48="Yes",CY7*'Utility Modules'!$C$50,0)</f>
        <v>12401547.65</v>
      </c>
      <c r="CZ173" s="37">
        <f>if( 'Utility Modules'!$C$48="Yes",CZ7*'Utility Modules'!$C$50,0)</f>
        <v>12404002.75</v>
      </c>
      <c r="DA173" s="37">
        <f>if( 'Utility Modules'!$C$48="Yes",DA7*'Utility Modules'!$C$50,0)</f>
        <v>12406541.89</v>
      </c>
      <c r="DB173" s="37">
        <f>if( 'Utility Modules'!$C$48="Yes",DB7*'Utility Modules'!$C$50,0)</f>
        <v>12409084.48</v>
      </c>
      <c r="DC173" s="37">
        <f>if( 'Utility Modules'!$C$48="Yes",DC7*'Utility Modules'!$C$50,0)</f>
        <v>12411549.31</v>
      </c>
      <c r="DD173" s="37">
        <f>if( 'Utility Modules'!$C$48="Yes",DD7*'Utility Modules'!$C$50,0)</f>
        <v>12414101.62</v>
      </c>
      <c r="DE173" s="37">
        <f>if( 'Utility Modules'!$C$48="Yes",DE7*'Utility Modules'!$C$50,0)</f>
        <v>12416577.45</v>
      </c>
      <c r="DF173" s="37">
        <f>if( 'Utility Modules'!$C$48="Yes",DF7*'Utility Modules'!$C$50,0)</f>
        <v>12419142.53</v>
      </c>
      <c r="DG173" s="37">
        <f>if( 'Utility Modules'!$C$48="Yes",DG7*'Utility Modules'!$C$50,0)</f>
        <v>12421715.03</v>
      </c>
      <c r="DH173" s="37">
        <f>if( 'Utility Modules'!$C$48="Yes",DH7*'Utility Modules'!$C$50,0)</f>
        <v>12424045.36</v>
      </c>
      <c r="DI173" s="37">
        <f>if( 'Utility Modules'!$C$48="Yes",DI7*'Utility Modules'!$C$50,0)</f>
        <v>12426633.28</v>
      </c>
      <c r="DJ173" s="37">
        <f>if( 'Utility Modules'!$C$48="Yes",DJ7*'Utility Modules'!$C$50,0)</f>
        <v>12429145.99</v>
      </c>
      <c r="DK173" s="37">
        <f>if( 'Utility Modules'!$C$48="Yes",DK7*'Utility Modules'!$C$50,0)</f>
        <v>12431751.31</v>
      </c>
      <c r="DL173" s="37">
        <f>if( 'Utility Modules'!$C$48="Yes",DL7*'Utility Modules'!$C$50,0)</f>
        <v>12434281.41</v>
      </c>
      <c r="DM173" s="37">
        <f>if( 'Utility Modules'!$C$48="Yes",DM7*'Utility Modules'!$C$50,0)</f>
        <v>12436905.19</v>
      </c>
      <c r="DN173" s="37">
        <f>if( 'Utility Modules'!$C$48="Yes",DN7*'Utility Modules'!$C$50,0)</f>
        <v>12439538.68</v>
      </c>
      <c r="DO173" s="37">
        <f>if( 'Utility Modules'!$C$48="Yes",DO7*'Utility Modules'!$C$50,0)</f>
        <v>12442096.63</v>
      </c>
      <c r="DP173" s="37">
        <f>if( 'Utility Modules'!$C$48="Yes",DP7*'Utility Modules'!$C$50,0)</f>
        <v>12444749.7</v>
      </c>
      <c r="DQ173" s="37">
        <f>if( 'Utility Modules'!$C$48="Yes",DQ7*'Utility Modules'!$C$50,0)</f>
        <v>12447326.85</v>
      </c>
      <c r="DR173" s="37">
        <f>if( 'Utility Modules'!$C$48="Yes",DR7*'Utility Modules'!$C$50,0)</f>
        <v>12450000</v>
      </c>
    </row>
    <row r="174">
      <c r="B174" s="210" t="s">
        <v>291</v>
      </c>
      <c r="C174" s="233">
        <f t="shared" ref="C174:DR174" si="77">C93/C8</f>
        <v>2.380209673</v>
      </c>
      <c r="D174" s="233">
        <f t="shared" si="77"/>
        <v>22.55751056</v>
      </c>
      <c r="E174" s="233">
        <f t="shared" si="77"/>
        <v>31.1687971</v>
      </c>
      <c r="F174" s="233">
        <f t="shared" si="77"/>
        <v>39.66564788</v>
      </c>
      <c r="G174" s="233">
        <f t="shared" si="77"/>
        <v>47.90353675</v>
      </c>
      <c r="H174" s="233">
        <f t="shared" si="77"/>
        <v>56.95860832</v>
      </c>
      <c r="I174" s="233">
        <f t="shared" si="77"/>
        <v>67.28576061</v>
      </c>
      <c r="J174" s="233">
        <f t="shared" si="77"/>
        <v>78.21182382</v>
      </c>
      <c r="K174" s="233">
        <f t="shared" si="77"/>
        <v>89.93265596</v>
      </c>
      <c r="L174" s="233">
        <f t="shared" si="77"/>
        <v>101.5027507</v>
      </c>
      <c r="M174" s="233">
        <f t="shared" si="77"/>
        <v>113.7553626</v>
      </c>
      <c r="N174" s="233">
        <f t="shared" si="77"/>
        <v>125.6246134</v>
      </c>
      <c r="O174" s="233">
        <f t="shared" si="77"/>
        <v>138.8015244</v>
      </c>
      <c r="P174" s="233">
        <f t="shared" si="77"/>
        <v>153.5482977</v>
      </c>
      <c r="Q174" s="233">
        <f t="shared" si="77"/>
        <v>166.7314578</v>
      </c>
      <c r="R174" s="233">
        <f t="shared" si="77"/>
        <v>180.6835343</v>
      </c>
      <c r="S174" s="233">
        <f t="shared" si="77"/>
        <v>193.9149022</v>
      </c>
      <c r="T174" s="233">
        <f t="shared" si="77"/>
        <v>207.6505266</v>
      </c>
      <c r="U174" s="233">
        <f t="shared" si="77"/>
        <v>220.9420121</v>
      </c>
      <c r="V174" s="233">
        <f t="shared" si="77"/>
        <v>234.2930164</v>
      </c>
      <c r="W174" s="233">
        <f t="shared" si="77"/>
        <v>248.1613559</v>
      </c>
      <c r="X174" s="233">
        <f t="shared" si="77"/>
        <v>261.338069</v>
      </c>
      <c r="Y174" s="233">
        <f t="shared" si="77"/>
        <v>275.2219007</v>
      </c>
      <c r="Z174" s="233">
        <f t="shared" si="77"/>
        <v>288.4844568</v>
      </c>
      <c r="AA174" s="233">
        <f t="shared" si="77"/>
        <v>301.9043165</v>
      </c>
      <c r="AB174" s="233">
        <f t="shared" si="77"/>
        <v>317.2434374</v>
      </c>
      <c r="AC174" s="233">
        <f t="shared" si="77"/>
        <v>330.7470931</v>
      </c>
      <c r="AD174" s="233">
        <f t="shared" si="77"/>
        <v>345.4852209</v>
      </c>
      <c r="AE174" s="233">
        <f t="shared" si="77"/>
        <v>359.9566771</v>
      </c>
      <c r="AF174" s="233">
        <f t="shared" si="77"/>
        <v>375.5751447</v>
      </c>
      <c r="AG174" s="233">
        <f t="shared" si="77"/>
        <v>390.746803</v>
      </c>
      <c r="AH174" s="233">
        <f t="shared" si="77"/>
        <v>406.5595192</v>
      </c>
      <c r="AI174" s="233">
        <f t="shared" si="77"/>
        <v>423.5274601</v>
      </c>
      <c r="AJ174" s="233">
        <f t="shared" si="77"/>
        <v>440.6004779</v>
      </c>
      <c r="AK174" s="233">
        <f t="shared" si="77"/>
        <v>459.0197695</v>
      </c>
      <c r="AL174" s="233">
        <f t="shared" si="77"/>
        <v>477.7152849</v>
      </c>
      <c r="AM174" s="233">
        <f t="shared" si="77"/>
        <v>497.3846151</v>
      </c>
      <c r="AN174" s="233">
        <f t="shared" si="77"/>
        <v>519.2043206</v>
      </c>
      <c r="AO174" s="233">
        <f t="shared" si="77"/>
        <v>540.4639376</v>
      </c>
      <c r="AP174" s="233">
        <f t="shared" si="77"/>
        <v>563.279989</v>
      </c>
      <c r="AQ174" s="233">
        <f t="shared" si="77"/>
        <v>586.6585033</v>
      </c>
      <c r="AR174" s="233">
        <f t="shared" si="77"/>
        <v>611.4255662</v>
      </c>
      <c r="AS174" s="233">
        <f t="shared" si="77"/>
        <v>636.801012</v>
      </c>
      <c r="AT174" s="233">
        <f t="shared" si="77"/>
        <v>663.2382431</v>
      </c>
      <c r="AU174" s="233">
        <f t="shared" si="77"/>
        <v>690.9470309</v>
      </c>
      <c r="AV174" s="233">
        <f t="shared" si="77"/>
        <v>719.3203116</v>
      </c>
      <c r="AW174" s="233">
        <f t="shared" si="77"/>
        <v>748.9506789</v>
      </c>
      <c r="AX174" s="233">
        <f t="shared" si="77"/>
        <v>779.2767628</v>
      </c>
      <c r="AY174" s="233">
        <f t="shared" si="77"/>
        <v>810.3729835</v>
      </c>
      <c r="AZ174" s="233">
        <f t="shared" si="77"/>
        <v>842.6969779</v>
      </c>
      <c r="BA174" s="233">
        <f t="shared" si="77"/>
        <v>875.4502318</v>
      </c>
      <c r="BB174" s="233">
        <f t="shared" si="77"/>
        <v>909.2925983</v>
      </c>
      <c r="BC174" s="233">
        <f t="shared" si="77"/>
        <v>943.8209388</v>
      </c>
      <c r="BD174" s="233">
        <f t="shared" si="77"/>
        <v>979.3602976</v>
      </c>
      <c r="BE174" s="233">
        <f t="shared" si="77"/>
        <v>1015.58635</v>
      </c>
      <c r="BF174" s="233">
        <f t="shared" si="77"/>
        <v>1052.666378</v>
      </c>
      <c r="BG174" s="233">
        <f t="shared" si="77"/>
        <v>1090.670273</v>
      </c>
      <c r="BH174" s="233">
        <f t="shared" si="77"/>
        <v>1129.360123</v>
      </c>
      <c r="BI174" s="233">
        <f t="shared" si="77"/>
        <v>1168.948379</v>
      </c>
      <c r="BJ174" s="233">
        <f t="shared" si="77"/>
        <v>1209.225865</v>
      </c>
      <c r="BK174" s="233">
        <f t="shared" si="77"/>
        <v>1250.298731</v>
      </c>
      <c r="BL174" s="233">
        <f t="shared" si="77"/>
        <v>1292.340654</v>
      </c>
      <c r="BM174" s="233">
        <f t="shared" si="77"/>
        <v>1334.909574</v>
      </c>
      <c r="BN174" s="233">
        <f t="shared" si="77"/>
        <v>1378.323801</v>
      </c>
      <c r="BO174" s="233">
        <f t="shared" si="77"/>
        <v>1422.433923</v>
      </c>
      <c r="BP174" s="233">
        <f t="shared" si="77"/>
        <v>1467.352729</v>
      </c>
      <c r="BQ174" s="233">
        <f t="shared" si="77"/>
        <v>1512.966514</v>
      </c>
      <c r="BR174" s="233">
        <f t="shared" si="77"/>
        <v>1559.335471</v>
      </c>
      <c r="BS174" s="233">
        <f t="shared" si="77"/>
        <v>1606.489415</v>
      </c>
      <c r="BT174" s="233">
        <f t="shared" si="77"/>
        <v>1654.345103</v>
      </c>
      <c r="BU174" s="233">
        <f t="shared" si="77"/>
        <v>1702.984784</v>
      </c>
      <c r="BV174" s="233">
        <f t="shared" si="77"/>
        <v>1752.33502</v>
      </c>
      <c r="BW174" s="233">
        <f t="shared" si="77"/>
        <v>1802.440261</v>
      </c>
      <c r="BX174" s="233">
        <f t="shared" si="77"/>
        <v>1853.379688</v>
      </c>
      <c r="BY174" s="233">
        <f t="shared" si="77"/>
        <v>1904.979432</v>
      </c>
      <c r="BZ174" s="233">
        <f t="shared" si="77"/>
        <v>1957.374913</v>
      </c>
      <c r="CA174" s="233">
        <f t="shared" si="77"/>
        <v>2010.509722</v>
      </c>
      <c r="CB174" s="233">
        <f t="shared" si="77"/>
        <v>2064.441702</v>
      </c>
      <c r="CC174" s="233">
        <f t="shared" si="77"/>
        <v>2119.125064</v>
      </c>
      <c r="CD174" s="233">
        <f t="shared" si="77"/>
        <v>2174.594864</v>
      </c>
      <c r="CE174" s="233">
        <f t="shared" si="77"/>
        <v>2230.876263</v>
      </c>
      <c r="CF174" s="233">
        <f t="shared" si="77"/>
        <v>2287.931565</v>
      </c>
      <c r="CG174" s="233">
        <f t="shared" si="77"/>
        <v>2345.814787</v>
      </c>
      <c r="CH174" s="233">
        <f t="shared" si="77"/>
        <v>2404.489499</v>
      </c>
      <c r="CI174" s="233">
        <f t="shared" si="77"/>
        <v>2463.989241</v>
      </c>
      <c r="CJ174" s="233">
        <f t="shared" si="77"/>
        <v>2524.379401</v>
      </c>
      <c r="CK174" s="233">
        <f t="shared" si="77"/>
        <v>2585.543929</v>
      </c>
      <c r="CL174" s="233">
        <f t="shared" si="77"/>
        <v>2647.585363</v>
      </c>
      <c r="CM174" s="233">
        <f t="shared" si="77"/>
        <v>2710.467228</v>
      </c>
      <c r="CN174" s="233">
        <f t="shared" si="77"/>
        <v>2774.24269</v>
      </c>
      <c r="CO174" s="233">
        <f t="shared" si="77"/>
        <v>2838.878488</v>
      </c>
      <c r="CP174" s="233">
        <f t="shared" si="77"/>
        <v>2904.409609</v>
      </c>
      <c r="CQ174" s="233">
        <f t="shared" si="77"/>
        <v>2970.865953</v>
      </c>
      <c r="CR174" s="233">
        <f t="shared" si="77"/>
        <v>3038.215272</v>
      </c>
      <c r="CS174" s="233">
        <f t="shared" si="77"/>
        <v>3106.515383</v>
      </c>
      <c r="CT174" s="233">
        <f t="shared" si="77"/>
        <v>3175.732094</v>
      </c>
      <c r="CU174" s="233">
        <f t="shared" si="77"/>
        <v>3245.903089</v>
      </c>
      <c r="CV174" s="233">
        <f t="shared" si="77"/>
        <v>3317.083444</v>
      </c>
      <c r="CW174" s="233">
        <f t="shared" si="77"/>
        <v>3389.191526</v>
      </c>
      <c r="CX174" s="233">
        <f t="shared" si="77"/>
        <v>3462.31749</v>
      </c>
      <c r="CY174" s="233">
        <f t="shared" si="77"/>
        <v>3536.42231</v>
      </c>
      <c r="CZ174" s="233">
        <f t="shared" si="77"/>
        <v>3611.570689</v>
      </c>
      <c r="DA174" s="233">
        <f t="shared" si="77"/>
        <v>3687.723445</v>
      </c>
      <c r="DB174" s="233">
        <f t="shared" si="77"/>
        <v>3764.923203</v>
      </c>
      <c r="DC174" s="233">
        <f t="shared" si="77"/>
        <v>3843.207739</v>
      </c>
      <c r="DD174" s="233">
        <f t="shared" si="77"/>
        <v>3922.536627</v>
      </c>
      <c r="DE174" s="233">
        <f t="shared" si="77"/>
        <v>4002.982194</v>
      </c>
      <c r="DF174" s="233">
        <f t="shared" si="77"/>
        <v>4084.500597</v>
      </c>
      <c r="DG174" s="233">
        <f t="shared" si="77"/>
        <v>4167.138783</v>
      </c>
      <c r="DH174" s="233">
        <f t="shared" si="77"/>
        <v>4250.99572</v>
      </c>
      <c r="DI174" s="233">
        <f t="shared" si="77"/>
        <v>4335.904657</v>
      </c>
      <c r="DJ174" s="233">
        <f t="shared" si="77"/>
        <v>4422.01513</v>
      </c>
      <c r="DK174" s="233">
        <f t="shared" si="77"/>
        <v>4509.27337</v>
      </c>
      <c r="DL174" s="233">
        <f t="shared" si="77"/>
        <v>4597.761286</v>
      </c>
      <c r="DM174" s="233">
        <f t="shared" si="77"/>
        <v>4687.426343</v>
      </c>
      <c r="DN174" s="233">
        <f t="shared" si="77"/>
        <v>4778.322177</v>
      </c>
      <c r="DO174" s="233">
        <f t="shared" si="77"/>
        <v>4870.496485</v>
      </c>
      <c r="DP174" s="233">
        <f t="shared" si="77"/>
        <v>4963.894814</v>
      </c>
      <c r="DQ174" s="233">
        <f t="shared" si="77"/>
        <v>5058.609555</v>
      </c>
      <c r="DR174" s="233">
        <f t="shared" si="77"/>
        <v>5154.581747</v>
      </c>
    </row>
    <row r="175">
      <c r="B175" s="210" t="s">
        <v>292</v>
      </c>
      <c r="C175" s="285">
        <f>if(1+('Utility Modules'!$C$54*C174)&lt;'Utility Modules'!$C$55,1+('Utility Modules'!$C$54*C174),'Utility Modules'!$C$55)</f>
        <v>1.001190105</v>
      </c>
      <c r="D175" s="285">
        <f>if(1+('Utility Modules'!$C$54*D174)&lt;'Utility Modules'!$C$55,1+('Utility Modules'!$C$54*D174),'Utility Modules'!$C$55)</f>
        <v>1.011278755</v>
      </c>
      <c r="E175" s="285">
        <f>if(1+('Utility Modules'!$C$54*E174)&lt;'Utility Modules'!$C$55,1+('Utility Modules'!$C$54*E174),'Utility Modules'!$C$55)</f>
        <v>1.015584399</v>
      </c>
      <c r="F175" s="285">
        <f>if(1+('Utility Modules'!$C$54*F174)&lt;'Utility Modules'!$C$55,1+('Utility Modules'!$C$54*F174),'Utility Modules'!$C$55)</f>
        <v>1.019832824</v>
      </c>
      <c r="G175" s="285">
        <f>if(1+('Utility Modules'!$C$54*G174)&lt;'Utility Modules'!$C$55,1+('Utility Modules'!$C$54*G174),'Utility Modules'!$C$55)</f>
        <v>1.023951768</v>
      </c>
      <c r="H175" s="285">
        <f>if(1+('Utility Modules'!$C$54*H174)&lt;'Utility Modules'!$C$55,1+('Utility Modules'!$C$54*H174),'Utility Modules'!$C$55)</f>
        <v>1.028479304</v>
      </c>
      <c r="I175" s="285">
        <f>if(1+('Utility Modules'!$C$54*I174)&lt;'Utility Modules'!$C$55,1+('Utility Modules'!$C$54*I174),'Utility Modules'!$C$55)</f>
        <v>1.03364288</v>
      </c>
      <c r="J175" s="285">
        <f>if(1+('Utility Modules'!$C$54*J174)&lt;'Utility Modules'!$C$55,1+('Utility Modules'!$C$54*J174),'Utility Modules'!$C$55)</f>
        <v>1.039105912</v>
      </c>
      <c r="K175" s="285">
        <f>if(1+('Utility Modules'!$C$54*K174)&lt;'Utility Modules'!$C$55,1+('Utility Modules'!$C$54*K174),'Utility Modules'!$C$55)</f>
        <v>1.044966328</v>
      </c>
      <c r="L175" s="285">
        <f>if(1+('Utility Modules'!$C$54*L174)&lt;'Utility Modules'!$C$55,1+('Utility Modules'!$C$54*L174),'Utility Modules'!$C$55)</f>
        <v>1.050751375</v>
      </c>
      <c r="M175" s="285">
        <f>if(1+('Utility Modules'!$C$54*M174)&lt;'Utility Modules'!$C$55,1+('Utility Modules'!$C$54*M174),'Utility Modules'!$C$55)</f>
        <v>1.056877681</v>
      </c>
      <c r="N175" s="285">
        <f>if(1+('Utility Modules'!$C$54*N174)&lt;'Utility Modules'!$C$55,1+('Utility Modules'!$C$54*N174),'Utility Modules'!$C$55)</f>
        <v>1.062812307</v>
      </c>
      <c r="O175" s="285">
        <f>if(1+('Utility Modules'!$C$54*O174)&lt;'Utility Modules'!$C$55,1+('Utility Modules'!$C$54*O174),'Utility Modules'!$C$55)</f>
        <v>1.069400762</v>
      </c>
      <c r="P175" s="285">
        <f>if(1+('Utility Modules'!$C$54*P174)&lt;'Utility Modules'!$C$55,1+('Utility Modules'!$C$54*P174),'Utility Modules'!$C$55)</f>
        <v>1.076774149</v>
      </c>
      <c r="Q175" s="285">
        <f>if(1+('Utility Modules'!$C$54*Q174)&lt;'Utility Modules'!$C$55,1+('Utility Modules'!$C$54*Q174),'Utility Modules'!$C$55)</f>
        <v>1.083365729</v>
      </c>
      <c r="R175" s="285">
        <f>if(1+('Utility Modules'!$C$54*R174)&lt;'Utility Modules'!$C$55,1+('Utility Modules'!$C$54*R174),'Utility Modules'!$C$55)</f>
        <v>1.090341767</v>
      </c>
      <c r="S175" s="285">
        <f>if(1+('Utility Modules'!$C$54*S174)&lt;'Utility Modules'!$C$55,1+('Utility Modules'!$C$54*S174),'Utility Modules'!$C$55)</f>
        <v>1.096957451</v>
      </c>
      <c r="T175" s="285">
        <f>if(1+('Utility Modules'!$C$54*T174)&lt;'Utility Modules'!$C$55,1+('Utility Modules'!$C$54*T174),'Utility Modules'!$C$55)</f>
        <v>1.103825263</v>
      </c>
      <c r="U175" s="285">
        <f>if(1+('Utility Modules'!$C$54*U174)&lt;'Utility Modules'!$C$55,1+('Utility Modules'!$C$54*U174),'Utility Modules'!$C$55)</f>
        <v>1.110471006</v>
      </c>
      <c r="V175" s="285">
        <f>if(1+('Utility Modules'!$C$54*V174)&lt;'Utility Modules'!$C$55,1+('Utility Modules'!$C$54*V174),'Utility Modules'!$C$55)</f>
        <v>1.117146508</v>
      </c>
      <c r="W175" s="285">
        <f>if(1+('Utility Modules'!$C$54*W174)&lt;'Utility Modules'!$C$55,1+('Utility Modules'!$C$54*W174),'Utility Modules'!$C$55)</f>
        <v>1.124080678</v>
      </c>
      <c r="X175" s="285">
        <f>if(1+('Utility Modules'!$C$54*X174)&lt;'Utility Modules'!$C$55,1+('Utility Modules'!$C$54*X174),'Utility Modules'!$C$55)</f>
        <v>1.130669035</v>
      </c>
      <c r="Y175" s="285">
        <f>if(1+('Utility Modules'!$C$54*Y174)&lt;'Utility Modules'!$C$55,1+('Utility Modules'!$C$54*Y174),'Utility Modules'!$C$55)</f>
        <v>1.13761095</v>
      </c>
      <c r="Z175" s="285">
        <f>if(1+('Utility Modules'!$C$54*Z174)&lt;'Utility Modules'!$C$55,1+('Utility Modules'!$C$54*Z174),'Utility Modules'!$C$55)</f>
        <v>1.144242228</v>
      </c>
      <c r="AA175" s="285">
        <f>if(1+('Utility Modules'!$C$54*AA174)&lt;'Utility Modules'!$C$55,1+('Utility Modules'!$C$54*AA174),'Utility Modules'!$C$55)</f>
        <v>1.150952158</v>
      </c>
      <c r="AB175" s="285">
        <f>if(1+('Utility Modules'!$C$54*AB174)&lt;'Utility Modules'!$C$55,1+('Utility Modules'!$C$54*AB174),'Utility Modules'!$C$55)</f>
        <v>1.158621719</v>
      </c>
      <c r="AC175" s="285">
        <f>if(1+('Utility Modules'!$C$54*AC174)&lt;'Utility Modules'!$C$55,1+('Utility Modules'!$C$54*AC174),'Utility Modules'!$C$55)</f>
        <v>1.165373547</v>
      </c>
      <c r="AD175" s="285">
        <f>if(1+('Utility Modules'!$C$54*AD174)&lt;'Utility Modules'!$C$55,1+('Utility Modules'!$C$54*AD174),'Utility Modules'!$C$55)</f>
        <v>1.17274261</v>
      </c>
      <c r="AE175" s="285">
        <f>if(1+('Utility Modules'!$C$54*AE174)&lt;'Utility Modules'!$C$55,1+('Utility Modules'!$C$54*AE174),'Utility Modules'!$C$55)</f>
        <v>1.179978339</v>
      </c>
      <c r="AF175" s="285">
        <f>if(1+('Utility Modules'!$C$54*AF174)&lt;'Utility Modules'!$C$55,1+('Utility Modules'!$C$54*AF174),'Utility Modules'!$C$55)</f>
        <v>1.187787572</v>
      </c>
      <c r="AG175" s="285">
        <f>if(1+('Utility Modules'!$C$54*AG174)&lt;'Utility Modules'!$C$55,1+('Utility Modules'!$C$54*AG174),'Utility Modules'!$C$55)</f>
        <v>1.195373401</v>
      </c>
      <c r="AH175" s="285">
        <f>if(1+('Utility Modules'!$C$54*AH174)&lt;'Utility Modules'!$C$55,1+('Utility Modules'!$C$54*AH174),'Utility Modules'!$C$55)</f>
        <v>1.20327976</v>
      </c>
      <c r="AI175" s="285">
        <f>if(1+('Utility Modules'!$C$54*AI174)&lt;'Utility Modules'!$C$55,1+('Utility Modules'!$C$54*AI174),'Utility Modules'!$C$55)</f>
        <v>1.21176373</v>
      </c>
      <c r="AJ175" s="285">
        <f>if(1+('Utility Modules'!$C$54*AJ174)&lt;'Utility Modules'!$C$55,1+('Utility Modules'!$C$54*AJ174),'Utility Modules'!$C$55)</f>
        <v>1.220300239</v>
      </c>
      <c r="AK175" s="285">
        <f>if(1+('Utility Modules'!$C$54*AK174)&lt;'Utility Modules'!$C$55,1+('Utility Modules'!$C$54*AK174),'Utility Modules'!$C$55)</f>
        <v>1.229509885</v>
      </c>
      <c r="AL175" s="285">
        <f>if(1+('Utility Modules'!$C$54*AL174)&lt;'Utility Modules'!$C$55,1+('Utility Modules'!$C$54*AL174),'Utility Modules'!$C$55)</f>
        <v>1.238857642</v>
      </c>
      <c r="AM175" s="285">
        <f>if(1+('Utility Modules'!$C$54*AM174)&lt;'Utility Modules'!$C$55,1+('Utility Modules'!$C$54*AM174),'Utility Modules'!$C$55)</f>
        <v>1.248692308</v>
      </c>
      <c r="AN175" s="285">
        <f>if(1+('Utility Modules'!$C$54*AN174)&lt;'Utility Modules'!$C$55,1+('Utility Modules'!$C$54*AN174),'Utility Modules'!$C$55)</f>
        <v>1.25960216</v>
      </c>
      <c r="AO175" s="285">
        <f>if(1+('Utility Modules'!$C$54*AO174)&lt;'Utility Modules'!$C$55,1+('Utility Modules'!$C$54*AO174),'Utility Modules'!$C$55)</f>
        <v>1.270231969</v>
      </c>
      <c r="AP175" s="285">
        <f>if(1+('Utility Modules'!$C$54*AP174)&lt;'Utility Modules'!$C$55,1+('Utility Modules'!$C$54*AP174),'Utility Modules'!$C$55)</f>
        <v>1.281639994</v>
      </c>
      <c r="AQ175" s="285">
        <f>if(1+('Utility Modules'!$C$54*AQ174)&lt;'Utility Modules'!$C$55,1+('Utility Modules'!$C$54*AQ174),'Utility Modules'!$C$55)</f>
        <v>1.293329252</v>
      </c>
      <c r="AR175" s="285">
        <f>if(1+('Utility Modules'!$C$54*AR174)&lt;'Utility Modules'!$C$55,1+('Utility Modules'!$C$54*AR174),'Utility Modules'!$C$55)</f>
        <v>1.305712783</v>
      </c>
      <c r="AS175" s="285">
        <f>if(1+('Utility Modules'!$C$54*AS174)&lt;'Utility Modules'!$C$55,1+('Utility Modules'!$C$54*AS174),'Utility Modules'!$C$55)</f>
        <v>1.318400506</v>
      </c>
      <c r="AT175" s="285">
        <f>if(1+('Utility Modules'!$C$54*AT174)&lt;'Utility Modules'!$C$55,1+('Utility Modules'!$C$54*AT174),'Utility Modules'!$C$55)</f>
        <v>1.331619122</v>
      </c>
      <c r="AU175" s="285">
        <f>if(1+('Utility Modules'!$C$54*AU174)&lt;'Utility Modules'!$C$55,1+('Utility Modules'!$C$54*AU174),'Utility Modules'!$C$55)</f>
        <v>1.345473515</v>
      </c>
      <c r="AV175" s="285">
        <f>if(1+('Utility Modules'!$C$54*AV174)&lt;'Utility Modules'!$C$55,1+('Utility Modules'!$C$54*AV174),'Utility Modules'!$C$55)</f>
        <v>1.359660156</v>
      </c>
      <c r="AW175" s="285">
        <f>if(1+('Utility Modules'!$C$54*AW174)&lt;'Utility Modules'!$C$55,1+('Utility Modules'!$C$54*AW174),'Utility Modules'!$C$55)</f>
        <v>1.374475339</v>
      </c>
      <c r="AX175" s="285">
        <f>if(1+('Utility Modules'!$C$54*AX174)&lt;'Utility Modules'!$C$55,1+('Utility Modules'!$C$54*AX174),'Utility Modules'!$C$55)</f>
        <v>1.389638381</v>
      </c>
      <c r="AY175" s="285">
        <f>if(1+('Utility Modules'!$C$54*AY174)&lt;'Utility Modules'!$C$55,1+('Utility Modules'!$C$54*AY174),'Utility Modules'!$C$55)</f>
        <v>1.405186492</v>
      </c>
      <c r="AZ175" s="285">
        <f>if(1+('Utility Modules'!$C$54*AZ174)&lt;'Utility Modules'!$C$55,1+('Utility Modules'!$C$54*AZ174),'Utility Modules'!$C$55)</f>
        <v>1.421348489</v>
      </c>
      <c r="BA175" s="285">
        <f>if(1+('Utility Modules'!$C$54*BA174)&lt;'Utility Modules'!$C$55,1+('Utility Modules'!$C$54*BA174),'Utility Modules'!$C$55)</f>
        <v>1.437725116</v>
      </c>
      <c r="BB175" s="285">
        <f>if(1+('Utility Modules'!$C$54*BB174)&lt;'Utility Modules'!$C$55,1+('Utility Modules'!$C$54*BB174),'Utility Modules'!$C$55)</f>
        <v>1.454646299</v>
      </c>
      <c r="BC175" s="285">
        <f>if(1+('Utility Modules'!$C$54*BC174)&lt;'Utility Modules'!$C$55,1+('Utility Modules'!$C$54*BC174),'Utility Modules'!$C$55)</f>
        <v>1.471910469</v>
      </c>
      <c r="BD175" s="285">
        <f>if(1+('Utility Modules'!$C$54*BD174)&lt;'Utility Modules'!$C$55,1+('Utility Modules'!$C$54*BD174),'Utility Modules'!$C$55)</f>
        <v>1.489680149</v>
      </c>
      <c r="BE175" s="285">
        <f>if(1+('Utility Modules'!$C$54*BE174)&lt;'Utility Modules'!$C$55,1+('Utility Modules'!$C$54*BE174),'Utility Modules'!$C$55)</f>
        <v>1.507793175</v>
      </c>
      <c r="BF175" s="285">
        <f>if(1+('Utility Modules'!$C$54*BF174)&lt;'Utility Modules'!$C$55,1+('Utility Modules'!$C$54*BF174),'Utility Modules'!$C$55)</f>
        <v>1.526333189</v>
      </c>
      <c r="BG175" s="285">
        <f>if(1+('Utility Modules'!$C$54*BG174)&lt;'Utility Modules'!$C$55,1+('Utility Modules'!$C$54*BG174),'Utility Modules'!$C$55)</f>
        <v>1.545335137</v>
      </c>
      <c r="BH175" s="285">
        <f>if(1+('Utility Modules'!$C$54*BH174)&lt;'Utility Modules'!$C$55,1+('Utility Modules'!$C$54*BH174),'Utility Modules'!$C$55)</f>
        <v>1.564680062</v>
      </c>
      <c r="BI175" s="285">
        <f>if(1+('Utility Modules'!$C$54*BI174)&lt;'Utility Modules'!$C$55,1+('Utility Modules'!$C$54*BI174),'Utility Modules'!$C$55)</f>
        <v>1.58447419</v>
      </c>
      <c r="BJ175" s="285">
        <f>if(1+('Utility Modules'!$C$54*BJ174)&lt;'Utility Modules'!$C$55,1+('Utility Modules'!$C$54*BJ174),'Utility Modules'!$C$55)</f>
        <v>1.604612933</v>
      </c>
      <c r="BK175" s="285">
        <f>if(1+('Utility Modules'!$C$54*BK174)&lt;'Utility Modules'!$C$55,1+('Utility Modules'!$C$54*BK174),'Utility Modules'!$C$55)</f>
        <v>1.625149366</v>
      </c>
      <c r="BL175" s="285">
        <f>if(1+('Utility Modules'!$C$54*BL174)&lt;'Utility Modules'!$C$55,1+('Utility Modules'!$C$54*BL174),'Utility Modules'!$C$55)</f>
        <v>1.646170327</v>
      </c>
      <c r="BM175" s="285">
        <f>if(1+('Utility Modules'!$C$54*BM174)&lt;'Utility Modules'!$C$55,1+('Utility Modules'!$C$54*BM174),'Utility Modules'!$C$55)</f>
        <v>1.667454787</v>
      </c>
      <c r="BN175" s="285">
        <f>if(1+('Utility Modules'!$C$54*BN174)&lt;'Utility Modules'!$C$55,1+('Utility Modules'!$C$54*BN174),'Utility Modules'!$C$55)</f>
        <v>1.6891619</v>
      </c>
      <c r="BO175" s="285">
        <f>if(1+('Utility Modules'!$C$54*BO174)&lt;'Utility Modules'!$C$55,1+('Utility Modules'!$C$54*BO174),'Utility Modules'!$C$55)</f>
        <v>1.711216962</v>
      </c>
      <c r="BP175" s="285">
        <f>if(1+('Utility Modules'!$C$54*BP174)&lt;'Utility Modules'!$C$55,1+('Utility Modules'!$C$54*BP174),'Utility Modules'!$C$55)</f>
        <v>1.733676364</v>
      </c>
      <c r="BQ175" s="285">
        <f>if(1+('Utility Modules'!$C$54*BQ174)&lt;'Utility Modules'!$C$55,1+('Utility Modules'!$C$54*BQ174),'Utility Modules'!$C$55)</f>
        <v>1.756483257</v>
      </c>
      <c r="BR175" s="285">
        <f>if(1+('Utility Modules'!$C$54*BR174)&lt;'Utility Modules'!$C$55,1+('Utility Modules'!$C$54*BR174),'Utility Modules'!$C$55)</f>
        <v>1.779667735</v>
      </c>
      <c r="BS175" s="285">
        <f>if(1+('Utility Modules'!$C$54*BS174)&lt;'Utility Modules'!$C$55,1+('Utility Modules'!$C$54*BS174),'Utility Modules'!$C$55)</f>
        <v>1.803244707</v>
      </c>
      <c r="BT175" s="285">
        <f>if(1+('Utility Modules'!$C$54*BT174)&lt;'Utility Modules'!$C$55,1+('Utility Modules'!$C$54*BT174),'Utility Modules'!$C$55)</f>
        <v>1.827172552</v>
      </c>
      <c r="BU175" s="285">
        <f>if(1+('Utility Modules'!$C$54*BU174)&lt;'Utility Modules'!$C$55,1+('Utility Modules'!$C$54*BU174),'Utility Modules'!$C$55)</f>
        <v>1.851492392</v>
      </c>
      <c r="BV175" s="285">
        <f>if(1+('Utility Modules'!$C$54*BV174)&lt;'Utility Modules'!$C$55,1+('Utility Modules'!$C$54*BV174),'Utility Modules'!$C$55)</f>
        <v>1.87616751</v>
      </c>
      <c r="BW175" s="285">
        <f>if(1+('Utility Modules'!$C$54*BW174)&lt;'Utility Modules'!$C$55,1+('Utility Modules'!$C$54*BW174),'Utility Modules'!$C$55)</f>
        <v>1.901220131</v>
      </c>
      <c r="BX175" s="285">
        <f>if(1+('Utility Modules'!$C$54*BX174)&lt;'Utility Modules'!$C$55,1+('Utility Modules'!$C$54*BX174),'Utility Modules'!$C$55)</f>
        <v>1.926689844</v>
      </c>
      <c r="BY175" s="285">
        <f>if(1+('Utility Modules'!$C$54*BY174)&lt;'Utility Modules'!$C$55,1+('Utility Modules'!$C$54*BY174),'Utility Modules'!$C$55)</f>
        <v>1.952489716</v>
      </c>
      <c r="BZ175" s="285">
        <f>if(1+('Utility Modules'!$C$54*BZ174)&lt;'Utility Modules'!$C$55,1+('Utility Modules'!$C$54*BZ174),'Utility Modules'!$C$55)</f>
        <v>1.978687456</v>
      </c>
      <c r="CA175" s="285">
        <f>if(1+('Utility Modules'!$C$54*CA174)&lt;'Utility Modules'!$C$55,1+('Utility Modules'!$C$54*CA174),'Utility Modules'!$C$55)</f>
        <v>2.005254861</v>
      </c>
      <c r="CB175" s="285">
        <f>if(1+('Utility Modules'!$C$54*CB174)&lt;'Utility Modules'!$C$55,1+('Utility Modules'!$C$54*CB174),'Utility Modules'!$C$55)</f>
        <v>2.032220851</v>
      </c>
      <c r="CC175" s="285">
        <f>if(1+('Utility Modules'!$C$54*CC174)&lt;'Utility Modules'!$C$55,1+('Utility Modules'!$C$54*CC174),'Utility Modules'!$C$55)</f>
        <v>2.059562532</v>
      </c>
      <c r="CD175" s="285">
        <f>if(1+('Utility Modules'!$C$54*CD174)&lt;'Utility Modules'!$C$55,1+('Utility Modules'!$C$54*CD174),'Utility Modules'!$C$55)</f>
        <v>2.087297432</v>
      </c>
      <c r="CE175" s="285">
        <f>if(1+('Utility Modules'!$C$54*CE174)&lt;'Utility Modules'!$C$55,1+('Utility Modules'!$C$54*CE174),'Utility Modules'!$C$55)</f>
        <v>2.115438131</v>
      </c>
      <c r="CF175" s="285">
        <f>if(1+('Utility Modules'!$C$54*CF174)&lt;'Utility Modules'!$C$55,1+('Utility Modules'!$C$54*CF174),'Utility Modules'!$C$55)</f>
        <v>2.143965782</v>
      </c>
      <c r="CG175" s="285">
        <f>if(1+('Utility Modules'!$C$54*CG174)&lt;'Utility Modules'!$C$55,1+('Utility Modules'!$C$54*CG174),'Utility Modules'!$C$55)</f>
        <v>2.172907394</v>
      </c>
      <c r="CH175" s="285">
        <f>if(1+('Utility Modules'!$C$54*CH174)&lt;'Utility Modules'!$C$55,1+('Utility Modules'!$C$54*CH174),'Utility Modules'!$C$55)</f>
        <v>2.20224475</v>
      </c>
      <c r="CI175" s="285">
        <f>if(1+('Utility Modules'!$C$54*CI174)&lt;'Utility Modules'!$C$55,1+('Utility Modules'!$C$54*CI174),'Utility Modules'!$C$55)</f>
        <v>2.23199462</v>
      </c>
      <c r="CJ175" s="285">
        <f>if(1+('Utility Modules'!$C$54*CJ174)&lt;'Utility Modules'!$C$55,1+('Utility Modules'!$C$54*CJ174),'Utility Modules'!$C$55)</f>
        <v>2.2621897</v>
      </c>
      <c r="CK175" s="285">
        <f>if(1+('Utility Modules'!$C$54*CK174)&lt;'Utility Modules'!$C$55,1+('Utility Modules'!$C$54*CK174),'Utility Modules'!$C$55)</f>
        <v>2.292771965</v>
      </c>
      <c r="CL175" s="285">
        <f>if(1+('Utility Modules'!$C$54*CL174)&lt;'Utility Modules'!$C$55,1+('Utility Modules'!$C$54*CL174),'Utility Modules'!$C$55)</f>
        <v>2.323792682</v>
      </c>
      <c r="CM175" s="285">
        <f>if(1+('Utility Modules'!$C$54*CM174)&lt;'Utility Modules'!$C$55,1+('Utility Modules'!$C$54*CM174),'Utility Modules'!$C$55)</f>
        <v>2.355233614</v>
      </c>
      <c r="CN175" s="285">
        <f>if(1+('Utility Modules'!$C$54*CN174)&lt;'Utility Modules'!$C$55,1+('Utility Modules'!$C$54*CN174),'Utility Modules'!$C$55)</f>
        <v>2.387121345</v>
      </c>
      <c r="CO175" s="285">
        <f>if(1+('Utility Modules'!$C$54*CO174)&lt;'Utility Modules'!$C$55,1+('Utility Modules'!$C$54*CO174),'Utility Modules'!$C$55)</f>
        <v>2.419439244</v>
      </c>
      <c r="CP175" s="285">
        <f>if(1+('Utility Modules'!$C$54*CP174)&lt;'Utility Modules'!$C$55,1+('Utility Modules'!$C$54*CP174),'Utility Modules'!$C$55)</f>
        <v>2.452204805</v>
      </c>
      <c r="CQ175" s="285">
        <f>if(1+('Utility Modules'!$C$54*CQ174)&lt;'Utility Modules'!$C$55,1+('Utility Modules'!$C$54*CQ174),'Utility Modules'!$C$55)</f>
        <v>2.485432976</v>
      </c>
      <c r="CR175" s="285">
        <f>if(1+('Utility Modules'!$C$54*CR174)&lt;'Utility Modules'!$C$55,1+('Utility Modules'!$C$54*CR174),'Utility Modules'!$C$55)</f>
        <v>2.519107636</v>
      </c>
      <c r="CS175" s="285">
        <f>if(1+('Utility Modules'!$C$54*CS174)&lt;'Utility Modules'!$C$55,1+('Utility Modules'!$C$54*CS174),'Utility Modules'!$C$55)</f>
        <v>2.553257691</v>
      </c>
      <c r="CT175" s="285">
        <f>if(1+('Utility Modules'!$C$54*CT174)&lt;'Utility Modules'!$C$55,1+('Utility Modules'!$C$54*CT174),'Utility Modules'!$C$55)</f>
        <v>2.587866047</v>
      </c>
      <c r="CU175" s="285">
        <f>if(1+('Utility Modules'!$C$54*CU174)&lt;'Utility Modules'!$C$55,1+('Utility Modules'!$C$54*CU174),'Utility Modules'!$C$55)</f>
        <v>2.622951545</v>
      </c>
      <c r="CV175" s="285">
        <f>if(1+('Utility Modules'!$C$54*CV174)&lt;'Utility Modules'!$C$55,1+('Utility Modules'!$C$54*CV174),'Utility Modules'!$C$55)</f>
        <v>2.658541722</v>
      </c>
      <c r="CW175" s="285">
        <f>if(1+('Utility Modules'!$C$54*CW174)&lt;'Utility Modules'!$C$55,1+('Utility Modules'!$C$54*CW174),'Utility Modules'!$C$55)</f>
        <v>2.694595763</v>
      </c>
      <c r="CX175" s="285">
        <f>if(1+('Utility Modules'!$C$54*CX174)&lt;'Utility Modules'!$C$55,1+('Utility Modules'!$C$54*CX174),'Utility Modules'!$C$55)</f>
        <v>2.731158745</v>
      </c>
      <c r="CY175" s="285">
        <f>if(1+('Utility Modules'!$C$54*CY174)&lt;'Utility Modules'!$C$55,1+('Utility Modules'!$C$54*CY174),'Utility Modules'!$C$55)</f>
        <v>2.768211155</v>
      </c>
      <c r="CZ175" s="285">
        <f>if(1+('Utility Modules'!$C$54*CZ174)&lt;'Utility Modules'!$C$55,1+('Utility Modules'!$C$54*CZ174),'Utility Modules'!$C$55)</f>
        <v>2.805785345</v>
      </c>
      <c r="DA175" s="285">
        <f>if(1+('Utility Modules'!$C$54*DA174)&lt;'Utility Modules'!$C$55,1+('Utility Modules'!$C$54*DA174),'Utility Modules'!$C$55)</f>
        <v>2.843861722</v>
      </c>
      <c r="DB175" s="285">
        <f>if(1+('Utility Modules'!$C$54*DB174)&lt;'Utility Modules'!$C$55,1+('Utility Modules'!$C$54*DB174),'Utility Modules'!$C$55)</f>
        <v>2.882461602</v>
      </c>
      <c r="DC175" s="285">
        <f>if(1+('Utility Modules'!$C$54*DC174)&lt;'Utility Modules'!$C$55,1+('Utility Modules'!$C$54*DC174),'Utility Modules'!$C$55)</f>
        <v>2.92160387</v>
      </c>
      <c r="DD175" s="285">
        <f>if(1+('Utility Modules'!$C$54*DD174)&lt;'Utility Modules'!$C$55,1+('Utility Modules'!$C$54*DD174),'Utility Modules'!$C$55)</f>
        <v>2.961268313</v>
      </c>
      <c r="DE175" s="285">
        <f>if(1+('Utility Modules'!$C$54*DE174)&lt;'Utility Modules'!$C$55,1+('Utility Modules'!$C$54*DE174),'Utility Modules'!$C$55)</f>
        <v>3.001491097</v>
      </c>
      <c r="DF175" s="285">
        <f>if(1+('Utility Modules'!$C$54*DF174)&lt;'Utility Modules'!$C$55,1+('Utility Modules'!$C$54*DF174),'Utility Modules'!$C$55)</f>
        <v>3.042250298</v>
      </c>
      <c r="DG175" s="285">
        <f>if(1+('Utility Modules'!$C$54*DG174)&lt;'Utility Modules'!$C$55,1+('Utility Modules'!$C$54*DG174),'Utility Modules'!$C$55)</f>
        <v>3.083569391</v>
      </c>
      <c r="DH175" s="285">
        <f>if(1+('Utility Modules'!$C$54*DH174)&lt;'Utility Modules'!$C$55,1+('Utility Modules'!$C$54*DH174),'Utility Modules'!$C$55)</f>
        <v>3.12549786</v>
      </c>
      <c r="DI175" s="285">
        <f>if(1+('Utility Modules'!$C$54*DI174)&lt;'Utility Modules'!$C$55,1+('Utility Modules'!$C$54*DI174),'Utility Modules'!$C$55)</f>
        <v>3.167952328</v>
      </c>
      <c r="DJ175" s="285">
        <f>if(1+('Utility Modules'!$C$54*DJ174)&lt;'Utility Modules'!$C$55,1+('Utility Modules'!$C$54*DJ174),'Utility Modules'!$C$55)</f>
        <v>3.211007565</v>
      </c>
      <c r="DK175" s="285">
        <f>if(1+('Utility Modules'!$C$54*DK174)&lt;'Utility Modules'!$C$55,1+('Utility Modules'!$C$54*DK174),'Utility Modules'!$C$55)</f>
        <v>3.254636685</v>
      </c>
      <c r="DL175" s="285">
        <f>if(1+('Utility Modules'!$C$54*DL174)&lt;'Utility Modules'!$C$55,1+('Utility Modules'!$C$54*DL174),'Utility Modules'!$C$55)</f>
        <v>3.298880643</v>
      </c>
      <c r="DM175" s="285">
        <f>if(1+('Utility Modules'!$C$54*DM174)&lt;'Utility Modules'!$C$55,1+('Utility Modules'!$C$54*DM174),'Utility Modules'!$C$55)</f>
        <v>3.343713172</v>
      </c>
      <c r="DN175" s="285">
        <f>if(1+('Utility Modules'!$C$54*DN174)&lt;'Utility Modules'!$C$55,1+('Utility Modules'!$C$54*DN174),'Utility Modules'!$C$55)</f>
        <v>3.389161088</v>
      </c>
      <c r="DO175" s="285">
        <f>if(1+('Utility Modules'!$C$54*DO174)&lt;'Utility Modules'!$C$55,1+('Utility Modules'!$C$54*DO174),'Utility Modules'!$C$55)</f>
        <v>3.435248242</v>
      </c>
      <c r="DP175" s="285">
        <f>if(1+('Utility Modules'!$C$54*DP174)&lt;'Utility Modules'!$C$55,1+('Utility Modules'!$C$54*DP174),'Utility Modules'!$C$55)</f>
        <v>3.481947407</v>
      </c>
      <c r="DQ175" s="285">
        <f>if(1+('Utility Modules'!$C$54*DQ174)&lt;'Utility Modules'!$C$55,1+('Utility Modules'!$C$54*DQ174),'Utility Modules'!$C$55)</f>
        <v>3.529304778</v>
      </c>
      <c r="DR175" s="285">
        <f>if(1+('Utility Modules'!$C$54*DR174)&lt;'Utility Modules'!$C$55,1+('Utility Modules'!$C$54*DR174),'Utility Modules'!$C$55)</f>
        <v>3.577290874</v>
      </c>
    </row>
    <row r="176" ht="14.25" customHeight="1">
      <c r="B176" s="272" t="s">
        <v>293</v>
      </c>
      <c r="C176" s="37">
        <f t="shared" ref="C176:DR176" si="78">C173*(1+C175*C8/C7)</f>
        <v>1165908.729</v>
      </c>
      <c r="D176" s="37">
        <f t="shared" si="78"/>
        <v>1942266.079</v>
      </c>
      <c r="E176" s="37">
        <f t="shared" si="78"/>
        <v>2796556.902</v>
      </c>
      <c r="F176" s="37">
        <f t="shared" si="78"/>
        <v>3656172.491</v>
      </c>
      <c r="G176" s="37">
        <f t="shared" si="78"/>
        <v>4580268.851</v>
      </c>
      <c r="H176" s="37">
        <f t="shared" si="78"/>
        <v>5515213.992</v>
      </c>
      <c r="I176" s="37">
        <f t="shared" si="78"/>
        <v>6527592.111</v>
      </c>
      <c r="J176" s="37">
        <f t="shared" si="78"/>
        <v>7590640.752</v>
      </c>
      <c r="K176" s="37">
        <f t="shared" si="78"/>
        <v>8673949.736</v>
      </c>
      <c r="L176" s="37">
        <f t="shared" si="78"/>
        <v>9848507.219</v>
      </c>
      <c r="M176" s="37">
        <f t="shared" si="78"/>
        <v>11048439.04</v>
      </c>
      <c r="N176" s="37">
        <f t="shared" si="78"/>
        <v>12350208.16</v>
      </c>
      <c r="O176" s="37">
        <f t="shared" si="78"/>
        <v>13728761.4</v>
      </c>
      <c r="P176" s="37">
        <f t="shared" si="78"/>
        <v>15054670.7</v>
      </c>
      <c r="Q176" s="37">
        <f t="shared" si="78"/>
        <v>16580404.42</v>
      </c>
      <c r="R176" s="37">
        <f t="shared" si="78"/>
        <v>18142314.53</v>
      </c>
      <c r="S176" s="37">
        <f t="shared" si="78"/>
        <v>19830793.39</v>
      </c>
      <c r="T176" s="37">
        <f t="shared" si="78"/>
        <v>21553048.29</v>
      </c>
      <c r="U176" s="37">
        <f t="shared" si="78"/>
        <v>23409770.04</v>
      </c>
      <c r="V176" s="37">
        <f t="shared" si="78"/>
        <v>25351373.87</v>
      </c>
      <c r="W176" s="37">
        <f t="shared" si="78"/>
        <v>27318137.45</v>
      </c>
      <c r="X176" s="37">
        <f t="shared" si="78"/>
        <v>29416348.52</v>
      </c>
      <c r="Y176" s="37">
        <f t="shared" si="78"/>
        <v>31529104.67</v>
      </c>
      <c r="Z176" s="37">
        <f t="shared" si="78"/>
        <v>33764992.38</v>
      </c>
      <c r="AA176" s="37">
        <f t="shared" si="78"/>
        <v>36059551.69</v>
      </c>
      <c r="AB176" s="37">
        <f t="shared" si="78"/>
        <v>38216565.12</v>
      </c>
      <c r="AC176" s="37">
        <f t="shared" si="78"/>
        <v>40592466.43</v>
      </c>
      <c r="AD176" s="37">
        <f t="shared" si="78"/>
        <v>42938744.8</v>
      </c>
      <c r="AE176" s="37">
        <f t="shared" si="78"/>
        <v>45362004.44</v>
      </c>
      <c r="AF176" s="37">
        <f t="shared" si="78"/>
        <v>47730276.74</v>
      </c>
      <c r="AG176" s="37">
        <f t="shared" si="78"/>
        <v>50144349.84</v>
      </c>
      <c r="AH176" s="37">
        <f t="shared" si="78"/>
        <v>52538154.01</v>
      </c>
      <c r="AI176" s="37">
        <f t="shared" si="78"/>
        <v>54844004.85</v>
      </c>
      <c r="AJ176" s="37">
        <f t="shared" si="78"/>
        <v>57163729.27</v>
      </c>
      <c r="AK176" s="37">
        <f t="shared" si="78"/>
        <v>59384101.56</v>
      </c>
      <c r="AL176" s="37">
        <f t="shared" si="78"/>
        <v>61599045.09</v>
      </c>
      <c r="AM176" s="37">
        <f t="shared" si="78"/>
        <v>63753227.18</v>
      </c>
      <c r="AN176" s="37">
        <f t="shared" si="78"/>
        <v>65714202.34</v>
      </c>
      <c r="AO176" s="37">
        <f t="shared" si="78"/>
        <v>67737519.89</v>
      </c>
      <c r="AP176" s="37">
        <f t="shared" si="78"/>
        <v>69659790.68</v>
      </c>
      <c r="AQ176" s="37">
        <f t="shared" si="78"/>
        <v>71551804.96</v>
      </c>
      <c r="AR176" s="37">
        <f t="shared" si="78"/>
        <v>73347298.42</v>
      </c>
      <c r="AS176" s="37">
        <f t="shared" si="78"/>
        <v>75110605.2</v>
      </c>
      <c r="AT176" s="37">
        <f t="shared" si="78"/>
        <v>76814058.73</v>
      </c>
      <c r="AU176" s="37">
        <f t="shared" si="78"/>
        <v>78437326.19</v>
      </c>
      <c r="AV176" s="37">
        <f t="shared" si="78"/>
        <v>80032122.95</v>
      </c>
      <c r="AW176" s="37">
        <f t="shared" si="78"/>
        <v>81561009.88</v>
      </c>
      <c r="AX176" s="37">
        <f t="shared" si="78"/>
        <v>83066494.51</v>
      </c>
      <c r="AY176" s="37">
        <f t="shared" si="78"/>
        <v>84528361.08</v>
      </c>
      <c r="AZ176" s="37">
        <f t="shared" si="78"/>
        <v>85927136.99</v>
      </c>
      <c r="BA176" s="37">
        <f t="shared" si="78"/>
        <v>87323632.1</v>
      </c>
      <c r="BB176" s="37">
        <f t="shared" si="78"/>
        <v>88684597.07</v>
      </c>
      <c r="BC176" s="37">
        <f t="shared" si="78"/>
        <v>90035190.47</v>
      </c>
      <c r="BD176" s="37">
        <f t="shared" si="78"/>
        <v>91359892.61</v>
      </c>
      <c r="BE176" s="37">
        <f t="shared" si="78"/>
        <v>92679320.47</v>
      </c>
      <c r="BF176" s="37">
        <f t="shared" si="78"/>
        <v>93988349.12</v>
      </c>
      <c r="BG176" s="37">
        <f t="shared" si="78"/>
        <v>95283727.81</v>
      </c>
      <c r="BH176" s="37">
        <f t="shared" si="78"/>
        <v>96580404.9</v>
      </c>
      <c r="BI176" s="37">
        <f t="shared" si="78"/>
        <v>97870454.3</v>
      </c>
      <c r="BJ176" s="37">
        <f t="shared" si="78"/>
        <v>99165482.58</v>
      </c>
      <c r="BK176" s="37">
        <f t="shared" si="78"/>
        <v>100463022.5</v>
      </c>
      <c r="BL176" s="37">
        <f t="shared" si="78"/>
        <v>101754862.3</v>
      </c>
      <c r="BM176" s="37">
        <f t="shared" si="78"/>
        <v>103062721.4</v>
      </c>
      <c r="BN176" s="37">
        <f t="shared" si="78"/>
        <v>104376083.4</v>
      </c>
      <c r="BO176" s="37">
        <f t="shared" si="78"/>
        <v>105701094.2</v>
      </c>
      <c r="BP176" s="37">
        <f t="shared" si="78"/>
        <v>107034348.4</v>
      </c>
      <c r="BQ176" s="37">
        <f t="shared" si="78"/>
        <v>108381056.1</v>
      </c>
      <c r="BR176" s="37">
        <f t="shared" si="78"/>
        <v>109740296.9</v>
      </c>
      <c r="BS176" s="37">
        <f t="shared" si="78"/>
        <v>111111388.2</v>
      </c>
      <c r="BT176" s="37">
        <f t="shared" si="78"/>
        <v>112498232.8</v>
      </c>
      <c r="BU176" s="37">
        <f t="shared" si="78"/>
        <v>113899001.8</v>
      </c>
      <c r="BV176" s="37">
        <f t="shared" si="78"/>
        <v>115316828.8</v>
      </c>
      <c r="BW176" s="37">
        <f t="shared" si="78"/>
        <v>116751263.4</v>
      </c>
      <c r="BX176" s="37">
        <f t="shared" si="78"/>
        <v>118199963.9</v>
      </c>
      <c r="BY176" s="37">
        <f t="shared" si="78"/>
        <v>119669186</v>
      </c>
      <c r="BZ176" s="37">
        <f t="shared" si="78"/>
        <v>121156136</v>
      </c>
      <c r="CA176" s="37">
        <f t="shared" si="78"/>
        <v>122662749.8</v>
      </c>
      <c r="CB176" s="37">
        <f t="shared" si="78"/>
        <v>124188045.4</v>
      </c>
      <c r="CC176" s="37">
        <f t="shared" si="78"/>
        <v>125733835.2</v>
      </c>
      <c r="CD176" s="37">
        <f t="shared" si="78"/>
        <v>127299956.7</v>
      </c>
      <c r="CE176" s="37">
        <f t="shared" si="78"/>
        <v>128886176.4</v>
      </c>
      <c r="CF176" s="37">
        <f t="shared" si="78"/>
        <v>130494090.1</v>
      </c>
      <c r="CG176" s="37">
        <f t="shared" si="78"/>
        <v>132123046.3</v>
      </c>
      <c r="CH176" s="37">
        <f t="shared" si="78"/>
        <v>133774479.9</v>
      </c>
      <c r="CI176" s="37">
        <f t="shared" si="78"/>
        <v>135448331.6</v>
      </c>
      <c r="CJ176" s="37">
        <f t="shared" si="78"/>
        <v>137143392.7</v>
      </c>
      <c r="CK176" s="37">
        <f t="shared" si="78"/>
        <v>138862949</v>
      </c>
      <c r="CL176" s="37">
        <f t="shared" si="78"/>
        <v>140605706.6</v>
      </c>
      <c r="CM176" s="37">
        <f t="shared" si="78"/>
        <v>142372835.6</v>
      </c>
      <c r="CN176" s="37">
        <f t="shared" si="78"/>
        <v>144163836.9</v>
      </c>
      <c r="CO176" s="37">
        <f t="shared" si="78"/>
        <v>145979924.9</v>
      </c>
      <c r="CP176" s="37">
        <f t="shared" si="78"/>
        <v>147821119.2</v>
      </c>
      <c r="CQ176" s="37">
        <f t="shared" si="78"/>
        <v>149687293.2</v>
      </c>
      <c r="CR176" s="37">
        <f t="shared" si="78"/>
        <v>151579667.7</v>
      </c>
      <c r="CS176" s="37">
        <f t="shared" si="78"/>
        <v>153497842.3</v>
      </c>
      <c r="CT176" s="37">
        <f t="shared" si="78"/>
        <v>155442993.4</v>
      </c>
      <c r="CU176" s="37">
        <f t="shared" si="78"/>
        <v>157415184.4</v>
      </c>
      <c r="CV176" s="37">
        <f t="shared" si="78"/>
        <v>159413859.2</v>
      </c>
      <c r="CW176" s="37">
        <f t="shared" si="78"/>
        <v>161441038.1</v>
      </c>
      <c r="CX176" s="37">
        <f t="shared" si="78"/>
        <v>163496062.6</v>
      </c>
      <c r="CY176" s="37">
        <f t="shared" si="78"/>
        <v>165580055.5</v>
      </c>
      <c r="CZ176" s="37">
        <f t="shared" si="78"/>
        <v>167692655.2</v>
      </c>
      <c r="DA176" s="37">
        <f t="shared" si="78"/>
        <v>169835029.1</v>
      </c>
      <c r="DB176" s="37">
        <f t="shared" si="78"/>
        <v>172007291.2</v>
      </c>
      <c r="DC176" s="37">
        <f t="shared" si="78"/>
        <v>174209360.3</v>
      </c>
      <c r="DD176" s="37">
        <f t="shared" si="78"/>
        <v>176442455.6</v>
      </c>
      <c r="DE176" s="37">
        <f t="shared" si="78"/>
        <v>178706271.9</v>
      </c>
      <c r="DF176" s="37">
        <f t="shared" si="78"/>
        <v>181001999.1</v>
      </c>
      <c r="DG176" s="37">
        <f t="shared" si="78"/>
        <v>183329790.6</v>
      </c>
      <c r="DH176" s="37">
        <f t="shared" si="78"/>
        <v>185688667.3</v>
      </c>
      <c r="DI176" s="37">
        <f t="shared" si="78"/>
        <v>188081484.2</v>
      </c>
      <c r="DJ176" s="37">
        <f t="shared" si="78"/>
        <v>190507430.5</v>
      </c>
      <c r="DK176" s="37">
        <f t="shared" si="78"/>
        <v>192967605</v>
      </c>
      <c r="DL176" s="37">
        <f t="shared" si="78"/>
        <v>195461707.5</v>
      </c>
      <c r="DM176" s="37">
        <f t="shared" si="78"/>
        <v>197990951.8</v>
      </c>
      <c r="DN176" s="37">
        <f t="shared" si="78"/>
        <v>200555545</v>
      </c>
      <c r="DO176" s="37">
        <f t="shared" si="78"/>
        <v>203155444.5</v>
      </c>
      <c r="DP176" s="37">
        <f t="shared" si="78"/>
        <v>205791939.2</v>
      </c>
      <c r="DQ176" s="37">
        <f t="shared" si="78"/>
        <v>208464808</v>
      </c>
      <c r="DR176" s="37">
        <f t="shared" si="78"/>
        <v>211175304.9</v>
      </c>
    </row>
    <row r="177" ht="14.25" customHeight="1">
      <c r="B177" s="272" t="s">
        <v>294</v>
      </c>
      <c r="C177" s="37">
        <f t="shared" ref="C177:DR177" si="79">C176*(1-C8/C7)</f>
        <v>-3855428.403</v>
      </c>
      <c r="D177" s="37">
        <f t="shared" si="79"/>
        <v>-6542515.62</v>
      </c>
      <c r="E177" s="37">
        <f t="shared" si="79"/>
        <v>-9501597.109</v>
      </c>
      <c r="F177" s="37">
        <f t="shared" si="79"/>
        <v>-12479484.42</v>
      </c>
      <c r="G177" s="37">
        <f t="shared" si="79"/>
        <v>-15680905.48</v>
      </c>
      <c r="H177" s="37">
        <f t="shared" si="79"/>
        <v>-18919840</v>
      </c>
      <c r="I177" s="37">
        <f t="shared" si="79"/>
        <v>-22426915.18</v>
      </c>
      <c r="J177" s="37">
        <f t="shared" si="79"/>
        <v>-26109412.73</v>
      </c>
      <c r="K177" s="37">
        <f t="shared" si="79"/>
        <v>-29861931.36</v>
      </c>
      <c r="L177" s="37">
        <f t="shared" si="79"/>
        <v>-33930479.38</v>
      </c>
      <c r="M177" s="37">
        <f t="shared" si="79"/>
        <v>-38086748.8</v>
      </c>
      <c r="N177" s="37">
        <f t="shared" si="79"/>
        <v>-42595711.89</v>
      </c>
      <c r="O177" s="37">
        <f t="shared" si="79"/>
        <v>-47370430.24</v>
      </c>
      <c r="P177" s="37">
        <f t="shared" si="79"/>
        <v>-51962522.31</v>
      </c>
      <c r="Q177" s="37">
        <f t="shared" si="79"/>
        <v>-57246798.55</v>
      </c>
      <c r="R177" s="37">
        <f t="shared" si="79"/>
        <v>-62656183.51</v>
      </c>
      <c r="S177" s="37">
        <f t="shared" si="79"/>
        <v>-68503892.84</v>
      </c>
      <c r="T177" s="37">
        <f t="shared" si="79"/>
        <v>-74468415.7</v>
      </c>
      <c r="U177" s="37">
        <f t="shared" si="79"/>
        <v>-80898586.29</v>
      </c>
      <c r="V177" s="37">
        <f t="shared" si="79"/>
        <v>-87622617.59</v>
      </c>
      <c r="W177" s="37">
        <f t="shared" si="79"/>
        <v>-94433632.58</v>
      </c>
      <c r="X177" s="37">
        <f t="shared" si="79"/>
        <v>-101699850.3</v>
      </c>
      <c r="Y177" s="37">
        <f t="shared" si="79"/>
        <v>-109016294.4</v>
      </c>
      <c r="Z177" s="37">
        <f t="shared" si="79"/>
        <v>-116759144.3</v>
      </c>
      <c r="AA177" s="37">
        <f t="shared" si="79"/>
        <v>-124705106.3</v>
      </c>
      <c r="AB177" s="37">
        <f t="shared" si="79"/>
        <v>-132174517.8</v>
      </c>
      <c r="AC177" s="37">
        <f t="shared" si="79"/>
        <v>-140402081.5</v>
      </c>
      <c r="AD177" s="37">
        <f t="shared" si="79"/>
        <v>-148526941.4</v>
      </c>
      <c r="AE177" s="37">
        <f t="shared" si="79"/>
        <v>-156918412.6</v>
      </c>
      <c r="AF177" s="37">
        <f t="shared" si="79"/>
        <v>-165119376.5</v>
      </c>
      <c r="AG177" s="37">
        <f t="shared" si="79"/>
        <v>-173479011.6</v>
      </c>
      <c r="AH177" s="37">
        <f t="shared" si="79"/>
        <v>-181768447.4</v>
      </c>
      <c r="AI177" s="37">
        <f t="shared" si="79"/>
        <v>-189753253</v>
      </c>
      <c r="AJ177" s="37">
        <f t="shared" si="79"/>
        <v>-197786174</v>
      </c>
      <c r="AK177" s="37">
        <f t="shared" si="79"/>
        <v>-205474998.9</v>
      </c>
      <c r="AL177" s="37">
        <f t="shared" si="79"/>
        <v>-213145108.6</v>
      </c>
      <c r="AM177" s="37">
        <f t="shared" si="79"/>
        <v>-220604828.4</v>
      </c>
      <c r="AN177" s="37">
        <f t="shared" si="79"/>
        <v>-227395334</v>
      </c>
      <c r="AO177" s="37">
        <f t="shared" si="79"/>
        <v>-234401953.6</v>
      </c>
      <c r="AP177" s="37">
        <f t="shared" si="79"/>
        <v>-241058615.4</v>
      </c>
      <c r="AQ177" s="37">
        <f t="shared" si="79"/>
        <v>-247610602.3</v>
      </c>
      <c r="AR177" s="37">
        <f t="shared" si="79"/>
        <v>-253828311.3</v>
      </c>
      <c r="AS177" s="37">
        <f t="shared" si="79"/>
        <v>-259934663.6</v>
      </c>
      <c r="AT177" s="37">
        <f t="shared" si="79"/>
        <v>-265833779.4</v>
      </c>
      <c r="AU177" s="37">
        <f t="shared" si="79"/>
        <v>-271455179.1</v>
      </c>
      <c r="AV177" s="37">
        <f t="shared" si="79"/>
        <v>-276978087.7</v>
      </c>
      <c r="AW177" s="37">
        <f t="shared" si="79"/>
        <v>-282272708.9</v>
      </c>
      <c r="AX177" s="37">
        <f t="shared" si="79"/>
        <v>-287486386.5</v>
      </c>
      <c r="AY177" s="37">
        <f t="shared" si="79"/>
        <v>-292549049.3</v>
      </c>
      <c r="AZ177" s="37">
        <f t="shared" si="79"/>
        <v>-297393109.7</v>
      </c>
      <c r="BA177" s="37">
        <f t="shared" si="79"/>
        <v>-302229439</v>
      </c>
      <c r="BB177" s="37">
        <f t="shared" si="79"/>
        <v>-306942667.9</v>
      </c>
      <c r="BC177" s="37">
        <f t="shared" si="79"/>
        <v>-311620067.8</v>
      </c>
      <c r="BD177" s="37">
        <f t="shared" si="79"/>
        <v>-316207741.6</v>
      </c>
      <c r="BE177" s="37">
        <f t="shared" si="79"/>
        <v>-320777233.6</v>
      </c>
      <c r="BF177" s="37">
        <f t="shared" si="79"/>
        <v>-325310717.8</v>
      </c>
      <c r="BG177" s="37">
        <f t="shared" si="79"/>
        <v>-329796860.4</v>
      </c>
      <c r="BH177" s="37">
        <f t="shared" si="79"/>
        <v>-334287576</v>
      </c>
      <c r="BI177" s="37">
        <f t="shared" si="79"/>
        <v>-338755263.4</v>
      </c>
      <c r="BJ177" s="37">
        <f t="shared" si="79"/>
        <v>-343240265.2</v>
      </c>
      <c r="BK177" s="37">
        <f t="shared" si="79"/>
        <v>-347733959.5</v>
      </c>
      <c r="BL177" s="37">
        <f t="shared" si="79"/>
        <v>-352207684.9</v>
      </c>
      <c r="BM177" s="37">
        <f t="shared" si="79"/>
        <v>-356737102.5</v>
      </c>
      <c r="BN177" s="37">
        <f t="shared" si="79"/>
        <v>-361285492.2</v>
      </c>
      <c r="BO177" s="37">
        <f t="shared" si="79"/>
        <v>-365874285.7</v>
      </c>
      <c r="BP177" s="37">
        <f t="shared" si="79"/>
        <v>-370491540.4</v>
      </c>
      <c r="BQ177" s="37">
        <f t="shared" si="79"/>
        <v>-375155445.4</v>
      </c>
      <c r="BR177" s="37">
        <f t="shared" si="79"/>
        <v>-379862737.6</v>
      </c>
      <c r="BS177" s="37">
        <f t="shared" si="79"/>
        <v>-384610980.6</v>
      </c>
      <c r="BT177" s="37">
        <f t="shared" si="79"/>
        <v>-389413833.4</v>
      </c>
      <c r="BU177" s="37">
        <f t="shared" si="79"/>
        <v>-394264816.9</v>
      </c>
      <c r="BV177" s="37">
        <f t="shared" si="79"/>
        <v>-399174924.9</v>
      </c>
      <c r="BW177" s="37">
        <f t="shared" si="79"/>
        <v>-404142524.4</v>
      </c>
      <c r="BX177" s="37">
        <f t="shared" si="79"/>
        <v>-409159297.9</v>
      </c>
      <c r="BY177" s="37">
        <f t="shared" si="79"/>
        <v>-414247324.8</v>
      </c>
      <c r="BZ177" s="37">
        <f t="shared" si="79"/>
        <v>-419396651</v>
      </c>
      <c r="CA177" s="37">
        <f t="shared" si="79"/>
        <v>-424614116.9</v>
      </c>
      <c r="CB177" s="37">
        <f t="shared" si="79"/>
        <v>-429896185.4</v>
      </c>
      <c r="CC177" s="37">
        <f t="shared" si="79"/>
        <v>-435249264.6</v>
      </c>
      <c r="CD177" s="37">
        <f t="shared" si="79"/>
        <v>-440672723.9</v>
      </c>
      <c r="CE177" s="37">
        <f t="shared" si="79"/>
        <v>-446165688.9</v>
      </c>
      <c r="CF177" s="37">
        <f t="shared" si="79"/>
        <v>-451733814.2</v>
      </c>
      <c r="CG177" s="37">
        <f t="shared" si="79"/>
        <v>-457374714.4</v>
      </c>
      <c r="CH177" s="37">
        <f t="shared" si="79"/>
        <v>-463093482.9</v>
      </c>
      <c r="CI177" s="37">
        <f t="shared" si="79"/>
        <v>-468889849.4</v>
      </c>
      <c r="CJ177" s="37">
        <f t="shared" si="79"/>
        <v>-474759449.4</v>
      </c>
      <c r="CK177" s="37">
        <f t="shared" si="79"/>
        <v>-480714019</v>
      </c>
      <c r="CL177" s="37">
        <f t="shared" si="79"/>
        <v>-486748837.1</v>
      </c>
      <c r="CM177" s="37">
        <f t="shared" si="79"/>
        <v>-492868070.3</v>
      </c>
      <c r="CN177" s="37">
        <f t="shared" si="79"/>
        <v>-499069875.1</v>
      </c>
      <c r="CO177" s="37">
        <f t="shared" si="79"/>
        <v>-505358566.1</v>
      </c>
      <c r="CP177" s="37">
        <f t="shared" si="79"/>
        <v>-511734153.8</v>
      </c>
      <c r="CQ177" s="37">
        <f t="shared" si="79"/>
        <v>-518196146.6</v>
      </c>
      <c r="CR177" s="37">
        <f t="shared" si="79"/>
        <v>-524748873.7</v>
      </c>
      <c r="CS177" s="37">
        <f t="shared" si="79"/>
        <v>-531390846.3</v>
      </c>
      <c r="CT177" s="37">
        <f t="shared" si="79"/>
        <v>-538126234.4</v>
      </c>
      <c r="CU177" s="37">
        <f t="shared" si="79"/>
        <v>-544955205.5</v>
      </c>
      <c r="CV177" s="37">
        <f t="shared" si="79"/>
        <v>-551875743.4</v>
      </c>
      <c r="CW177" s="37">
        <f t="shared" si="79"/>
        <v>-558895023</v>
      </c>
      <c r="CX177" s="37">
        <f t="shared" si="79"/>
        <v>-566010628.3</v>
      </c>
      <c r="CY177" s="37">
        <f t="shared" si="79"/>
        <v>-573226529.7</v>
      </c>
      <c r="CZ177" s="37">
        <f t="shared" si="79"/>
        <v>-580541391.9</v>
      </c>
      <c r="DA177" s="37">
        <f t="shared" si="79"/>
        <v>-587959333.1</v>
      </c>
      <c r="DB177" s="37">
        <f t="shared" si="79"/>
        <v>-595480706</v>
      </c>
      <c r="DC177" s="37">
        <f t="shared" si="79"/>
        <v>-603105193.5</v>
      </c>
      <c r="DD177" s="37">
        <f t="shared" si="79"/>
        <v>-610837084</v>
      </c>
      <c r="DE177" s="37">
        <f t="shared" si="79"/>
        <v>-618675252.9</v>
      </c>
      <c r="DF177" s="37">
        <f t="shared" si="79"/>
        <v>-626623879.3</v>
      </c>
      <c r="DG177" s="37">
        <f t="shared" si="79"/>
        <v>-634683459.8</v>
      </c>
      <c r="DH177" s="37">
        <f t="shared" si="79"/>
        <v>-642850532.4</v>
      </c>
      <c r="DI177" s="37">
        <f t="shared" si="79"/>
        <v>-651135126.3</v>
      </c>
      <c r="DJ177" s="37">
        <f t="shared" si="79"/>
        <v>-659534335.6</v>
      </c>
      <c r="DK177" s="37">
        <f t="shared" si="79"/>
        <v>-668052002.7</v>
      </c>
      <c r="DL177" s="37">
        <f t="shared" si="79"/>
        <v>-676687049.5</v>
      </c>
      <c r="DM177" s="37">
        <f t="shared" si="79"/>
        <v>-685443707.4</v>
      </c>
      <c r="DN177" s="37">
        <f t="shared" si="79"/>
        <v>-694322673.7</v>
      </c>
      <c r="DO177" s="37">
        <f t="shared" si="79"/>
        <v>-703323790</v>
      </c>
      <c r="DP177" s="37">
        <f t="shared" si="79"/>
        <v>-712451533.8</v>
      </c>
      <c r="DQ177" s="37">
        <f t="shared" si="79"/>
        <v>-721705123.7</v>
      </c>
      <c r="DR177" s="37">
        <f t="shared" si="79"/>
        <v>-731088905.5</v>
      </c>
    </row>
    <row r="178" ht="14.25" customHeight="1">
      <c r="B178" s="272" t="s">
        <v>295</v>
      </c>
      <c r="C178" s="37">
        <f>'Utility Modules'!$C$52*C176*C166</f>
        <v>304166.7599</v>
      </c>
      <c r="D178" s="37">
        <f>'Utility Modules'!$C$52*D176*D166</f>
        <v>294462.7078</v>
      </c>
      <c r="E178" s="37">
        <f>'Utility Modules'!$C$52*E176*E166</f>
        <v>373761.0439</v>
      </c>
      <c r="F178" s="37">
        <f>'Utility Modules'!$C$52*F176*F166</f>
        <v>398090.3918</v>
      </c>
      <c r="G178" s="37">
        <f>'Utility Modules'!$C$52*G176*G166</f>
        <v>415764.5109</v>
      </c>
      <c r="H178" s="37">
        <f>'Utility Modules'!$C$52*H176*H166</f>
        <v>416733.3758</v>
      </c>
      <c r="I178" s="37">
        <f>'Utility Modules'!$C$52*I176*I166</f>
        <v>406058.5471</v>
      </c>
      <c r="J178" s="37">
        <f>'Utility Modules'!$C$52*J176*J166</f>
        <v>406246.8301</v>
      </c>
      <c r="K178" s="37">
        <f>'Utility Modules'!$C$52*K176*K166</f>
        <v>408884.2201</v>
      </c>
      <c r="L178" s="37">
        <f>'Utility Modules'!$C$52*L176*L166</f>
        <v>426021.6426</v>
      </c>
      <c r="M178" s="37">
        <f>'Utility Modules'!$C$52*M176*M166</f>
        <v>439070.2534</v>
      </c>
      <c r="N178" s="37">
        <f>'Utility Modules'!$C$52*N176*N166</f>
        <v>464535.735</v>
      </c>
      <c r="O178" s="37">
        <f>'Utility Modules'!$C$52*O176*O166</f>
        <v>473899.7681</v>
      </c>
      <c r="P178" s="37">
        <f>'Utility Modules'!$C$52*P176*P166</f>
        <v>476600.2838</v>
      </c>
      <c r="Q178" s="37">
        <f>'Utility Modules'!$C$52*Q176*Q166</f>
        <v>509345.4733</v>
      </c>
      <c r="R178" s="37">
        <f>'Utility Modules'!$C$52*R176*R166</f>
        <v>531704.2815</v>
      </c>
      <c r="S178" s="37">
        <f>'Utility Modules'!$C$52*S176*S166</f>
        <v>566138.16</v>
      </c>
      <c r="T178" s="37">
        <f>'Utility Modules'!$C$52*T176*T166</f>
        <v>594354.3777</v>
      </c>
      <c r="U178" s="37">
        <f>'Utility Modules'!$C$52*U176*U166</f>
        <v>629327.434</v>
      </c>
      <c r="V178" s="37">
        <f>'Utility Modules'!$C$52*V176*V166</f>
        <v>663853.7357</v>
      </c>
      <c r="W178" s="37">
        <f>'Utility Modules'!$C$52*W176*W166</f>
        <v>694247.5627</v>
      </c>
      <c r="X178" s="37">
        <f>'Utility Modules'!$C$52*X176*X166</f>
        <v>734927.5582</v>
      </c>
      <c r="Y178" s="37">
        <f>'Utility Modules'!$C$52*Y176*Y166</f>
        <v>767169.1852</v>
      </c>
      <c r="Z178" s="37">
        <f>'Utility Modules'!$C$52*Z176*Z166</f>
        <v>808743.4069</v>
      </c>
      <c r="AA178" s="37">
        <f>'Utility Modules'!$C$52*AA176*AA166</f>
        <v>848012.2201</v>
      </c>
      <c r="AB178" s="37">
        <f>'Utility Modules'!$C$52*AB176*AB166</f>
        <v>867952.7144</v>
      </c>
      <c r="AC178" s="37">
        <f>'Utility Modules'!$C$52*AC176*AC166</f>
        <v>913789.8675</v>
      </c>
      <c r="AD178" s="37">
        <f>'Utility Modules'!$C$52*AD176*AD166</f>
        <v>943448.2784</v>
      </c>
      <c r="AE178" s="37">
        <f>'Utility Modules'!$C$52*AE176*AE166</f>
        <v>979103.7648</v>
      </c>
      <c r="AF178" s="37">
        <f>'Utility Modules'!$C$52*AF176*AF166</f>
        <v>1003817.056</v>
      </c>
      <c r="AG178" s="37">
        <f>'Utility Modules'!$C$52*AG176*AG166</f>
        <v>1037868.288</v>
      </c>
      <c r="AH178" s="37">
        <f>'Utility Modules'!$C$52*AH176*AH166</f>
        <v>1065735.344</v>
      </c>
      <c r="AI178" s="37">
        <f>'Utility Modules'!$C$52*AI176*AI166</f>
        <v>1084484.45</v>
      </c>
      <c r="AJ178" s="37">
        <f>'Utility Modules'!$C$52*AJ176*AJ166</f>
        <v>1106379.737</v>
      </c>
      <c r="AK178" s="37">
        <f>'Utility Modules'!$C$52*AK176*AK166</f>
        <v>1118207.766</v>
      </c>
      <c r="AL178" s="37">
        <f>'Utility Modules'!$C$52*AL176*AL166</f>
        <v>1132414.287</v>
      </c>
      <c r="AM178" s="37">
        <f>'Utility Modules'!$C$52*AM176*AM166</f>
        <v>1141434.212</v>
      </c>
      <c r="AN178" s="37">
        <f>'Utility Modules'!$C$52*AN176*AN166</f>
        <v>1137290.989</v>
      </c>
      <c r="AO178" s="37">
        <f>'Utility Modules'!$C$52*AO176*AO166</f>
        <v>1144871.101</v>
      </c>
      <c r="AP178" s="37">
        <f>'Utility Modules'!$C$52*AP176*AP166</f>
        <v>1143476.107</v>
      </c>
      <c r="AQ178" s="37">
        <f>'Utility Modules'!$C$52*AQ176*AQ166</f>
        <v>1143213.332</v>
      </c>
      <c r="AR178" s="37">
        <f>'Utility Modules'!$C$52*AR176*AR166</f>
        <v>1137704.739</v>
      </c>
      <c r="AS178" s="37">
        <f>'Utility Modules'!$C$52*AS176*AS166</f>
        <v>1133472.143</v>
      </c>
      <c r="AT178" s="37">
        <f>'Utility Modules'!$C$52*AT176*AT166</f>
        <v>1126961.496</v>
      </c>
      <c r="AU178" s="37">
        <f>'Utility Modules'!$C$52*AU176*AU166</f>
        <v>1117617.159</v>
      </c>
      <c r="AV178" s="37">
        <f>'Utility Modules'!$C$52*AV176*AV166</f>
        <v>1109472.923</v>
      </c>
      <c r="AW178" s="37">
        <f>'Utility Modules'!$C$52*AW176*AW166</f>
        <v>1098894.793</v>
      </c>
      <c r="AX178" s="37">
        <f>'Utility Modules'!$C$52*AX176*AX166</f>
        <v>1089326.352</v>
      </c>
      <c r="AY178" s="37">
        <f>'Utility Modules'!$C$52*AY176*AY166</f>
        <v>1080196.721</v>
      </c>
      <c r="AZ178" s="37">
        <f>'Utility Modules'!$C$52*AZ176*AZ166</f>
        <v>1069176.323</v>
      </c>
      <c r="BA178" s="37">
        <f>'Utility Modules'!$C$52*BA176*BA166</f>
        <v>1060020.94</v>
      </c>
      <c r="BB178" s="37">
        <f>'Utility Modules'!$C$52*BB176*BB166</f>
        <v>1049500.219</v>
      </c>
      <c r="BC178" s="37">
        <f>'Utility Modules'!$C$52*BC176*BC166</f>
        <v>1039543.743</v>
      </c>
      <c r="BD178" s="37">
        <f>'Utility Modules'!$C$52*BD176*BD166</f>
        <v>1028847.502</v>
      </c>
      <c r="BE178" s="37">
        <f>'Utility Modules'!$C$52*BE176*BE166</f>
        <v>1018723.99</v>
      </c>
      <c r="BF178" s="37">
        <f>'Utility Modules'!$C$52*BF176*BF166</f>
        <v>1008488.82</v>
      </c>
      <c r="BG178" s="37">
        <f>'Utility Modules'!$C$52*BG176*BG166</f>
        <v>998022.461</v>
      </c>
      <c r="BH178" s="37">
        <f>'Utility Modules'!$C$52*BH176*BH166</f>
        <v>988086.3821</v>
      </c>
      <c r="BI178" s="37">
        <f>'Utility Modules'!$C$52*BI176*BI166</f>
        <v>977999.3515</v>
      </c>
      <c r="BJ178" s="37">
        <f>'Utility Modules'!$C$52*BJ176*BJ166</f>
        <v>968377.6261</v>
      </c>
      <c r="BK178" s="37">
        <f>'Utility Modules'!$C$52*BK176*BK166</f>
        <v>958875.9177</v>
      </c>
      <c r="BL178" s="37">
        <f>'Utility Modules'!$C$52*BL176*BL166</f>
        <v>949136.3319</v>
      </c>
      <c r="BM178" s="37">
        <f>'Utility Modules'!$C$52*BM176*BM166</f>
        <v>940214.0536</v>
      </c>
      <c r="BN178" s="37">
        <f>'Utility Modules'!$C$52*BN176*BN166</f>
        <v>931269.5968</v>
      </c>
      <c r="BO178" s="37">
        <f>'Utility Modules'!$C$52*BO176*BO166</f>
        <v>922663.7983</v>
      </c>
      <c r="BP178" s="37">
        <f>'Utility Modules'!$C$52*BP176*BP166</f>
        <v>914148.1967</v>
      </c>
      <c r="BQ178" s="37">
        <f>'Utility Modules'!$C$52*BQ176*BQ166</f>
        <v>905952.3323</v>
      </c>
      <c r="BR178" s="37">
        <f>'Utility Modules'!$C$52*BR176*BR166</f>
        <v>897937.4343</v>
      </c>
      <c r="BS178" s="37">
        <f>'Utility Modules'!$C$52*BS176*BS166</f>
        <v>890062.3475</v>
      </c>
      <c r="BT178" s="37">
        <f>'Utility Modules'!$C$52*BT176*BT166</f>
        <v>882466.0189</v>
      </c>
      <c r="BU178" s="37">
        <f>'Utility Modules'!$C$52*BU176*BU166</f>
        <v>875002.3136</v>
      </c>
      <c r="BV178" s="37">
        <f>'Utility Modules'!$C$52*BV176*BV166</f>
        <v>867788.0075</v>
      </c>
      <c r="BW178" s="37">
        <f>'Utility Modules'!$C$52*BW176*BW166</f>
        <v>860744.25</v>
      </c>
      <c r="BX178" s="37">
        <f>'Utility Modules'!$C$52*BX176*BX166</f>
        <v>853775.5847</v>
      </c>
      <c r="BY178" s="37">
        <f>'Utility Modules'!$C$52*BY176*BY166</f>
        <v>847118.6373</v>
      </c>
      <c r="BZ178" s="37">
        <f>'Utility Modules'!$C$52*BZ176*BZ166</f>
        <v>840574.8926</v>
      </c>
      <c r="CA178" s="37">
        <f>'Utility Modules'!$C$52*CA176*CA166</f>
        <v>834225.0798</v>
      </c>
      <c r="CB178" s="37">
        <f>'Utility Modules'!$C$52*CB176*CB166</f>
        <v>827999.4638</v>
      </c>
      <c r="CC178" s="37">
        <f>'Utility Modules'!$C$52*CC176*CC166</f>
        <v>821955.6455</v>
      </c>
      <c r="CD178" s="37">
        <f>'Utility Modules'!$C$52*CD176*CD166</f>
        <v>816051.9435</v>
      </c>
      <c r="CE178" s="37">
        <f>'Utility Modules'!$C$52*CE176*CE166</f>
        <v>810269.1696</v>
      </c>
      <c r="CF178" s="37">
        <f>'Utility Modules'!$C$52*CF176*CF166</f>
        <v>804649.3905</v>
      </c>
      <c r="CG178" s="37">
        <f>'Utility Modules'!$C$52*CG176*CG166</f>
        <v>799140.4688</v>
      </c>
      <c r="CH178" s="37">
        <f>'Utility Modules'!$C$52*CH176*CH166</f>
        <v>793782.2065</v>
      </c>
      <c r="CI178" s="37">
        <f>'Utility Modules'!$C$52*CI176*CI166</f>
        <v>788544.141</v>
      </c>
      <c r="CJ178" s="37">
        <f>'Utility Modules'!$C$52*CJ176*CJ166</f>
        <v>783380.3145</v>
      </c>
      <c r="CK178" s="37">
        <f>'Utility Modules'!$C$52*CK176*CK166</f>
        <v>778393.5132</v>
      </c>
      <c r="CL178" s="37">
        <f>'Utility Modules'!$C$52*CL176*CL166</f>
        <v>773495.4776</v>
      </c>
      <c r="CM178" s="37">
        <f>'Utility Modules'!$C$52*CM176*CM166</f>
        <v>768723.3481</v>
      </c>
      <c r="CN178" s="37">
        <f>'Utility Modules'!$C$52*CN176*CN166</f>
        <v>764040.6504</v>
      </c>
      <c r="CO178" s="37">
        <f>'Utility Modules'!$C$52*CO176*CO166</f>
        <v>759477.957</v>
      </c>
      <c r="CP178" s="37">
        <f>'Utility Modules'!$C$52*CP176*CP166</f>
        <v>755012.4931</v>
      </c>
      <c r="CQ178" s="37">
        <f>'Utility Modules'!$C$52*CQ176*CQ166</f>
        <v>750631.3532</v>
      </c>
      <c r="CR178" s="37">
        <f>'Utility Modules'!$C$52*CR176*CR166</f>
        <v>746361.0999</v>
      </c>
      <c r="CS178" s="37">
        <f>'Utility Modules'!$C$52*CS176*CS166</f>
        <v>742168.2463</v>
      </c>
      <c r="CT178" s="37">
        <f>'Utility Modules'!$C$52*CT176*CT166</f>
        <v>738079.9779</v>
      </c>
      <c r="CU178" s="37">
        <f>'Utility Modules'!$C$52*CU176*CU166</f>
        <v>734076.1111</v>
      </c>
      <c r="CV178" s="37">
        <f>'Utility Modules'!$C$52*CV176*CV166</f>
        <v>730133.3973</v>
      </c>
      <c r="CW178" s="37">
        <f>'Utility Modules'!$C$52*CW176*CW166</f>
        <v>726303.0136</v>
      </c>
      <c r="CX178" s="37">
        <f>'Utility Modules'!$C$52*CX176*CX166</f>
        <v>722536.834</v>
      </c>
      <c r="CY178" s="37">
        <f>'Utility Modules'!$C$52*CY176*CY166</f>
        <v>718862.2982</v>
      </c>
      <c r="CZ178" s="37">
        <f>'Utility Modules'!$C$52*CZ176*CZ166</f>
        <v>715250.3415</v>
      </c>
      <c r="DA178" s="37">
        <f>'Utility Modules'!$C$52*DA176*DA166</f>
        <v>711726.3542</v>
      </c>
      <c r="DB178" s="37">
        <f>'Utility Modules'!$C$52*DB176*DB166</f>
        <v>708272.3576</v>
      </c>
      <c r="DC178" s="37">
        <f>'Utility Modules'!$C$52*DC176*DC166</f>
        <v>704877.6852</v>
      </c>
      <c r="DD178" s="37">
        <f>'Utility Modules'!$C$52*DD176*DD166</f>
        <v>701565.7395</v>
      </c>
      <c r="DE178" s="37">
        <f>'Utility Modules'!$C$52*DE176*DE166</f>
        <v>698308.1843</v>
      </c>
      <c r="DF178" s="37">
        <f>'Utility Modules'!$C$52*DF176*DF166</f>
        <v>695129.4111</v>
      </c>
      <c r="DG178" s="37">
        <f>'Utility Modules'!$C$52*DG176*DG166</f>
        <v>692012.3471</v>
      </c>
      <c r="DH178" s="37">
        <f>'Utility Modules'!$C$52*DH176*DH166</f>
        <v>688926.0589</v>
      </c>
      <c r="DI178" s="37">
        <f>'Utility Modules'!$C$52*DI176*DI166</f>
        <v>685941.0478</v>
      </c>
      <c r="DJ178" s="37">
        <f>'Utility Modules'!$C$52*DJ176*DJ166</f>
        <v>682998.8209</v>
      </c>
      <c r="DK178" s="37">
        <f>'Utility Modules'!$C$52*DK176*DK166</f>
        <v>680126.4495</v>
      </c>
      <c r="DL178" s="37">
        <f>'Utility Modules'!$C$52*DL176*DL166</f>
        <v>677298.2372</v>
      </c>
      <c r="DM178" s="37">
        <f>'Utility Modules'!$C$52*DM176*DM166</f>
        <v>674538.1445</v>
      </c>
      <c r="DN178" s="37">
        <f>'Utility Modules'!$C$52*DN176*DN166</f>
        <v>671830.1258</v>
      </c>
      <c r="DO178" s="37">
        <f>'Utility Modules'!$C$52*DO176*DO166</f>
        <v>669164.6259</v>
      </c>
      <c r="DP178" s="37">
        <f>'Utility Modules'!$C$52*DP176*DP166</f>
        <v>666563.9152</v>
      </c>
      <c r="DQ178" s="37">
        <f>'Utility Modules'!$C$52*DQ176*DQ166</f>
        <v>664001.9222</v>
      </c>
      <c r="DR178" s="37">
        <f>'Utility Modules'!$C$52*DR176*DR166</f>
        <v>661501.9254</v>
      </c>
    </row>
    <row r="179" ht="14.25" customHeight="1">
      <c r="B179" s="272" t="s">
        <v>296</v>
      </c>
      <c r="C179" s="37">
        <f>C177*'Utility Modules'!$C$52*C166</f>
        <v>-1005819.012</v>
      </c>
      <c r="D179" s="37">
        <f>D177*'Utility Modules'!$C$52*D166</f>
        <v>-991896.4687</v>
      </c>
      <c r="E179" s="37">
        <f>E177*'Utility Modules'!$C$52*E166</f>
        <v>-1269892.578</v>
      </c>
      <c r="F179" s="37">
        <f>F177*'Utility Modules'!$C$52*F166</f>
        <v>-1358787.873</v>
      </c>
      <c r="G179" s="37">
        <f>G177*'Utility Modules'!$C$52*G166</f>
        <v>-1423402.034</v>
      </c>
      <c r="H179" s="37">
        <f>H177*'Utility Modules'!$C$52*H166</f>
        <v>-1429596.169</v>
      </c>
      <c r="I179" s="37">
        <f>I177*'Utility Modules'!$C$52*I166</f>
        <v>-1395099.516</v>
      </c>
      <c r="J179" s="37">
        <f>J177*'Utility Modules'!$C$52*J166</f>
        <v>-1397361.106</v>
      </c>
      <c r="K179" s="37">
        <f>K177*'Utility Modules'!$C$52*K166</f>
        <v>-1407671.578</v>
      </c>
      <c r="L179" s="37">
        <f>L177*'Utility Modules'!$C$52*L166</f>
        <v>-1467747.166</v>
      </c>
      <c r="M179" s="37">
        <f>M177*'Utility Modules'!$C$52*M166</f>
        <v>-1513585.619</v>
      </c>
      <c r="N179" s="37">
        <f>N177*'Utility Modules'!$C$52*N166</f>
        <v>-1602177.88</v>
      </c>
      <c r="O179" s="37">
        <f>O177*'Utility Modules'!$C$52*O166</f>
        <v>-1635168.333</v>
      </c>
      <c r="P179" s="37">
        <f>P177*'Utility Modules'!$C$52*P166</f>
        <v>-1645027.87</v>
      </c>
      <c r="Q179" s="37">
        <f>Q177*'Utility Modules'!$C$52*Q166</f>
        <v>-1758605.94</v>
      </c>
      <c r="R179" s="37">
        <f>R177*'Utility Modules'!$C$52*R166</f>
        <v>-1836290.567</v>
      </c>
      <c r="S179" s="37">
        <f>S177*'Utility Modules'!$C$52*S166</f>
        <v>-1955679.084</v>
      </c>
      <c r="T179" s="37">
        <f>T177*'Utility Modules'!$C$52*T166</f>
        <v>-2053567.007</v>
      </c>
      <c r="U179" s="37">
        <f>U177*'Utility Modules'!$C$52*U166</f>
        <v>-2174805.632</v>
      </c>
      <c r="V179" s="37">
        <f>V177*'Utility Modules'!$C$52*V166</f>
        <v>-2294495.056</v>
      </c>
      <c r="W179" s="37">
        <f>W177*'Utility Modules'!$C$52*W166</f>
        <v>-2399882.473</v>
      </c>
      <c r="X179" s="37">
        <f>X177*'Utility Modules'!$C$52*X166</f>
        <v>-2540832.782</v>
      </c>
      <c r="Y179" s="37">
        <f>Y177*'Utility Modules'!$C$52*Y166</f>
        <v>-2652594.883</v>
      </c>
      <c r="Z179" s="37">
        <f>Z177*'Utility Modules'!$C$52*Z166</f>
        <v>-2796629.927</v>
      </c>
      <c r="AA179" s="37">
        <f>AA177*'Utility Modules'!$C$52*AA166</f>
        <v>-2932689.097</v>
      </c>
      <c r="AB179" s="37">
        <f>AB177*'Utility Modules'!$C$52*AB166</f>
        <v>-3001871.861</v>
      </c>
      <c r="AC179" s="37">
        <f>AC177*'Utility Modules'!$C$52*AC166</f>
        <v>-3160635.722</v>
      </c>
      <c r="AD179" s="37">
        <f>AD177*'Utility Modules'!$C$52*AD166</f>
        <v>-3263427.653</v>
      </c>
      <c r="AE179" s="37">
        <f>AE177*'Utility Modules'!$C$52*AE166</f>
        <v>-3386962.513</v>
      </c>
      <c r="AF179" s="37">
        <f>AF177*'Utility Modules'!$C$52*AF166</f>
        <v>-3472631.163</v>
      </c>
      <c r="AG179" s="37">
        <f>AG177*'Utility Modules'!$C$52*AG166</f>
        <v>-3590601.241</v>
      </c>
      <c r="AH179" s="37">
        <f>AH177*'Utility Modules'!$C$52*AH166</f>
        <v>-3687169.116</v>
      </c>
      <c r="AI179" s="37">
        <f>AI177*'Utility Modules'!$C$52*AI166</f>
        <v>-3752177.704</v>
      </c>
      <c r="AJ179" s="37">
        <f>AJ177*'Utility Modules'!$C$52*AJ166</f>
        <v>-3828067.516</v>
      </c>
      <c r="AK179" s="37">
        <f>AK177*'Utility Modules'!$C$52*AK166</f>
        <v>-3869111.991</v>
      </c>
      <c r="AL179" s="37">
        <f>AL177*'Utility Modules'!$C$52*AL166</f>
        <v>-3918381.621</v>
      </c>
      <c r="AM179" s="37">
        <f>AM177*'Utility Modules'!$C$52*AM166</f>
        <v>-3949696.503</v>
      </c>
      <c r="AN179" s="37">
        <f>AN177*'Utility Modules'!$C$52*AN166</f>
        <v>-3935445.537</v>
      </c>
      <c r="AO179" s="37">
        <f>AO177*'Utility Modules'!$C$52*AO166</f>
        <v>-3961763.335</v>
      </c>
      <c r="AP179" s="37">
        <f>AP177*'Utility Modules'!$C$52*AP166</f>
        <v>-3957014.003</v>
      </c>
      <c r="AQ179" s="37">
        <f>AQ177*'Utility Modules'!$C$52*AQ166</f>
        <v>-3956178.909</v>
      </c>
      <c r="AR179" s="37">
        <f>AR177*'Utility Modules'!$C$52*AR166</f>
        <v>-3937182.132</v>
      </c>
      <c r="AS179" s="37">
        <f>AS177*'Utility Modules'!$C$52*AS166</f>
        <v>-3922597.872</v>
      </c>
      <c r="AT179" s="37">
        <f>AT177*'Utility Modules'!$C$52*AT166</f>
        <v>-3900125.04</v>
      </c>
      <c r="AU179" s="37">
        <f>AU177*'Utility Modules'!$C$52*AU166</f>
        <v>-3867839.213</v>
      </c>
      <c r="AV179" s="37">
        <f>AV177*'Utility Modules'!$C$52*AV166</f>
        <v>-3839704.325</v>
      </c>
      <c r="AW179" s="37">
        <f>AW177*'Utility Modules'!$C$52*AW166</f>
        <v>-3803140.868</v>
      </c>
      <c r="AX179" s="37">
        <f>AX177*'Utility Modules'!$C$52*AX166</f>
        <v>-3770069.973</v>
      </c>
      <c r="AY179" s="37">
        <f>AY177*'Utility Modules'!$C$52*AY166</f>
        <v>-3738514.74</v>
      </c>
      <c r="AZ179" s="37">
        <f>AZ177*'Utility Modules'!$C$52*AZ166</f>
        <v>-3700410.403</v>
      </c>
      <c r="BA179" s="37">
        <f>BA177*'Utility Modules'!$C$52*BA166</f>
        <v>-3668760.981</v>
      </c>
      <c r="BB179" s="37">
        <f>BB177*'Utility Modules'!$C$52*BB166</f>
        <v>-3632382.71</v>
      </c>
      <c r="BC179" s="37">
        <f>BC177*'Utility Modules'!$C$52*BC166</f>
        <v>-3597956.422</v>
      </c>
      <c r="BD179" s="37">
        <f>BD177*'Utility Modules'!$C$52*BD166</f>
        <v>-3560966.808</v>
      </c>
      <c r="BE179" s="37">
        <f>BE177*'Utility Modules'!$C$52*BE166</f>
        <v>-3525958.777</v>
      </c>
      <c r="BF179" s="37">
        <f>BF177*'Utility Modules'!$C$52*BF166</f>
        <v>-3490562.66</v>
      </c>
      <c r="BG179" s="37">
        <f>BG177*'Utility Modules'!$C$52*BG166</f>
        <v>-3454363.949</v>
      </c>
      <c r="BH179" s="37">
        <f>BH177*'Utility Modules'!$C$52*BH166</f>
        <v>-3420000.174</v>
      </c>
      <c r="BI179" s="37">
        <f>BI177*'Utility Modules'!$C$52*BI166</f>
        <v>-3385111.782</v>
      </c>
      <c r="BJ179" s="37">
        <f>BJ177*'Utility Modules'!$C$52*BJ166</f>
        <v>-3351833.567</v>
      </c>
      <c r="BK179" s="37">
        <f>BK177*'Utility Modules'!$C$52*BK166</f>
        <v>-3318969.619</v>
      </c>
      <c r="BL179" s="37">
        <f>BL177*'Utility Modules'!$C$52*BL166</f>
        <v>-3285278.979</v>
      </c>
      <c r="BM179" s="37">
        <f>BM177*'Utility Modules'!$C$52*BM166</f>
        <v>-3254418.598</v>
      </c>
      <c r="BN179" s="37">
        <f>BN177*'Utility Modules'!$C$52*BN166</f>
        <v>-3223479.784</v>
      </c>
      <c r="BO179" s="37">
        <f>BO177*'Utility Modules'!$C$52*BO166</f>
        <v>-3193712.995</v>
      </c>
      <c r="BP179" s="37">
        <f>BP177*'Utility Modules'!$C$52*BP166</f>
        <v>-3164256.883</v>
      </c>
      <c r="BQ179" s="37">
        <f>BQ177*'Utility Modules'!$C$52*BQ166</f>
        <v>-3135907.353</v>
      </c>
      <c r="BR179" s="37">
        <f>BR177*'Utility Modules'!$C$52*BR166</f>
        <v>-3108183.427</v>
      </c>
      <c r="BS179" s="37">
        <f>BS177*'Utility Modules'!$C$52*BS166</f>
        <v>-3080942.089</v>
      </c>
      <c r="BT179" s="37">
        <f>BT177*'Utility Modules'!$C$52*BT166</f>
        <v>-3054665.541</v>
      </c>
      <c r="BU179" s="37">
        <f>BU177*'Utility Modules'!$C$52*BU166</f>
        <v>-3028846.799</v>
      </c>
      <c r="BV179" s="37">
        <f>BV177*'Utility Modules'!$C$52*BV166</f>
        <v>-3003891.247</v>
      </c>
      <c r="BW179" s="37">
        <f>BW177*'Utility Modules'!$C$52*BW166</f>
        <v>-2979525.394</v>
      </c>
      <c r="BX179" s="37">
        <f>BX177*'Utility Modules'!$C$52*BX166</f>
        <v>-2955417.304</v>
      </c>
      <c r="BY179" s="37">
        <f>BY177*'Utility Modules'!$C$52*BY166</f>
        <v>-2932389.205</v>
      </c>
      <c r="BZ179" s="37">
        <f>BZ177*'Utility Modules'!$C$52*BZ166</f>
        <v>-2909751.885</v>
      </c>
      <c r="CA179" s="37">
        <f>CA177*'Utility Modules'!$C$52*CA166</f>
        <v>-2887785.789</v>
      </c>
      <c r="CB179" s="37">
        <f>CB177*'Utility Modules'!$C$52*CB166</f>
        <v>-2866248.597</v>
      </c>
      <c r="CC179" s="37">
        <f>CC177*'Utility Modules'!$C$52*CC166</f>
        <v>-2845340.633</v>
      </c>
      <c r="CD179" s="37">
        <f>CD177*'Utility Modules'!$C$52*CD166</f>
        <v>-2824917.165</v>
      </c>
      <c r="CE179" s="37">
        <f>CE177*'Utility Modules'!$C$52*CE166</f>
        <v>-2804911.376</v>
      </c>
      <c r="CF179" s="37">
        <f>CF177*'Utility Modules'!$C$52*CF166</f>
        <v>-2785469.732</v>
      </c>
      <c r="CG179" s="37">
        <f>CG177*'Utility Modules'!$C$52*CG166</f>
        <v>-2766410.962</v>
      </c>
      <c r="CH179" s="37">
        <f>CH177*'Utility Modules'!$C$52*CH166</f>
        <v>-2747873.637</v>
      </c>
      <c r="CI179" s="37">
        <f>CI177*'Utility Modules'!$C$52*CI166</f>
        <v>-2729751.923</v>
      </c>
      <c r="CJ179" s="37">
        <f>CJ177*'Utility Modules'!$C$52*CJ166</f>
        <v>-2711885.71</v>
      </c>
      <c r="CK179" s="37">
        <f>CK177*'Utility Modules'!$C$52*CK166</f>
        <v>-2694632.923</v>
      </c>
      <c r="CL179" s="37">
        <f>CL177*'Utility Modules'!$C$52*CL166</f>
        <v>-2677686.657</v>
      </c>
      <c r="CM179" s="37">
        <f>CM177*'Utility Modules'!$C$52*CM166</f>
        <v>-2661176.141</v>
      </c>
      <c r="CN179" s="37">
        <f>CN177*'Utility Modules'!$C$52*CN166</f>
        <v>-2644974.497</v>
      </c>
      <c r="CO179" s="37">
        <f>CO177*'Utility Modules'!$C$52*CO166</f>
        <v>-2629188.169</v>
      </c>
      <c r="CP179" s="37">
        <f>CP177*'Utility Modules'!$C$52*CP166</f>
        <v>-2613738.019</v>
      </c>
      <c r="CQ179" s="37">
        <f>CQ177*'Utility Modules'!$C$52*CQ166</f>
        <v>-2598579.12</v>
      </c>
      <c r="CR179" s="37">
        <f>CR177*'Utility Modules'!$C$52*CR166</f>
        <v>-2583803.966</v>
      </c>
      <c r="CS179" s="37">
        <f>CS177*'Utility Modules'!$C$52*CS166</f>
        <v>-2569296.131</v>
      </c>
      <c r="CT179" s="37">
        <f>CT177*'Utility Modules'!$C$52*CT166</f>
        <v>-2555150.222</v>
      </c>
      <c r="CU179" s="37">
        <f>CU177*'Utility Modules'!$C$52*CU166</f>
        <v>-2541296.124</v>
      </c>
      <c r="CV179" s="37">
        <f>CV177*'Utility Modules'!$C$52*CV166</f>
        <v>-2527652.95</v>
      </c>
      <c r="CW179" s="37">
        <f>CW177*'Utility Modules'!$C$52*CW166</f>
        <v>-2514398.72</v>
      </c>
      <c r="CX179" s="37">
        <f>CX177*'Utility Modules'!$C$52*CX166</f>
        <v>-2501366.216</v>
      </c>
      <c r="CY179" s="37">
        <f>CY177*'Utility Modules'!$C$52*CY166</f>
        <v>-2488650.818</v>
      </c>
      <c r="CZ179" s="37">
        <f>CZ177*'Utility Modules'!$C$52*CZ166</f>
        <v>-2476151.555</v>
      </c>
      <c r="DA179" s="37">
        <f>DA177*'Utility Modules'!$C$52*DA166</f>
        <v>-2463956.669</v>
      </c>
      <c r="DB179" s="37">
        <f>DB177*'Utility Modules'!$C$52*DB166</f>
        <v>-2452003.752</v>
      </c>
      <c r="DC179" s="37">
        <f>DC177*'Utility Modules'!$C$52*DC166</f>
        <v>-2440255.748</v>
      </c>
      <c r="DD179" s="37">
        <f>DD177*'Utility Modules'!$C$52*DD166</f>
        <v>-2428793.96</v>
      </c>
      <c r="DE179" s="37">
        <f>DE177*'Utility Modules'!$C$52*DE166</f>
        <v>-2417520.034</v>
      </c>
      <c r="DF179" s="37">
        <f>DF177*'Utility Modules'!$C$52*DF166</f>
        <v>-2406518.659</v>
      </c>
      <c r="DG179" s="37">
        <f>DG177*'Utility Modules'!$C$52*DG166</f>
        <v>-2395730.608</v>
      </c>
      <c r="DH179" s="37">
        <f>DH177*'Utility Modules'!$C$52*DH166</f>
        <v>-2385048.534</v>
      </c>
      <c r="DI179" s="37">
        <f>DI177*'Utility Modules'!$C$52*DI166</f>
        <v>-2374717.068</v>
      </c>
      <c r="DJ179" s="37">
        <f>DJ177*'Utility Modules'!$C$52*DJ166</f>
        <v>-2364533.353</v>
      </c>
      <c r="DK179" s="37">
        <f>DK177*'Utility Modules'!$C$52*DK166</f>
        <v>-2354591.263</v>
      </c>
      <c r="DL179" s="37">
        <f>DL177*'Utility Modules'!$C$52*DL166</f>
        <v>-2344801.709</v>
      </c>
      <c r="DM179" s="37">
        <f>DM177*'Utility Modules'!$C$52*DM166</f>
        <v>-2335247.76</v>
      </c>
      <c r="DN179" s="37">
        <f>DN177*'Utility Modules'!$C$52*DN166</f>
        <v>-2325873.808</v>
      </c>
      <c r="DO179" s="37">
        <f>DO177*'Utility Modules'!$C$52*DO166</f>
        <v>-2316646.753</v>
      </c>
      <c r="DP179" s="37">
        <f>DP177*'Utility Modules'!$C$52*DP166</f>
        <v>-2307643.757</v>
      </c>
      <c r="DQ179" s="37">
        <f>DQ177*'Utility Modules'!$C$52*DQ166</f>
        <v>-2298774.522</v>
      </c>
      <c r="DR179" s="37">
        <f>DR177*'Utility Modules'!$C$52*DR166</f>
        <v>-2290119.666</v>
      </c>
    </row>
    <row r="180" ht="14.25" customHeight="1">
      <c r="B180" s="272" t="s">
        <v>297</v>
      </c>
      <c r="C180" s="37">
        <f>if( 'Utility Modules'!$C$51="Yes",C176*(C8/C7)*'Utility Modules'!$C$52,0)</f>
        <v>502133.7132</v>
      </c>
      <c r="D180" s="37">
        <f>if( 'Utility Modules'!$C$51="Yes",D176*(D8/D7)*'Utility Modules'!$C$52,0)</f>
        <v>848478.1699</v>
      </c>
      <c r="E180" s="37">
        <f>if( 'Utility Modules'!$C$51="Yes",E176*(E8/E7)*'Utility Modules'!$C$52,0)</f>
        <v>1229815.401</v>
      </c>
      <c r="F180" s="37">
        <f>if( 'Utility Modules'!$C$51="Yes",F176*(F8/F7)*'Utility Modules'!$C$52,0)</f>
        <v>1613565.691</v>
      </c>
      <c r="G180" s="37">
        <f>if( 'Utility Modules'!$C$51="Yes",G176*(G8/G7)*'Utility Modules'!$C$52,0)</f>
        <v>2026117.434</v>
      </c>
      <c r="H180" s="37">
        <f>if( 'Utility Modules'!$C$51="Yes",H176*(H8/H7)*'Utility Modules'!$C$52,0)</f>
        <v>2443505.399</v>
      </c>
      <c r="I180" s="37">
        <f>if( 'Utility Modules'!$C$51="Yes",I176*(I8/I7)*'Utility Modules'!$C$52,0)</f>
        <v>2895450.729</v>
      </c>
      <c r="J180" s="37">
        <f>if( 'Utility Modules'!$C$51="Yes",J176*(J8/J7)*'Utility Modules'!$C$52,0)</f>
        <v>3370005.348</v>
      </c>
      <c r="K180" s="37">
        <f>if( 'Utility Modules'!$C$51="Yes",K176*(K8/K7)*'Utility Modules'!$C$52,0)</f>
        <v>3853588.11</v>
      </c>
      <c r="L180" s="37">
        <f>if( 'Utility Modules'!$C$51="Yes",L176*(L8/L7)*'Utility Modules'!$C$52,0)</f>
        <v>4377898.66</v>
      </c>
      <c r="M180" s="37">
        <f>if( 'Utility Modules'!$C$51="Yes",M176*(M8/M7)*'Utility Modules'!$C$52,0)</f>
        <v>4913518.785</v>
      </c>
      <c r="N180" s="37">
        <f>if( 'Utility Modules'!$C$51="Yes",N176*(N8/N7)*'Utility Modules'!$C$52,0)</f>
        <v>5494592.005</v>
      </c>
      <c r="O180" s="37">
        <f>if( 'Utility Modules'!$C$51="Yes",O176*(O8/O7)*'Utility Modules'!$C$52,0)</f>
        <v>6109919.164</v>
      </c>
      <c r="P180" s="37">
        <f>if( 'Utility Modules'!$C$51="Yes",P176*(P8/P7)*'Utility Modules'!$C$52,0)</f>
        <v>6701719.301</v>
      </c>
      <c r="Q180" s="37">
        <f>if( 'Utility Modules'!$C$51="Yes",Q176*(Q8/Q7)*'Utility Modules'!$C$52,0)</f>
        <v>7382720.297</v>
      </c>
      <c r="R180" s="37">
        <f>if( 'Utility Modules'!$C$51="Yes",R176*(R8/R7)*'Utility Modules'!$C$52,0)</f>
        <v>8079849.803</v>
      </c>
      <c r="S180" s="37">
        <f>if( 'Utility Modules'!$C$51="Yes",S176*(S8/S7)*'Utility Modules'!$C$52,0)</f>
        <v>8833468.623</v>
      </c>
      <c r="T180" s="37">
        <f>if( 'Utility Modules'!$C$51="Yes",T176*(T8/T7)*'Utility Modules'!$C$52,0)</f>
        <v>9602146.398</v>
      </c>
      <c r="U180" s="37">
        <f>if( 'Utility Modules'!$C$51="Yes",U176*(U8/U7)*'Utility Modules'!$C$52,0)</f>
        <v>10430835.63</v>
      </c>
      <c r="V180" s="37">
        <f>if( 'Utility Modules'!$C$51="Yes",V176*(V8/V7)*'Utility Modules'!$C$52,0)</f>
        <v>11297399.15</v>
      </c>
      <c r="W180" s="37">
        <f>if( 'Utility Modules'!$C$51="Yes",W176*(W8/W7)*'Utility Modules'!$C$52,0)</f>
        <v>12175177</v>
      </c>
      <c r="X180" s="37">
        <f>if( 'Utility Modules'!$C$51="Yes",X176*(X8/X7)*'Utility Modules'!$C$52,0)</f>
        <v>13111619.88</v>
      </c>
      <c r="Y180" s="37">
        <f>if( 'Utility Modules'!$C$51="Yes",Y176*(Y8/Y7)*'Utility Modules'!$C$52,0)</f>
        <v>14054539.9</v>
      </c>
      <c r="Z180" s="37">
        <f>if( 'Utility Modules'!$C$51="Yes",Z176*(Z8/Z7)*'Utility Modules'!$C$52,0)</f>
        <v>15052413.67</v>
      </c>
      <c r="AA180" s="37">
        <f>if( 'Utility Modules'!$C$51="Yes",AA176*(AA8/AA7)*'Utility Modules'!$C$52,0)</f>
        <v>16076465.8</v>
      </c>
      <c r="AB180" s="37">
        <f>if( 'Utility Modules'!$C$51="Yes",AB176*(AB8/AB7)*'Utility Modules'!$C$52,0)</f>
        <v>17039108.29</v>
      </c>
      <c r="AC180" s="37">
        <f>if( 'Utility Modules'!$C$51="Yes",AC176*(AC8/AC7)*'Utility Modules'!$C$52,0)</f>
        <v>18099454.79</v>
      </c>
      <c r="AD180" s="37">
        <f>if( 'Utility Modules'!$C$51="Yes",AD176*(AD8/AD7)*'Utility Modules'!$C$52,0)</f>
        <v>19146568.62</v>
      </c>
      <c r="AE180" s="37">
        <f>if( 'Utility Modules'!$C$51="Yes",AE176*(AE8/AE7)*'Utility Modules'!$C$52,0)</f>
        <v>20228041.71</v>
      </c>
      <c r="AF180" s="37">
        <f>if( 'Utility Modules'!$C$51="Yes",AF176*(AF8/AF7)*'Utility Modules'!$C$52,0)</f>
        <v>21284965.32</v>
      </c>
      <c r="AG180" s="37">
        <f>if( 'Utility Modules'!$C$51="Yes",AG176*(AG8/AG7)*'Utility Modules'!$C$52,0)</f>
        <v>22362336.14</v>
      </c>
      <c r="AH180" s="37">
        <f>if( 'Utility Modules'!$C$51="Yes",AH176*(AH8/AH7)*'Utility Modules'!$C$52,0)</f>
        <v>23430660.14</v>
      </c>
      <c r="AI180" s="37">
        <f>if( 'Utility Modules'!$C$51="Yes",AI176*(AI8/AI7)*'Utility Modules'!$C$52,0)</f>
        <v>24459725.79</v>
      </c>
      <c r="AJ180" s="37">
        <f>if( 'Utility Modules'!$C$51="Yes",AJ176*(AJ8/AJ7)*'Utility Modules'!$C$52,0)</f>
        <v>25494990.32</v>
      </c>
      <c r="AK180" s="37">
        <f>if( 'Utility Modules'!$C$51="Yes",AK176*(AK8/AK7)*'Utility Modules'!$C$52,0)</f>
        <v>26485910.04</v>
      </c>
      <c r="AL180" s="37">
        <f>if( 'Utility Modules'!$C$51="Yes",AL176*(AL8/AL7)*'Utility Modules'!$C$52,0)</f>
        <v>27474415.37</v>
      </c>
      <c r="AM180" s="37">
        <f>if( 'Utility Modules'!$C$51="Yes",AM176*(AM8/AM7)*'Utility Modules'!$C$52,0)</f>
        <v>28435805.55</v>
      </c>
      <c r="AN180" s="37">
        <f>if( 'Utility Modules'!$C$51="Yes",AN176*(AN8/AN7)*'Utility Modules'!$C$52,0)</f>
        <v>29310953.63</v>
      </c>
      <c r="AO180" s="37">
        <f>if( 'Utility Modules'!$C$51="Yes",AO176*(AO8/AO7)*'Utility Modules'!$C$52,0)</f>
        <v>30213947.35</v>
      </c>
      <c r="AP180" s="37">
        <f>if( 'Utility Modules'!$C$51="Yes",AP176*(AP8/AP7)*'Utility Modules'!$C$52,0)</f>
        <v>31071840.61</v>
      </c>
      <c r="AQ180" s="37">
        <f>if( 'Utility Modules'!$C$51="Yes",AQ176*(AQ8/AQ7)*'Utility Modules'!$C$52,0)</f>
        <v>31916240.73</v>
      </c>
      <c r="AR180" s="37">
        <f>if( 'Utility Modules'!$C$51="Yes",AR176*(AR8/AR7)*'Utility Modules'!$C$52,0)</f>
        <v>32717560.97</v>
      </c>
      <c r="AS180" s="37">
        <f>if( 'Utility Modules'!$C$51="Yes",AS176*(AS8/AS7)*'Utility Modules'!$C$52,0)</f>
        <v>33504526.88</v>
      </c>
      <c r="AT180" s="37">
        <f>if( 'Utility Modules'!$C$51="Yes",AT176*(AT8/AT7)*'Utility Modules'!$C$52,0)</f>
        <v>34264783.81</v>
      </c>
      <c r="AU180" s="37">
        <f>if( 'Utility Modules'!$C$51="Yes",AU176*(AU8/AU7)*'Utility Modules'!$C$52,0)</f>
        <v>34989250.53</v>
      </c>
      <c r="AV180" s="37">
        <f>if( 'Utility Modules'!$C$51="Yes",AV176*(AV8/AV7)*'Utility Modules'!$C$52,0)</f>
        <v>35701021.06</v>
      </c>
      <c r="AW180" s="37">
        <f>if( 'Utility Modules'!$C$51="Yes",AW176*(AW8/AW7)*'Utility Modules'!$C$52,0)</f>
        <v>36383371.88</v>
      </c>
      <c r="AX180" s="37">
        <f>if( 'Utility Modules'!$C$51="Yes",AX176*(AX8/AX7)*'Utility Modules'!$C$52,0)</f>
        <v>37055288.1</v>
      </c>
      <c r="AY180" s="37">
        <f>if( 'Utility Modules'!$C$51="Yes",AY176*(AY8/AY7)*'Utility Modules'!$C$52,0)</f>
        <v>37707741.04</v>
      </c>
      <c r="AZ180" s="37">
        <f>if( 'Utility Modules'!$C$51="Yes",AZ176*(AZ8/AZ7)*'Utility Modules'!$C$52,0)</f>
        <v>38332024.67</v>
      </c>
      <c r="BA180" s="37">
        <f>if( 'Utility Modules'!$C$51="Yes",BA176*(BA8/BA7)*'Utility Modules'!$C$52,0)</f>
        <v>38955307.11</v>
      </c>
      <c r="BB180" s="37">
        <f>if( 'Utility Modules'!$C$51="Yes",BB176*(BB8/BB7)*'Utility Modules'!$C$52,0)</f>
        <v>39562726.5</v>
      </c>
      <c r="BC180" s="37">
        <f>if( 'Utility Modules'!$C$51="Yes",BC176*(BC8/BC7)*'Utility Modules'!$C$52,0)</f>
        <v>40165525.83</v>
      </c>
      <c r="BD180" s="37">
        <f>if( 'Utility Modules'!$C$51="Yes",BD176*(BD8/BD7)*'Utility Modules'!$C$52,0)</f>
        <v>40756763.42</v>
      </c>
      <c r="BE180" s="37">
        <f>if( 'Utility Modules'!$C$51="Yes",BE176*(BE8/BE7)*'Utility Modules'!$C$52,0)</f>
        <v>41345655.41</v>
      </c>
      <c r="BF180" s="37">
        <f>if( 'Utility Modules'!$C$51="Yes",BF176*(BF8/BF7)*'Utility Modules'!$C$52,0)</f>
        <v>41929906.69</v>
      </c>
      <c r="BG180" s="37">
        <f>if( 'Utility Modules'!$C$51="Yes",BG176*(BG8/BG7)*'Utility Modules'!$C$52,0)</f>
        <v>42508058.82</v>
      </c>
      <c r="BH180" s="37">
        <f>if( 'Utility Modules'!$C$51="Yes",BH176*(BH8/BH7)*'Utility Modules'!$C$52,0)</f>
        <v>43086798.09</v>
      </c>
      <c r="BI180" s="37">
        <f>if( 'Utility Modules'!$C$51="Yes",BI176*(BI8/BI7)*'Utility Modules'!$C$52,0)</f>
        <v>43662571.77</v>
      </c>
      <c r="BJ180" s="37">
        <f>if( 'Utility Modules'!$C$51="Yes",BJ176*(BJ8/BJ7)*'Utility Modules'!$C$52,0)</f>
        <v>44240574.78</v>
      </c>
      <c r="BK180" s="37">
        <f>if( 'Utility Modules'!$C$51="Yes",BK176*(BK8/BK7)*'Utility Modules'!$C$52,0)</f>
        <v>44819698.19</v>
      </c>
      <c r="BL180" s="37">
        <f>if( 'Utility Modules'!$C$51="Yes",BL176*(BL8/BL7)*'Utility Modules'!$C$52,0)</f>
        <v>45396254.73</v>
      </c>
      <c r="BM180" s="37">
        <f>if( 'Utility Modules'!$C$51="Yes",BM176*(BM8/BM7)*'Utility Modules'!$C$52,0)</f>
        <v>45979982.39</v>
      </c>
      <c r="BN180" s="37">
        <f>if( 'Utility Modules'!$C$51="Yes",BN176*(BN8/BN7)*'Utility Modules'!$C$52,0)</f>
        <v>46566157.56</v>
      </c>
      <c r="BO180" s="37">
        <f>if( 'Utility Modules'!$C$51="Yes",BO176*(BO8/BO7)*'Utility Modules'!$C$52,0)</f>
        <v>47157537.99</v>
      </c>
      <c r="BP180" s="37">
        <f>if( 'Utility Modules'!$C$51="Yes",BP176*(BP8/BP7)*'Utility Modules'!$C$52,0)</f>
        <v>47752588.88</v>
      </c>
      <c r="BQ180" s="37">
        <f>if( 'Utility Modules'!$C$51="Yes",BQ176*(BQ8/BQ7)*'Utility Modules'!$C$52,0)</f>
        <v>48353650.15</v>
      </c>
      <c r="BR180" s="37">
        <f>if( 'Utility Modules'!$C$51="Yes",BR176*(BR8/BR7)*'Utility Modules'!$C$52,0)</f>
        <v>48960303.44</v>
      </c>
      <c r="BS180" s="37">
        <f>if( 'Utility Modules'!$C$51="Yes",BS176*(BS8/BS7)*'Utility Modules'!$C$52,0)</f>
        <v>49572236.88</v>
      </c>
      <c r="BT180" s="37">
        <f>if( 'Utility Modules'!$C$51="Yes",BT176*(BT8/BT7)*'Utility Modules'!$C$52,0)</f>
        <v>50191206.63</v>
      </c>
      <c r="BU180" s="37">
        <f>if( 'Utility Modules'!$C$51="Yes",BU176*(BU8/BU7)*'Utility Modules'!$C$52,0)</f>
        <v>50816381.87</v>
      </c>
      <c r="BV180" s="37">
        <f>if( 'Utility Modules'!$C$51="Yes",BV176*(BV8/BV7)*'Utility Modules'!$C$52,0)</f>
        <v>51449175.37</v>
      </c>
      <c r="BW180" s="37">
        <f>if( 'Utility Modules'!$C$51="Yes",BW176*(BW8/BW7)*'Utility Modules'!$C$52,0)</f>
        <v>52089378.78</v>
      </c>
      <c r="BX180" s="37">
        <f>if( 'Utility Modules'!$C$51="Yes",BX176*(BX8/BX7)*'Utility Modules'!$C$52,0)</f>
        <v>52735926.19</v>
      </c>
      <c r="BY180" s="37">
        <f>if( 'Utility Modules'!$C$51="Yes",BY176*(BY8/BY7)*'Utility Modules'!$C$52,0)</f>
        <v>53391651.09</v>
      </c>
      <c r="BZ180" s="37">
        <f>if( 'Utility Modules'!$C$51="Yes",BZ176*(BZ8/BZ7)*'Utility Modules'!$C$52,0)</f>
        <v>54055278.7</v>
      </c>
      <c r="CA180" s="37">
        <f>if( 'Utility Modules'!$C$51="Yes",CA176*(CA8/CA7)*'Utility Modules'!$C$52,0)</f>
        <v>54727686.67</v>
      </c>
      <c r="CB180" s="37">
        <f>if( 'Utility Modules'!$C$51="Yes",CB176*(CB8/CB7)*'Utility Modules'!$C$52,0)</f>
        <v>55408423.08</v>
      </c>
      <c r="CC180" s="37">
        <f>if( 'Utility Modules'!$C$51="Yes",CC176*(CC8/CC7)*'Utility Modules'!$C$52,0)</f>
        <v>56098309.98</v>
      </c>
      <c r="CD180" s="37">
        <f>if( 'Utility Modules'!$C$51="Yes",CD176*(CD8/CD7)*'Utility Modules'!$C$52,0)</f>
        <v>56797268.07</v>
      </c>
      <c r="CE180" s="37">
        <f>if( 'Utility Modules'!$C$51="Yes",CE176*(CE8/CE7)*'Utility Modules'!$C$52,0)</f>
        <v>57505186.53</v>
      </c>
      <c r="CF180" s="37">
        <f>if( 'Utility Modules'!$C$51="Yes",CF176*(CF8/CF7)*'Utility Modules'!$C$52,0)</f>
        <v>58222790.43</v>
      </c>
      <c r="CG180" s="37">
        <f>if( 'Utility Modules'!$C$51="Yes",CG176*(CG8/CG7)*'Utility Modules'!$C$52,0)</f>
        <v>58949776.07</v>
      </c>
      <c r="CH180" s="37">
        <f>if( 'Utility Modules'!$C$51="Yes",CH176*(CH8/CH7)*'Utility Modules'!$C$52,0)</f>
        <v>59686796.29</v>
      </c>
      <c r="CI180" s="37">
        <f>if( 'Utility Modules'!$C$51="Yes",CI176*(CI8/CI7)*'Utility Modules'!$C$52,0)</f>
        <v>60433818.09</v>
      </c>
      <c r="CJ180" s="37">
        <f>if( 'Utility Modules'!$C$51="Yes",CJ176*(CJ8/CJ7)*'Utility Modules'!$C$52,0)</f>
        <v>61190284.21</v>
      </c>
      <c r="CK180" s="37">
        <f>if( 'Utility Modules'!$C$51="Yes",CK176*(CK8/CK7)*'Utility Modules'!$C$52,0)</f>
        <v>61957696.8</v>
      </c>
      <c r="CL180" s="37">
        <f>if( 'Utility Modules'!$C$51="Yes",CL176*(CL8/CL7)*'Utility Modules'!$C$52,0)</f>
        <v>62735454.37</v>
      </c>
      <c r="CM180" s="37">
        <f>if( 'Utility Modules'!$C$51="Yes",CM176*(CM8/CM7)*'Utility Modules'!$C$52,0)</f>
        <v>63524090.59</v>
      </c>
      <c r="CN180" s="37">
        <f>if( 'Utility Modules'!$C$51="Yes",CN176*(CN8/CN7)*'Utility Modules'!$C$52,0)</f>
        <v>64323371.2</v>
      </c>
      <c r="CO180" s="37">
        <f>if( 'Utility Modules'!$C$51="Yes",CO176*(CO8/CO7)*'Utility Modules'!$C$52,0)</f>
        <v>65133849.09</v>
      </c>
      <c r="CP180" s="37">
        <f>if( 'Utility Modules'!$C$51="Yes",CP176*(CP8/CP7)*'Utility Modules'!$C$52,0)</f>
        <v>65955527.29</v>
      </c>
      <c r="CQ180" s="37">
        <f>if( 'Utility Modules'!$C$51="Yes",CQ176*(CQ8/CQ7)*'Utility Modules'!$C$52,0)</f>
        <v>66788343.98</v>
      </c>
      <c r="CR180" s="37">
        <f>if( 'Utility Modules'!$C$51="Yes",CR176*(CR8/CR7)*'Utility Modules'!$C$52,0)</f>
        <v>67632854.14</v>
      </c>
      <c r="CS180" s="37">
        <f>if( 'Utility Modules'!$C$51="Yes",CS176*(CS8/CS7)*'Utility Modules'!$C$52,0)</f>
        <v>68488868.86</v>
      </c>
      <c r="CT180" s="37">
        <f>if( 'Utility Modules'!$C$51="Yes",CT176*(CT8/CT7)*'Utility Modules'!$C$52,0)</f>
        <v>69356922.78</v>
      </c>
      <c r="CU180" s="37">
        <f>if( 'Utility Modules'!$C$51="Yes",CU176*(CU8/CU7)*'Utility Modules'!$C$52,0)</f>
        <v>70237038.99</v>
      </c>
      <c r="CV180" s="37">
        <f>if( 'Utility Modules'!$C$51="Yes",CV176*(CV8/CV7)*'Utility Modules'!$C$52,0)</f>
        <v>71128960.26</v>
      </c>
      <c r="CW180" s="37">
        <f>if( 'Utility Modules'!$C$51="Yes",CW176*(CW8/CW7)*'Utility Modules'!$C$52,0)</f>
        <v>72033606.11</v>
      </c>
      <c r="CX180" s="37">
        <f>if( 'Utility Modules'!$C$51="Yes",CX176*(CX8/CX7)*'Utility Modules'!$C$52,0)</f>
        <v>72950669.09</v>
      </c>
      <c r="CY180" s="37">
        <f>if( 'Utility Modules'!$C$51="Yes",CY176*(CY8/CY7)*'Utility Modules'!$C$52,0)</f>
        <v>73880658.52</v>
      </c>
      <c r="CZ180" s="37">
        <f>if( 'Utility Modules'!$C$51="Yes",CZ176*(CZ8/CZ7)*'Utility Modules'!$C$52,0)</f>
        <v>74823404.71</v>
      </c>
      <c r="DA180" s="37">
        <f>if( 'Utility Modules'!$C$51="Yes",DA176*(DA8/DA7)*'Utility Modules'!$C$52,0)</f>
        <v>75779436.22</v>
      </c>
      <c r="DB180" s="37">
        <f>if( 'Utility Modules'!$C$51="Yes",DB176*(DB8/DB7)*'Utility Modules'!$C$52,0)</f>
        <v>76748799.72</v>
      </c>
      <c r="DC180" s="37">
        <f>if( 'Utility Modules'!$C$51="Yes",DC176*(DC8/DC7)*'Utility Modules'!$C$52,0)</f>
        <v>77731455.37</v>
      </c>
      <c r="DD180" s="37">
        <f>if( 'Utility Modules'!$C$51="Yes",DD176*(DD8/DD7)*'Utility Modules'!$C$52,0)</f>
        <v>78727953.96</v>
      </c>
      <c r="DE180" s="37">
        <f>if( 'Utility Modules'!$C$51="Yes",DE176*(DE8/DE7)*'Utility Modules'!$C$52,0)</f>
        <v>79738152.48</v>
      </c>
      <c r="DF180" s="37">
        <f>if( 'Utility Modules'!$C$51="Yes",DF176*(DF8/DF7)*'Utility Modules'!$C$52,0)</f>
        <v>80762587.84</v>
      </c>
      <c r="DG180" s="37">
        <f>if( 'Utility Modules'!$C$51="Yes",DG176*(DG8/DG7)*'Utility Modules'!$C$52,0)</f>
        <v>81801325.04</v>
      </c>
      <c r="DH180" s="37">
        <f>if( 'Utility Modules'!$C$51="Yes",DH176*(DH8/DH7)*'Utility Modules'!$C$52,0)</f>
        <v>82853919.97</v>
      </c>
      <c r="DI180" s="37">
        <f>if( 'Utility Modules'!$C$51="Yes",DI176*(DI8/DI7)*'Utility Modules'!$C$52,0)</f>
        <v>83921661.05</v>
      </c>
      <c r="DJ180" s="37">
        <f>if( 'Utility Modules'!$C$51="Yes",DJ176*(DJ8/DJ7)*'Utility Modules'!$C$52,0)</f>
        <v>85004176.62</v>
      </c>
      <c r="DK180" s="37">
        <f>if( 'Utility Modules'!$C$51="Yes",DK176*(DK8/DK7)*'Utility Modules'!$C$52,0)</f>
        <v>86101960.77</v>
      </c>
      <c r="DL180" s="37">
        <f>if( 'Utility Modules'!$C$51="Yes",DL176*(DL8/DL7)*'Utility Modules'!$C$52,0)</f>
        <v>87214875.7</v>
      </c>
      <c r="DM180" s="37">
        <f>if( 'Utility Modules'!$C$51="Yes",DM176*(DM8/DM7)*'Utility Modules'!$C$52,0)</f>
        <v>88343465.92</v>
      </c>
      <c r="DN180" s="37">
        <f>if( 'Utility Modules'!$C$51="Yes",DN176*(DN8/DN7)*'Utility Modules'!$C$52,0)</f>
        <v>89487821.86</v>
      </c>
      <c r="DO180" s="37">
        <f>if( 'Utility Modules'!$C$51="Yes",DO176*(DO8/DO7)*'Utility Modules'!$C$52,0)</f>
        <v>90647923.44</v>
      </c>
      <c r="DP180" s="37">
        <f>if( 'Utility Modules'!$C$51="Yes",DP176*(DP8/DP7)*'Utility Modules'!$C$52,0)</f>
        <v>91824347.3</v>
      </c>
      <c r="DQ180" s="37">
        <f>if( 'Utility Modules'!$C$51="Yes",DQ176*(DQ8/DQ7)*'Utility Modules'!$C$52,0)</f>
        <v>93016993.17</v>
      </c>
      <c r="DR180" s="37">
        <f>if( 'Utility Modules'!$C$51="Yes",DR176*(DR8/DR7)*'Utility Modules'!$C$52,0)</f>
        <v>94226421.04</v>
      </c>
    </row>
    <row r="181" ht="14.25" customHeight="1">
      <c r="B181" s="272" t="s">
        <v>298</v>
      </c>
      <c r="C181" s="37">
        <f t="shared" ref="C181:DR181" si="80">C180*C166</f>
        <v>1309985.772</v>
      </c>
      <c r="D181" s="37">
        <f t="shared" si="80"/>
        <v>1286359.176</v>
      </c>
      <c r="E181" s="37">
        <f t="shared" si="80"/>
        <v>1643653.622</v>
      </c>
      <c r="F181" s="37">
        <f t="shared" si="80"/>
        <v>1756878.265</v>
      </c>
      <c r="G181" s="37">
        <f t="shared" si="80"/>
        <v>1839166.545</v>
      </c>
      <c r="H181" s="37">
        <f t="shared" si="80"/>
        <v>1846329.544</v>
      </c>
      <c r="I181" s="37">
        <f t="shared" si="80"/>
        <v>1801158.063</v>
      </c>
      <c r="J181" s="37">
        <f t="shared" si="80"/>
        <v>1803607.936</v>
      </c>
      <c r="K181" s="37">
        <f t="shared" si="80"/>
        <v>1816555.798</v>
      </c>
      <c r="L181" s="37">
        <f t="shared" si="80"/>
        <v>1893768.809</v>
      </c>
      <c r="M181" s="37">
        <f t="shared" si="80"/>
        <v>1952655.872</v>
      </c>
      <c r="N181" s="37">
        <f t="shared" si="80"/>
        <v>2066713.615</v>
      </c>
      <c r="O181" s="37">
        <f t="shared" si="80"/>
        <v>2109068.101</v>
      </c>
      <c r="P181" s="37">
        <f t="shared" si="80"/>
        <v>2121628.154</v>
      </c>
      <c r="Q181" s="37">
        <f t="shared" si="80"/>
        <v>2267951.413</v>
      </c>
      <c r="R181" s="37">
        <f t="shared" si="80"/>
        <v>2367994.849</v>
      </c>
      <c r="S181" s="37">
        <f t="shared" si="80"/>
        <v>2521817.244</v>
      </c>
      <c r="T181" s="37">
        <f t="shared" si="80"/>
        <v>2647921.385</v>
      </c>
      <c r="U181" s="37">
        <f t="shared" si="80"/>
        <v>2804133.066</v>
      </c>
      <c r="V181" s="37">
        <f t="shared" si="80"/>
        <v>2958348.792</v>
      </c>
      <c r="W181" s="37">
        <f t="shared" si="80"/>
        <v>3094130.035</v>
      </c>
      <c r="X181" s="37">
        <f t="shared" si="80"/>
        <v>3275760.341</v>
      </c>
      <c r="Y181" s="37">
        <f t="shared" si="80"/>
        <v>3419764.068</v>
      </c>
      <c r="Z181" s="37">
        <f t="shared" si="80"/>
        <v>3605373.334</v>
      </c>
      <c r="AA181" s="37">
        <f t="shared" si="80"/>
        <v>3780701.317</v>
      </c>
      <c r="AB181" s="37">
        <f t="shared" si="80"/>
        <v>3869824.575</v>
      </c>
      <c r="AC181" s="37">
        <f t="shared" si="80"/>
        <v>4074425.589</v>
      </c>
      <c r="AD181" s="37">
        <f t="shared" si="80"/>
        <v>4206875.932</v>
      </c>
      <c r="AE181" s="37">
        <f t="shared" si="80"/>
        <v>4366066.278</v>
      </c>
      <c r="AF181" s="37">
        <f t="shared" si="80"/>
        <v>4476448.22</v>
      </c>
      <c r="AG181" s="37">
        <f t="shared" si="80"/>
        <v>4628469.529</v>
      </c>
      <c r="AH181" s="37">
        <f t="shared" si="80"/>
        <v>4752904.46</v>
      </c>
      <c r="AI181" s="37">
        <f t="shared" si="80"/>
        <v>4836662.154</v>
      </c>
      <c r="AJ181" s="37">
        <f t="shared" si="80"/>
        <v>4934447.253</v>
      </c>
      <c r="AK181" s="37">
        <f t="shared" si="80"/>
        <v>4987319.757</v>
      </c>
      <c r="AL181" s="37">
        <f t="shared" si="80"/>
        <v>5050795.907</v>
      </c>
      <c r="AM181" s="37">
        <f t="shared" si="80"/>
        <v>5091130.715</v>
      </c>
      <c r="AN181" s="37">
        <f t="shared" si="80"/>
        <v>5072736.526</v>
      </c>
      <c r="AO181" s="37">
        <f t="shared" si="80"/>
        <v>5106634.436</v>
      </c>
      <c r="AP181" s="37">
        <f t="shared" si="80"/>
        <v>5100490.11</v>
      </c>
      <c r="AQ181" s="37">
        <f t="shared" si="80"/>
        <v>5099392.241</v>
      </c>
      <c r="AR181" s="37">
        <f t="shared" si="80"/>
        <v>5074886.872</v>
      </c>
      <c r="AS181" s="37">
        <f t="shared" si="80"/>
        <v>5056070.015</v>
      </c>
      <c r="AT181" s="37">
        <f t="shared" si="80"/>
        <v>5027086.536</v>
      </c>
      <c r="AU181" s="37">
        <f t="shared" si="80"/>
        <v>4985456.372</v>
      </c>
      <c r="AV181" s="37">
        <f t="shared" si="80"/>
        <v>4949177.249</v>
      </c>
      <c r="AW181" s="37">
        <f t="shared" si="80"/>
        <v>4902035.661</v>
      </c>
      <c r="AX181" s="37">
        <f t="shared" si="80"/>
        <v>4859396.325</v>
      </c>
      <c r="AY181" s="37">
        <f t="shared" si="80"/>
        <v>4818711.461</v>
      </c>
      <c r="AZ181" s="37">
        <f t="shared" si="80"/>
        <v>4769586.726</v>
      </c>
      <c r="BA181" s="37">
        <f t="shared" si="80"/>
        <v>4728781.922</v>
      </c>
      <c r="BB181" s="37">
        <f t="shared" si="80"/>
        <v>4681882.929</v>
      </c>
      <c r="BC181" s="37">
        <f t="shared" si="80"/>
        <v>4637500.165</v>
      </c>
      <c r="BD181" s="37">
        <f t="shared" si="80"/>
        <v>4589814.31</v>
      </c>
      <c r="BE181" s="37">
        <f t="shared" si="80"/>
        <v>4544682.768</v>
      </c>
      <c r="BF181" s="37">
        <f t="shared" si="80"/>
        <v>4499051.481</v>
      </c>
      <c r="BG181" s="37">
        <f t="shared" si="80"/>
        <v>4452386.41</v>
      </c>
      <c r="BH181" s="37">
        <f t="shared" si="80"/>
        <v>4408086.556</v>
      </c>
      <c r="BI181" s="37">
        <f t="shared" si="80"/>
        <v>4363111.133</v>
      </c>
      <c r="BJ181" s="37">
        <f t="shared" si="80"/>
        <v>4320211.193</v>
      </c>
      <c r="BK181" s="37">
        <f t="shared" si="80"/>
        <v>4277845.537</v>
      </c>
      <c r="BL181" s="37">
        <f t="shared" si="80"/>
        <v>4234415.311</v>
      </c>
      <c r="BM181" s="37">
        <f t="shared" si="80"/>
        <v>4194632.651</v>
      </c>
      <c r="BN181" s="37">
        <f t="shared" si="80"/>
        <v>4154749.381</v>
      </c>
      <c r="BO181" s="37">
        <f t="shared" si="80"/>
        <v>4116376.794</v>
      </c>
      <c r="BP181" s="37">
        <f t="shared" si="80"/>
        <v>4078405.079</v>
      </c>
      <c r="BQ181" s="37">
        <f t="shared" si="80"/>
        <v>4041859.685</v>
      </c>
      <c r="BR181" s="37">
        <f t="shared" si="80"/>
        <v>4006120.861</v>
      </c>
      <c r="BS181" s="37">
        <f t="shared" si="80"/>
        <v>3971004.436</v>
      </c>
      <c r="BT181" s="37">
        <f t="shared" si="80"/>
        <v>3937131.56</v>
      </c>
      <c r="BU181" s="37">
        <f t="shared" si="80"/>
        <v>3903849.112</v>
      </c>
      <c r="BV181" s="37">
        <f t="shared" si="80"/>
        <v>3871679.255</v>
      </c>
      <c r="BW181" s="37">
        <f t="shared" si="80"/>
        <v>3840269.644</v>
      </c>
      <c r="BX181" s="37">
        <f t="shared" si="80"/>
        <v>3809192.889</v>
      </c>
      <c r="BY181" s="37">
        <f t="shared" si="80"/>
        <v>3779507.842</v>
      </c>
      <c r="BZ181" s="37">
        <f t="shared" si="80"/>
        <v>3750326.777</v>
      </c>
      <c r="CA181" s="37">
        <f t="shared" si="80"/>
        <v>3722010.869</v>
      </c>
      <c r="CB181" s="37">
        <f t="shared" si="80"/>
        <v>3694248.061</v>
      </c>
      <c r="CC181" s="37">
        <f t="shared" si="80"/>
        <v>3667296.279</v>
      </c>
      <c r="CD181" s="37">
        <f t="shared" si="80"/>
        <v>3640969.108</v>
      </c>
      <c r="CE181" s="37">
        <f t="shared" si="80"/>
        <v>3615180.545</v>
      </c>
      <c r="CF181" s="37">
        <f t="shared" si="80"/>
        <v>3590119.123</v>
      </c>
      <c r="CG181" s="37">
        <f t="shared" si="80"/>
        <v>3565551.431</v>
      </c>
      <c r="CH181" s="37">
        <f t="shared" si="80"/>
        <v>3541655.843</v>
      </c>
      <c r="CI181" s="37">
        <f t="shared" si="80"/>
        <v>3518296.064</v>
      </c>
      <c r="CJ181" s="37">
        <f t="shared" si="80"/>
        <v>3495266.025</v>
      </c>
      <c r="CK181" s="37">
        <f t="shared" si="80"/>
        <v>3473026.436</v>
      </c>
      <c r="CL181" s="37">
        <f t="shared" si="80"/>
        <v>3451182.134</v>
      </c>
      <c r="CM181" s="37">
        <f t="shared" si="80"/>
        <v>3429899.489</v>
      </c>
      <c r="CN181" s="37">
        <f t="shared" si="80"/>
        <v>3409015.147</v>
      </c>
      <c r="CO181" s="37">
        <f t="shared" si="80"/>
        <v>3388666.126</v>
      </c>
      <c r="CP181" s="37">
        <f t="shared" si="80"/>
        <v>3368750.512</v>
      </c>
      <c r="CQ181" s="37">
        <f t="shared" si="80"/>
        <v>3349210.473</v>
      </c>
      <c r="CR181" s="37">
        <f t="shared" si="80"/>
        <v>3330165.066</v>
      </c>
      <c r="CS181" s="37">
        <f t="shared" si="80"/>
        <v>3311464.378</v>
      </c>
      <c r="CT181" s="37">
        <f t="shared" si="80"/>
        <v>3293230.2</v>
      </c>
      <c r="CU181" s="37">
        <f t="shared" si="80"/>
        <v>3275372.235</v>
      </c>
      <c r="CV181" s="37">
        <f t="shared" si="80"/>
        <v>3257786.347</v>
      </c>
      <c r="CW181" s="37">
        <f t="shared" si="80"/>
        <v>3240701.733</v>
      </c>
      <c r="CX181" s="37">
        <f t="shared" si="80"/>
        <v>3223903.049</v>
      </c>
      <c r="CY181" s="37">
        <f t="shared" si="80"/>
        <v>3207513.116</v>
      </c>
      <c r="CZ181" s="37">
        <f t="shared" si="80"/>
        <v>3191401.896</v>
      </c>
      <c r="DA181" s="37">
        <f t="shared" si="80"/>
        <v>3175683.023</v>
      </c>
      <c r="DB181" s="37">
        <f t="shared" si="80"/>
        <v>3160276.11</v>
      </c>
      <c r="DC181" s="37">
        <f t="shared" si="80"/>
        <v>3145133.433</v>
      </c>
      <c r="DD181" s="37">
        <f t="shared" si="80"/>
        <v>3130359.699</v>
      </c>
      <c r="DE181" s="37">
        <f t="shared" si="80"/>
        <v>3115828.218</v>
      </c>
      <c r="DF181" s="37">
        <f t="shared" si="80"/>
        <v>3101648.07</v>
      </c>
      <c r="DG181" s="37">
        <f t="shared" si="80"/>
        <v>3087742.955</v>
      </c>
      <c r="DH181" s="37">
        <f t="shared" si="80"/>
        <v>3073974.593</v>
      </c>
      <c r="DI181" s="37">
        <f t="shared" si="80"/>
        <v>3060658.116</v>
      </c>
      <c r="DJ181" s="37">
        <f t="shared" si="80"/>
        <v>3047532.174</v>
      </c>
      <c r="DK181" s="37">
        <f t="shared" si="80"/>
        <v>3034717.712</v>
      </c>
      <c r="DL181" s="37">
        <f t="shared" si="80"/>
        <v>3022099.946</v>
      </c>
      <c r="DM181" s="37">
        <f t="shared" si="80"/>
        <v>3009785.904</v>
      </c>
      <c r="DN181" s="37">
        <f t="shared" si="80"/>
        <v>2997703.934</v>
      </c>
      <c r="DO181" s="37">
        <f t="shared" si="80"/>
        <v>2985811.379</v>
      </c>
      <c r="DP181" s="37">
        <f t="shared" si="80"/>
        <v>2974207.672</v>
      </c>
      <c r="DQ181" s="37">
        <f t="shared" si="80"/>
        <v>2962776.444</v>
      </c>
      <c r="DR181" s="37">
        <f t="shared" si="80"/>
        <v>2951621.591</v>
      </c>
    </row>
    <row r="182" ht="14.25" customHeight="1">
      <c r="B182" s="210" t="s">
        <v>299</v>
      </c>
      <c r="C182" s="280">
        <f t="shared" ref="C182:DR182" si="81">C176/C7</f>
        <v>796.7890143</v>
      </c>
      <c r="D182" s="280">
        <f t="shared" si="81"/>
        <v>812.6650875</v>
      </c>
      <c r="E182" s="280">
        <f t="shared" si="81"/>
        <v>819.9209304</v>
      </c>
      <c r="F182" s="280">
        <f t="shared" si="81"/>
        <v>825.1188268</v>
      </c>
      <c r="G182" s="280">
        <f t="shared" si="81"/>
        <v>829.429504</v>
      </c>
      <c r="H182" s="280">
        <f t="shared" si="81"/>
        <v>833.4987915</v>
      </c>
      <c r="I182" s="280">
        <f t="shared" si="81"/>
        <v>837.7410492</v>
      </c>
      <c r="J182" s="280">
        <f t="shared" si="81"/>
        <v>841.9954312</v>
      </c>
      <c r="K182" s="280">
        <f t="shared" si="81"/>
        <v>846.3730375</v>
      </c>
      <c r="L182" s="280">
        <f t="shared" si="81"/>
        <v>850.6264405</v>
      </c>
      <c r="M182" s="280">
        <f t="shared" si="81"/>
        <v>855.0301385</v>
      </c>
      <c r="N182" s="280">
        <f t="shared" si="81"/>
        <v>859.2657784</v>
      </c>
      <c r="O182" s="280">
        <f t="shared" si="81"/>
        <v>863.8974907</v>
      </c>
      <c r="P182" s="280">
        <f t="shared" si="81"/>
        <v>869.0032487</v>
      </c>
      <c r="Q182" s="280">
        <f t="shared" si="81"/>
        <v>873.5818215</v>
      </c>
      <c r="R182" s="280">
        <f t="shared" si="81"/>
        <v>878.3908869</v>
      </c>
      <c r="S182" s="280">
        <f t="shared" si="81"/>
        <v>882.9464107</v>
      </c>
      <c r="T182" s="280">
        <f t="shared" si="81"/>
        <v>887.6514659</v>
      </c>
      <c r="U182" s="280">
        <f t="shared" si="81"/>
        <v>892.1991236</v>
      </c>
      <c r="V182" s="280">
        <f t="shared" si="81"/>
        <v>896.7553872</v>
      </c>
      <c r="W182" s="280">
        <f t="shared" si="81"/>
        <v>901.4722358</v>
      </c>
      <c r="X182" s="280">
        <f t="shared" si="81"/>
        <v>905.9522174</v>
      </c>
      <c r="Y182" s="280">
        <f t="shared" si="81"/>
        <v>910.6590163</v>
      </c>
      <c r="Z182" s="280">
        <f t="shared" si="81"/>
        <v>915.1537649</v>
      </c>
      <c r="AA182" s="280">
        <f t="shared" si="81"/>
        <v>919.6952186</v>
      </c>
      <c r="AB182" s="280">
        <f t="shared" si="81"/>
        <v>924.868733</v>
      </c>
      <c r="AC182" s="280">
        <f t="shared" si="81"/>
        <v>929.4288328</v>
      </c>
      <c r="AD182" s="280">
        <f t="shared" si="81"/>
        <v>934.3963641</v>
      </c>
      <c r="AE182" s="280">
        <f t="shared" si="81"/>
        <v>939.2723659</v>
      </c>
      <c r="AF182" s="280">
        <f t="shared" si="81"/>
        <v>944.5276777</v>
      </c>
      <c r="AG182" s="280">
        <f t="shared" si="81"/>
        <v>949.6317204</v>
      </c>
      <c r="AH182" s="280">
        <f t="shared" si="81"/>
        <v>954.9475558</v>
      </c>
      <c r="AI182" s="280">
        <f t="shared" si="81"/>
        <v>960.6467234</v>
      </c>
      <c r="AJ182" s="280">
        <f t="shared" si="81"/>
        <v>966.3798053</v>
      </c>
      <c r="AK182" s="280">
        <f t="shared" si="81"/>
        <v>972.56077</v>
      </c>
      <c r="AL182" s="280">
        <f t="shared" si="81"/>
        <v>978.8332085</v>
      </c>
      <c r="AM182" s="280">
        <f t="shared" si="81"/>
        <v>985.4299827</v>
      </c>
      <c r="AN182" s="280">
        <f t="shared" si="81"/>
        <v>992.7434072</v>
      </c>
      <c r="AO182" s="280">
        <f t="shared" si="81"/>
        <v>999.8699514</v>
      </c>
      <c r="AP182" s="280">
        <f t="shared" si="81"/>
        <v>1007.51579</v>
      </c>
      <c r="AQ182" s="280">
        <f t="shared" si="81"/>
        <v>1015.349402</v>
      </c>
      <c r="AR182" s="280">
        <f t="shared" si="81"/>
        <v>1023.646443</v>
      </c>
      <c r="AS182" s="280">
        <f t="shared" si="81"/>
        <v>1032.14677</v>
      </c>
      <c r="AT182" s="280">
        <f t="shared" si="81"/>
        <v>1041.001766</v>
      </c>
      <c r="AU182" s="280">
        <f t="shared" si="81"/>
        <v>1050.281388</v>
      </c>
      <c r="AV182" s="280">
        <f t="shared" si="81"/>
        <v>1059.783236</v>
      </c>
      <c r="AW182" s="280">
        <f t="shared" si="81"/>
        <v>1069.705031</v>
      </c>
      <c r="AX182" s="280">
        <f t="shared" si="81"/>
        <v>1079.859582</v>
      </c>
      <c r="AY182" s="280">
        <f t="shared" si="81"/>
        <v>1090.271543</v>
      </c>
      <c r="AZ182" s="280">
        <f t="shared" si="81"/>
        <v>1101.093576</v>
      </c>
      <c r="BA182" s="280">
        <f t="shared" si="81"/>
        <v>1112.059561</v>
      </c>
      <c r="BB182" s="280">
        <f t="shared" si="81"/>
        <v>1123.389556</v>
      </c>
      <c r="BC182" s="280">
        <f t="shared" si="81"/>
        <v>1134.949179</v>
      </c>
      <c r="BD182" s="280">
        <f t="shared" si="81"/>
        <v>1146.846751</v>
      </c>
      <c r="BE182" s="280">
        <f t="shared" si="81"/>
        <v>1158.974225</v>
      </c>
      <c r="BF182" s="280">
        <f t="shared" si="81"/>
        <v>1171.387365</v>
      </c>
      <c r="BG182" s="280">
        <f t="shared" si="81"/>
        <v>1184.109366</v>
      </c>
      <c r="BH182" s="280">
        <f t="shared" si="81"/>
        <v>1197.061057</v>
      </c>
      <c r="BI182" s="280">
        <f t="shared" si="81"/>
        <v>1210.313123</v>
      </c>
      <c r="BJ182" s="280">
        <f t="shared" si="81"/>
        <v>1223.795991</v>
      </c>
      <c r="BK182" s="280">
        <f t="shared" si="81"/>
        <v>1237.544984</v>
      </c>
      <c r="BL182" s="280">
        <f t="shared" si="81"/>
        <v>1251.617639</v>
      </c>
      <c r="BM182" s="280">
        <f t="shared" si="81"/>
        <v>1265.867222</v>
      </c>
      <c r="BN182" s="280">
        <f t="shared" si="81"/>
        <v>1280.399465</v>
      </c>
      <c r="BO182" s="280">
        <f t="shared" si="81"/>
        <v>1295.164761</v>
      </c>
      <c r="BP182" s="280">
        <f t="shared" si="81"/>
        <v>1310.200477</v>
      </c>
      <c r="BQ182" s="280">
        <f t="shared" si="81"/>
        <v>1325.468942</v>
      </c>
      <c r="BR182" s="280">
        <f t="shared" si="81"/>
        <v>1340.990113</v>
      </c>
      <c r="BS182" s="280">
        <f t="shared" si="81"/>
        <v>1356.773787</v>
      </c>
      <c r="BT182" s="280">
        <f t="shared" si="81"/>
        <v>1372.792475</v>
      </c>
      <c r="BU182" s="280">
        <f t="shared" si="81"/>
        <v>1389.073341</v>
      </c>
      <c r="BV182" s="280">
        <f t="shared" si="81"/>
        <v>1405.592166</v>
      </c>
      <c r="BW182" s="280">
        <f t="shared" si="81"/>
        <v>1422.363647</v>
      </c>
      <c r="BX182" s="280">
        <f t="shared" si="81"/>
        <v>1439.413761</v>
      </c>
      <c r="BY182" s="280">
        <f t="shared" si="81"/>
        <v>1456.685369</v>
      </c>
      <c r="BZ182" s="280">
        <f t="shared" si="81"/>
        <v>1474.223091</v>
      </c>
      <c r="CA182" s="280">
        <f t="shared" si="81"/>
        <v>1492.008392</v>
      </c>
      <c r="CB182" s="280">
        <f t="shared" si="81"/>
        <v>1510.06029</v>
      </c>
      <c r="CC182" s="280">
        <f t="shared" si="81"/>
        <v>1528.363793</v>
      </c>
      <c r="CD182" s="280">
        <f t="shared" si="81"/>
        <v>1546.930464</v>
      </c>
      <c r="CE182" s="280">
        <f t="shared" si="81"/>
        <v>1565.768561</v>
      </c>
      <c r="CF182" s="280">
        <f t="shared" si="81"/>
        <v>1584.865789</v>
      </c>
      <c r="CG182" s="280">
        <f t="shared" si="81"/>
        <v>1604.239906</v>
      </c>
      <c r="CH182" s="280">
        <f t="shared" si="81"/>
        <v>1623.879029</v>
      </c>
      <c r="CI182" s="280">
        <f t="shared" si="81"/>
        <v>1643.794224</v>
      </c>
      <c r="CJ182" s="280">
        <f t="shared" si="81"/>
        <v>1664.006924</v>
      </c>
      <c r="CK182" s="280">
        <f t="shared" si="81"/>
        <v>1684.479189</v>
      </c>
      <c r="CL182" s="280">
        <f t="shared" si="81"/>
        <v>1705.244734</v>
      </c>
      <c r="CM182" s="280">
        <f t="shared" si="81"/>
        <v>1726.291638</v>
      </c>
      <c r="CN182" s="280">
        <f t="shared" si="81"/>
        <v>1747.637407</v>
      </c>
      <c r="CO182" s="280">
        <f t="shared" si="81"/>
        <v>1769.271185</v>
      </c>
      <c r="CP182" s="280">
        <f t="shared" si="81"/>
        <v>1791.204536</v>
      </c>
      <c r="CQ182" s="280">
        <f t="shared" si="81"/>
        <v>1813.447334</v>
      </c>
      <c r="CR182" s="280">
        <f t="shared" si="81"/>
        <v>1835.989044</v>
      </c>
      <c r="CS182" s="280">
        <f t="shared" si="81"/>
        <v>1858.848755</v>
      </c>
      <c r="CT182" s="280">
        <f t="shared" si="81"/>
        <v>1882.015271</v>
      </c>
      <c r="CU182" s="280">
        <f t="shared" si="81"/>
        <v>1905.501072</v>
      </c>
      <c r="CV182" s="280">
        <f t="shared" si="81"/>
        <v>1929.324359</v>
      </c>
      <c r="CW182" s="280">
        <f t="shared" si="81"/>
        <v>1953.458267</v>
      </c>
      <c r="CX182" s="280">
        <f t="shared" si="81"/>
        <v>1977.932624</v>
      </c>
      <c r="CY182" s="280">
        <f t="shared" si="81"/>
        <v>2002.73458</v>
      </c>
      <c r="CZ182" s="280">
        <f t="shared" si="81"/>
        <v>2027.885577</v>
      </c>
      <c r="DA182" s="280">
        <f t="shared" si="81"/>
        <v>2053.372695</v>
      </c>
      <c r="DB182" s="280">
        <f t="shared" si="81"/>
        <v>2079.210093</v>
      </c>
      <c r="DC182" s="280">
        <f t="shared" si="81"/>
        <v>2105.410322</v>
      </c>
      <c r="DD182" s="280">
        <f t="shared" si="81"/>
        <v>2131.960021</v>
      </c>
      <c r="DE182" s="280">
        <f t="shared" si="81"/>
        <v>2158.883227</v>
      </c>
      <c r="DF182" s="280">
        <f t="shared" si="81"/>
        <v>2186.165414</v>
      </c>
      <c r="DG182" s="280">
        <f t="shared" si="81"/>
        <v>2213.822208</v>
      </c>
      <c r="DH182" s="280">
        <f t="shared" si="81"/>
        <v>2241.886543</v>
      </c>
      <c r="DI182" s="280">
        <f t="shared" si="81"/>
        <v>2270.302984</v>
      </c>
      <c r="DJ182" s="280">
        <f t="shared" si="81"/>
        <v>2299.121323</v>
      </c>
      <c r="DK182" s="280">
        <f t="shared" si="81"/>
        <v>2328.323663</v>
      </c>
      <c r="DL182" s="280">
        <f t="shared" si="81"/>
        <v>2357.937316</v>
      </c>
      <c r="DM182" s="280">
        <f t="shared" si="81"/>
        <v>2387.944774</v>
      </c>
      <c r="DN182" s="280">
        <f t="shared" si="81"/>
        <v>2418.363937</v>
      </c>
      <c r="DO182" s="280">
        <f t="shared" si="81"/>
        <v>2449.210738</v>
      </c>
      <c r="DP182" s="280">
        <f t="shared" si="81"/>
        <v>2480.466994</v>
      </c>
      <c r="DQ182" s="280">
        <f t="shared" si="81"/>
        <v>2512.163581</v>
      </c>
      <c r="DR182" s="280">
        <f t="shared" si="81"/>
        <v>2544.280782</v>
      </c>
    </row>
    <row r="183" ht="14.25" customHeight="1">
      <c r="B183" s="210" t="s">
        <v>300</v>
      </c>
      <c r="C183" s="280">
        <f t="shared" ref="C183:DR183" si="82">C178/C7</f>
        <v>207.869387</v>
      </c>
      <c r="D183" s="280">
        <f t="shared" si="82"/>
        <v>123.2063746</v>
      </c>
      <c r="E183" s="280">
        <f t="shared" si="82"/>
        <v>109.5827883</v>
      </c>
      <c r="F183" s="280">
        <f t="shared" si="82"/>
        <v>89.84036662</v>
      </c>
      <c r="G183" s="280">
        <f t="shared" si="82"/>
        <v>75.28976208</v>
      </c>
      <c r="H183" s="280">
        <f t="shared" si="82"/>
        <v>62.97974396</v>
      </c>
      <c r="I183" s="280">
        <f t="shared" si="82"/>
        <v>52.11292427</v>
      </c>
      <c r="J183" s="280">
        <f t="shared" si="82"/>
        <v>45.0631226</v>
      </c>
      <c r="K183" s="280">
        <f t="shared" si="82"/>
        <v>39.89746192</v>
      </c>
      <c r="L183" s="280">
        <f t="shared" si="82"/>
        <v>36.79595957</v>
      </c>
      <c r="M183" s="280">
        <f t="shared" si="82"/>
        <v>33.97930677</v>
      </c>
      <c r="N183" s="280">
        <f t="shared" si="82"/>
        <v>32.32007548</v>
      </c>
      <c r="O183" s="280">
        <f t="shared" si="82"/>
        <v>29.82066688</v>
      </c>
      <c r="P183" s="280">
        <f t="shared" si="82"/>
        <v>27.51087706</v>
      </c>
      <c r="Q183" s="280">
        <f t="shared" si="82"/>
        <v>26.8361938</v>
      </c>
      <c r="R183" s="280">
        <f t="shared" si="82"/>
        <v>25.74336338</v>
      </c>
      <c r="S183" s="280">
        <f t="shared" si="82"/>
        <v>25.20674017</v>
      </c>
      <c r="T183" s="280">
        <f t="shared" si="82"/>
        <v>24.47818645</v>
      </c>
      <c r="U183" s="280">
        <f t="shared" si="82"/>
        <v>23.9850876</v>
      </c>
      <c r="V183" s="280">
        <f t="shared" si="82"/>
        <v>23.48253064</v>
      </c>
      <c r="W183" s="280">
        <f t="shared" si="82"/>
        <v>22.9095012</v>
      </c>
      <c r="X183" s="280">
        <f t="shared" si="82"/>
        <v>22.63398704</v>
      </c>
      <c r="Y183" s="280">
        <f t="shared" si="82"/>
        <v>22.15824213</v>
      </c>
      <c r="Z183" s="280">
        <f t="shared" si="82"/>
        <v>21.91987978</v>
      </c>
      <c r="AA183" s="280">
        <f t="shared" si="82"/>
        <v>21.6284659</v>
      </c>
      <c r="AB183" s="280">
        <f t="shared" si="82"/>
        <v>21.00508836</v>
      </c>
      <c r="AC183" s="280">
        <f t="shared" si="82"/>
        <v>20.92266681</v>
      </c>
      <c r="AD183" s="280">
        <f t="shared" si="82"/>
        <v>20.53051726</v>
      </c>
      <c r="AE183" s="280">
        <f t="shared" si="82"/>
        <v>20.27346721</v>
      </c>
      <c r="AF183" s="280">
        <f t="shared" si="82"/>
        <v>19.86439338</v>
      </c>
      <c r="AG183" s="280">
        <f t="shared" si="82"/>
        <v>19.65510872</v>
      </c>
      <c r="AH183" s="280">
        <f t="shared" si="82"/>
        <v>19.371091</v>
      </c>
      <c r="AI183" s="280">
        <f t="shared" si="82"/>
        <v>18.99581251</v>
      </c>
      <c r="AJ183" s="280">
        <f t="shared" si="82"/>
        <v>18.70387129</v>
      </c>
      <c r="AK183" s="280">
        <f t="shared" si="82"/>
        <v>18.31340337</v>
      </c>
      <c r="AL183" s="280">
        <f t="shared" si="82"/>
        <v>17.99451125</v>
      </c>
      <c r="AM183" s="280">
        <f t="shared" si="82"/>
        <v>17.64308327</v>
      </c>
      <c r="AN183" s="280">
        <f t="shared" si="82"/>
        <v>17.18103684</v>
      </c>
      <c r="AO183" s="280">
        <f t="shared" si="82"/>
        <v>16.89938182</v>
      </c>
      <c r="AP183" s="280">
        <f t="shared" si="82"/>
        <v>16.53852563</v>
      </c>
      <c r="AQ183" s="280">
        <f t="shared" si="82"/>
        <v>16.22266514</v>
      </c>
      <c r="AR183" s="280">
        <f t="shared" si="82"/>
        <v>15.87798645</v>
      </c>
      <c r="AS183" s="280">
        <f t="shared" si="82"/>
        <v>15.57582459</v>
      </c>
      <c r="AT183" s="280">
        <f t="shared" si="82"/>
        <v>15.27284103</v>
      </c>
      <c r="AU183" s="280">
        <f t="shared" si="82"/>
        <v>14.9649734</v>
      </c>
      <c r="AV183" s="280">
        <f t="shared" si="82"/>
        <v>14.69161084</v>
      </c>
      <c r="AW183" s="280">
        <f t="shared" si="82"/>
        <v>14.41244156</v>
      </c>
      <c r="AX183" s="280">
        <f t="shared" si="82"/>
        <v>14.16117902</v>
      </c>
      <c r="AY183" s="280">
        <f t="shared" si="82"/>
        <v>13.93269349</v>
      </c>
      <c r="AZ183" s="280">
        <f t="shared" si="82"/>
        <v>13.70071461</v>
      </c>
      <c r="BA183" s="280">
        <f t="shared" si="82"/>
        <v>13.49928299</v>
      </c>
      <c r="BB183" s="280">
        <f t="shared" si="82"/>
        <v>13.29427683</v>
      </c>
      <c r="BC183" s="280">
        <f t="shared" si="82"/>
        <v>13.10409088</v>
      </c>
      <c r="BD183" s="280">
        <f t="shared" si="82"/>
        <v>12.91519048</v>
      </c>
      <c r="BE183" s="280">
        <f t="shared" si="82"/>
        <v>12.7393559</v>
      </c>
      <c r="BF183" s="280">
        <f t="shared" si="82"/>
        <v>12.56890958</v>
      </c>
      <c r="BG183" s="280">
        <f t="shared" si="82"/>
        <v>12.40261869</v>
      </c>
      <c r="BH183" s="280">
        <f t="shared" si="82"/>
        <v>12.24678785</v>
      </c>
      <c r="BI183" s="280">
        <f t="shared" si="82"/>
        <v>12.09441049</v>
      </c>
      <c r="BJ183" s="280">
        <f t="shared" si="82"/>
        <v>11.95069722</v>
      </c>
      <c r="BK183" s="280">
        <f t="shared" si="82"/>
        <v>11.81182939</v>
      </c>
      <c r="BL183" s="280">
        <f t="shared" si="82"/>
        <v>11.67468314</v>
      </c>
      <c r="BM183" s="280">
        <f t="shared" si="82"/>
        <v>11.54817315</v>
      </c>
      <c r="BN183" s="280">
        <f t="shared" si="82"/>
        <v>11.42404519</v>
      </c>
      <c r="BO183" s="280">
        <f t="shared" si="82"/>
        <v>11.3054803</v>
      </c>
      <c r="BP183" s="280">
        <f t="shared" si="82"/>
        <v>11.19002845</v>
      </c>
      <c r="BQ183" s="280">
        <f t="shared" si="82"/>
        <v>11.07953477</v>
      </c>
      <c r="BR183" s="280">
        <f t="shared" si="82"/>
        <v>10.97249831</v>
      </c>
      <c r="BS183" s="280">
        <f t="shared" si="82"/>
        <v>10.86849226</v>
      </c>
      <c r="BT183" s="280">
        <f t="shared" si="82"/>
        <v>10.7685488</v>
      </c>
      <c r="BU183" s="280">
        <f t="shared" si="82"/>
        <v>10.67122949</v>
      </c>
      <c r="BV183" s="280">
        <f t="shared" si="82"/>
        <v>10.57743295</v>
      </c>
      <c r="BW183" s="280">
        <f t="shared" si="82"/>
        <v>10.4863219</v>
      </c>
      <c r="BX183" s="280">
        <f t="shared" si="82"/>
        <v>10.39709561</v>
      </c>
      <c r="BY183" s="280">
        <f t="shared" si="82"/>
        <v>10.31163799</v>
      </c>
      <c r="BZ183" s="280">
        <f t="shared" si="82"/>
        <v>10.22808219</v>
      </c>
      <c r="CA183" s="280">
        <f t="shared" si="82"/>
        <v>10.147097</v>
      </c>
      <c r="CB183" s="280">
        <f t="shared" si="82"/>
        <v>10.06803115</v>
      </c>
      <c r="CC183" s="280">
        <f t="shared" si="82"/>
        <v>9.991322115</v>
      </c>
      <c r="CD183" s="280">
        <f t="shared" si="82"/>
        <v>9.916543919</v>
      </c>
      <c r="CE183" s="280">
        <f t="shared" si="82"/>
        <v>9.843522617</v>
      </c>
      <c r="CF183" s="280">
        <f t="shared" si="82"/>
        <v>9.772559741</v>
      </c>
      <c r="CG183" s="280">
        <f t="shared" si="82"/>
        <v>9.703174926</v>
      </c>
      <c r="CH183" s="280">
        <f t="shared" si="82"/>
        <v>9.63566653</v>
      </c>
      <c r="CI183" s="280">
        <f t="shared" si="82"/>
        <v>9.569732527</v>
      </c>
      <c r="CJ183" s="280">
        <f t="shared" si="82"/>
        <v>9.505016918</v>
      </c>
      <c r="CK183" s="280">
        <f t="shared" si="82"/>
        <v>9.442314768</v>
      </c>
      <c r="CL183" s="280">
        <f t="shared" si="82"/>
        <v>9.380836112</v>
      </c>
      <c r="CM183" s="280">
        <f t="shared" si="82"/>
        <v>9.320884018</v>
      </c>
      <c r="CN183" s="280">
        <f t="shared" si="82"/>
        <v>9.262142639</v>
      </c>
      <c r="CO183" s="280">
        <f t="shared" si="82"/>
        <v>9.204844202</v>
      </c>
      <c r="CP183" s="280">
        <f t="shared" si="82"/>
        <v>9.148772585</v>
      </c>
      <c r="CQ183" s="280">
        <f t="shared" si="82"/>
        <v>9.093827516</v>
      </c>
      <c r="CR183" s="280">
        <f t="shared" si="82"/>
        <v>9.040201916</v>
      </c>
      <c r="CS183" s="280">
        <f t="shared" si="82"/>
        <v>8.987608554</v>
      </c>
      <c r="CT183" s="280">
        <f t="shared" si="82"/>
        <v>8.936252184</v>
      </c>
      <c r="CU183" s="280">
        <f t="shared" si="82"/>
        <v>8.885945924</v>
      </c>
      <c r="CV183" s="280">
        <f t="shared" si="82"/>
        <v>8.83652247</v>
      </c>
      <c r="CW183" s="280">
        <f t="shared" si="82"/>
        <v>8.788364116</v>
      </c>
      <c r="CX183" s="280">
        <f t="shared" si="82"/>
        <v>8.741061731</v>
      </c>
      <c r="CY183" s="280">
        <f t="shared" si="82"/>
        <v>8.694829694</v>
      </c>
      <c r="CZ183" s="280">
        <f t="shared" si="82"/>
        <v>8.649429814</v>
      </c>
      <c r="DA183" s="280">
        <f t="shared" si="82"/>
        <v>8.605053208</v>
      </c>
      <c r="DB183" s="280">
        <f t="shared" si="82"/>
        <v>8.56153843</v>
      </c>
      <c r="DC183" s="280">
        <f t="shared" si="82"/>
        <v>8.518811802</v>
      </c>
      <c r="DD183" s="280">
        <f t="shared" si="82"/>
        <v>8.477042011</v>
      </c>
      <c r="DE183" s="280">
        <f t="shared" si="82"/>
        <v>8.435998412</v>
      </c>
      <c r="DF183" s="280">
        <f t="shared" si="82"/>
        <v>8.395862386</v>
      </c>
      <c r="DG183" s="280">
        <f t="shared" si="82"/>
        <v>8.356483129</v>
      </c>
      <c r="DH183" s="280">
        <f t="shared" si="82"/>
        <v>8.31765386</v>
      </c>
      <c r="DI183" s="280">
        <f t="shared" si="82"/>
        <v>8.279890041</v>
      </c>
      <c r="DJ183" s="280">
        <f t="shared" si="82"/>
        <v>8.242708163</v>
      </c>
      <c r="DK183" s="280">
        <f t="shared" si="82"/>
        <v>8.206323059</v>
      </c>
      <c r="DL183" s="280">
        <f t="shared" si="82"/>
        <v>8.170535333</v>
      </c>
      <c r="DM183" s="280">
        <f t="shared" si="82"/>
        <v>8.135522471</v>
      </c>
      <c r="DN183" s="280">
        <f t="shared" si="82"/>
        <v>8.101145985</v>
      </c>
      <c r="DO183" s="280">
        <f t="shared" si="82"/>
        <v>8.067345632</v>
      </c>
      <c r="DP183" s="280">
        <f t="shared" si="82"/>
        <v>8.034278687</v>
      </c>
      <c r="DQ183" s="280">
        <f t="shared" si="82"/>
        <v>8.001741218</v>
      </c>
      <c r="DR183" s="280">
        <f t="shared" si="82"/>
        <v>7.969902716</v>
      </c>
    </row>
    <row r="184" ht="14.25" customHeight="1">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37"/>
      <c r="BU184" s="37"/>
      <c r="BV184" s="37"/>
      <c r="BW184" s="37"/>
      <c r="BX184" s="37"/>
      <c r="BY184" s="37"/>
      <c r="BZ184" s="37"/>
      <c r="CA184" s="37"/>
      <c r="CB184" s="37"/>
      <c r="CC184" s="37"/>
      <c r="CD184" s="37"/>
      <c r="CE184" s="37"/>
      <c r="CF184" s="37"/>
      <c r="CG184" s="37"/>
      <c r="CH184" s="37"/>
      <c r="CI184" s="37"/>
      <c r="CJ184" s="37"/>
      <c r="CK184" s="37"/>
      <c r="CL184" s="37"/>
      <c r="CM184" s="37"/>
      <c r="CN184" s="37"/>
      <c r="CO184" s="37"/>
      <c r="CP184" s="37"/>
      <c r="CQ184" s="37"/>
      <c r="CR184" s="37"/>
      <c r="CS184" s="37"/>
      <c r="CT184" s="37"/>
      <c r="CU184" s="37"/>
      <c r="CV184" s="37"/>
      <c r="CW184" s="37"/>
      <c r="CX184" s="37"/>
      <c r="CY184" s="37"/>
      <c r="CZ184" s="37"/>
      <c r="DA184" s="37"/>
      <c r="DB184" s="37"/>
      <c r="DC184" s="37"/>
      <c r="DD184" s="37"/>
      <c r="DE184" s="37"/>
      <c r="DF184" s="37"/>
      <c r="DG184" s="37"/>
      <c r="DH184" s="37"/>
      <c r="DI184" s="37"/>
      <c r="DJ184" s="37"/>
      <c r="DK184" s="37"/>
      <c r="DL184" s="37"/>
      <c r="DM184" s="37"/>
      <c r="DN184" s="37"/>
      <c r="DO184" s="37"/>
      <c r="DP184" s="37"/>
      <c r="DQ184" s="37"/>
      <c r="DR184" s="37"/>
    </row>
    <row r="185" ht="14.25" customHeight="1">
      <c r="B185" s="284" t="s">
        <v>301</v>
      </c>
      <c r="C185" s="37">
        <f>D5-C5</f>
        <v>31</v>
      </c>
      <c r="D185" s="37">
        <f t="shared" ref="D185:DR185" si="83">E5-D5+C185</f>
        <v>60</v>
      </c>
      <c r="E185" s="37">
        <f t="shared" si="83"/>
        <v>91</v>
      </c>
      <c r="F185" s="37">
        <f t="shared" si="83"/>
        <v>121</v>
      </c>
      <c r="G185" s="37">
        <f t="shared" si="83"/>
        <v>152</v>
      </c>
      <c r="H185" s="37">
        <f t="shared" si="83"/>
        <v>182</v>
      </c>
      <c r="I185" s="37">
        <f t="shared" si="83"/>
        <v>213</v>
      </c>
      <c r="J185" s="37">
        <f t="shared" si="83"/>
        <v>244</v>
      </c>
      <c r="K185" s="37">
        <f t="shared" si="83"/>
        <v>274</v>
      </c>
      <c r="L185" s="37">
        <f t="shared" si="83"/>
        <v>305</v>
      </c>
      <c r="M185" s="37">
        <f t="shared" si="83"/>
        <v>335</v>
      </c>
      <c r="N185" s="37">
        <f t="shared" si="83"/>
        <v>366</v>
      </c>
      <c r="O185" s="37">
        <f t="shared" si="83"/>
        <v>397</v>
      </c>
      <c r="P185" s="37">
        <f t="shared" si="83"/>
        <v>425</v>
      </c>
      <c r="Q185" s="37">
        <f t="shared" si="83"/>
        <v>456</v>
      </c>
      <c r="R185" s="37">
        <f t="shared" si="83"/>
        <v>486</v>
      </c>
      <c r="S185" s="37">
        <f t="shared" si="83"/>
        <v>517</v>
      </c>
      <c r="T185" s="37">
        <f t="shared" si="83"/>
        <v>547</v>
      </c>
      <c r="U185" s="37">
        <f t="shared" si="83"/>
        <v>578</v>
      </c>
      <c r="V185" s="37">
        <f t="shared" si="83"/>
        <v>609</v>
      </c>
      <c r="W185" s="37">
        <f t="shared" si="83"/>
        <v>639</v>
      </c>
      <c r="X185" s="37">
        <f t="shared" si="83"/>
        <v>670</v>
      </c>
      <c r="Y185" s="37">
        <f t="shared" si="83"/>
        <v>700</v>
      </c>
      <c r="Z185" s="37">
        <f t="shared" si="83"/>
        <v>731</v>
      </c>
      <c r="AA185" s="37">
        <f t="shared" si="83"/>
        <v>762</v>
      </c>
      <c r="AB185" s="37">
        <f t="shared" si="83"/>
        <v>790</v>
      </c>
      <c r="AC185" s="37">
        <f t="shared" si="83"/>
        <v>821</v>
      </c>
      <c r="AD185" s="37">
        <f t="shared" si="83"/>
        <v>851</v>
      </c>
      <c r="AE185" s="37">
        <f t="shared" si="83"/>
        <v>882</v>
      </c>
      <c r="AF185" s="37">
        <f t="shared" si="83"/>
        <v>912</v>
      </c>
      <c r="AG185" s="37">
        <f t="shared" si="83"/>
        <v>943</v>
      </c>
      <c r="AH185" s="37">
        <f t="shared" si="83"/>
        <v>974</v>
      </c>
      <c r="AI185" s="37">
        <f t="shared" si="83"/>
        <v>1004</v>
      </c>
      <c r="AJ185" s="37">
        <f t="shared" si="83"/>
        <v>1035</v>
      </c>
      <c r="AK185" s="37">
        <f t="shared" si="83"/>
        <v>1065</v>
      </c>
      <c r="AL185" s="37">
        <f t="shared" si="83"/>
        <v>1096</v>
      </c>
      <c r="AM185" s="37">
        <f t="shared" si="83"/>
        <v>1127</v>
      </c>
      <c r="AN185" s="37">
        <f t="shared" si="83"/>
        <v>1155</v>
      </c>
      <c r="AO185" s="37">
        <f t="shared" si="83"/>
        <v>1186</v>
      </c>
      <c r="AP185" s="37">
        <f t="shared" si="83"/>
        <v>1216</v>
      </c>
      <c r="AQ185" s="37">
        <f t="shared" si="83"/>
        <v>1247</v>
      </c>
      <c r="AR185" s="37">
        <f t="shared" si="83"/>
        <v>1277</v>
      </c>
      <c r="AS185" s="37">
        <f t="shared" si="83"/>
        <v>1308</v>
      </c>
      <c r="AT185" s="37">
        <f t="shared" si="83"/>
        <v>1339</v>
      </c>
      <c r="AU185" s="37">
        <f t="shared" si="83"/>
        <v>1369</v>
      </c>
      <c r="AV185" s="37">
        <f t="shared" si="83"/>
        <v>1400</v>
      </c>
      <c r="AW185" s="37">
        <f t="shared" si="83"/>
        <v>1430</v>
      </c>
      <c r="AX185" s="37">
        <f t="shared" si="83"/>
        <v>1461</v>
      </c>
      <c r="AY185" s="37">
        <f t="shared" si="83"/>
        <v>1492</v>
      </c>
      <c r="AZ185" s="37">
        <f t="shared" si="83"/>
        <v>1521</v>
      </c>
      <c r="BA185" s="37">
        <f t="shared" si="83"/>
        <v>1552</v>
      </c>
      <c r="BB185" s="37">
        <f t="shared" si="83"/>
        <v>1582</v>
      </c>
      <c r="BC185" s="37">
        <f t="shared" si="83"/>
        <v>1613</v>
      </c>
      <c r="BD185" s="37">
        <f t="shared" si="83"/>
        <v>1643</v>
      </c>
      <c r="BE185" s="37">
        <f t="shared" si="83"/>
        <v>1674</v>
      </c>
      <c r="BF185" s="37">
        <f t="shared" si="83"/>
        <v>1705</v>
      </c>
      <c r="BG185" s="37">
        <f t="shared" si="83"/>
        <v>1735</v>
      </c>
      <c r="BH185" s="37">
        <f t="shared" si="83"/>
        <v>1766</v>
      </c>
      <c r="BI185" s="37">
        <f t="shared" si="83"/>
        <v>1796</v>
      </c>
      <c r="BJ185" s="37">
        <f t="shared" si="83"/>
        <v>1827</v>
      </c>
      <c r="BK185" s="37">
        <f t="shared" si="83"/>
        <v>1858</v>
      </c>
      <c r="BL185" s="37">
        <f t="shared" si="83"/>
        <v>1886</v>
      </c>
      <c r="BM185" s="37">
        <f t="shared" si="83"/>
        <v>1917</v>
      </c>
      <c r="BN185" s="37">
        <f t="shared" si="83"/>
        <v>1947</v>
      </c>
      <c r="BO185" s="37">
        <f t="shared" si="83"/>
        <v>1978</v>
      </c>
      <c r="BP185" s="37">
        <f t="shared" si="83"/>
        <v>2008</v>
      </c>
      <c r="BQ185" s="37">
        <f t="shared" si="83"/>
        <v>2039</v>
      </c>
      <c r="BR185" s="37">
        <f t="shared" si="83"/>
        <v>2070</v>
      </c>
      <c r="BS185" s="37">
        <f t="shared" si="83"/>
        <v>2100</v>
      </c>
      <c r="BT185" s="37">
        <f t="shared" si="83"/>
        <v>2131</v>
      </c>
      <c r="BU185" s="37">
        <f t="shared" si="83"/>
        <v>2161</v>
      </c>
      <c r="BV185" s="37">
        <f t="shared" si="83"/>
        <v>2192</v>
      </c>
      <c r="BW185" s="37">
        <f t="shared" si="83"/>
        <v>2223</v>
      </c>
      <c r="BX185" s="37">
        <f t="shared" si="83"/>
        <v>2251</v>
      </c>
      <c r="BY185" s="37">
        <f t="shared" si="83"/>
        <v>2282</v>
      </c>
      <c r="BZ185" s="37">
        <f t="shared" si="83"/>
        <v>2312</v>
      </c>
      <c r="CA185" s="37">
        <f t="shared" si="83"/>
        <v>2343</v>
      </c>
      <c r="CB185" s="37">
        <f t="shared" si="83"/>
        <v>2373</v>
      </c>
      <c r="CC185" s="37">
        <f t="shared" si="83"/>
        <v>2404</v>
      </c>
      <c r="CD185" s="37">
        <f t="shared" si="83"/>
        <v>2435</v>
      </c>
      <c r="CE185" s="37">
        <f t="shared" si="83"/>
        <v>2465</v>
      </c>
      <c r="CF185" s="37">
        <f t="shared" si="83"/>
        <v>2496</v>
      </c>
      <c r="CG185" s="37">
        <f t="shared" si="83"/>
        <v>2526</v>
      </c>
      <c r="CH185" s="37">
        <f t="shared" si="83"/>
        <v>2557</v>
      </c>
      <c r="CI185" s="37">
        <f t="shared" si="83"/>
        <v>2588</v>
      </c>
      <c r="CJ185" s="37">
        <f t="shared" si="83"/>
        <v>2616</v>
      </c>
      <c r="CK185" s="37">
        <f t="shared" si="83"/>
        <v>2647</v>
      </c>
      <c r="CL185" s="37">
        <f t="shared" si="83"/>
        <v>2677</v>
      </c>
      <c r="CM185" s="37">
        <f t="shared" si="83"/>
        <v>2708</v>
      </c>
      <c r="CN185" s="37">
        <f t="shared" si="83"/>
        <v>2738</v>
      </c>
      <c r="CO185" s="37">
        <f t="shared" si="83"/>
        <v>2769</v>
      </c>
      <c r="CP185" s="37">
        <f t="shared" si="83"/>
        <v>2800</v>
      </c>
      <c r="CQ185" s="37">
        <f t="shared" si="83"/>
        <v>2830</v>
      </c>
      <c r="CR185" s="37">
        <f t="shared" si="83"/>
        <v>2861</v>
      </c>
      <c r="CS185" s="37">
        <f t="shared" si="83"/>
        <v>2891</v>
      </c>
      <c r="CT185" s="37">
        <f t="shared" si="83"/>
        <v>2922</v>
      </c>
      <c r="CU185" s="37">
        <f t="shared" si="83"/>
        <v>2953</v>
      </c>
      <c r="CV185" s="37">
        <f t="shared" si="83"/>
        <v>2982</v>
      </c>
      <c r="CW185" s="37">
        <f t="shared" si="83"/>
        <v>3013</v>
      </c>
      <c r="CX185" s="37">
        <f t="shared" si="83"/>
        <v>3043</v>
      </c>
      <c r="CY185" s="37">
        <f t="shared" si="83"/>
        <v>3074</v>
      </c>
      <c r="CZ185" s="37">
        <f t="shared" si="83"/>
        <v>3104</v>
      </c>
      <c r="DA185" s="37">
        <f t="shared" si="83"/>
        <v>3135</v>
      </c>
      <c r="DB185" s="37">
        <f t="shared" si="83"/>
        <v>3166</v>
      </c>
      <c r="DC185" s="37">
        <f t="shared" si="83"/>
        <v>3196</v>
      </c>
      <c r="DD185" s="37">
        <f t="shared" si="83"/>
        <v>3227</v>
      </c>
      <c r="DE185" s="37">
        <f t="shared" si="83"/>
        <v>3257</v>
      </c>
      <c r="DF185" s="37">
        <f t="shared" si="83"/>
        <v>3288</v>
      </c>
      <c r="DG185" s="37">
        <f t="shared" si="83"/>
        <v>3319</v>
      </c>
      <c r="DH185" s="37">
        <f t="shared" si="83"/>
        <v>3347</v>
      </c>
      <c r="DI185" s="37">
        <f t="shared" si="83"/>
        <v>3378</v>
      </c>
      <c r="DJ185" s="37">
        <f t="shared" si="83"/>
        <v>3408</v>
      </c>
      <c r="DK185" s="37">
        <f t="shared" si="83"/>
        <v>3439</v>
      </c>
      <c r="DL185" s="37">
        <f t="shared" si="83"/>
        <v>3469</v>
      </c>
      <c r="DM185" s="37">
        <f t="shared" si="83"/>
        <v>3500</v>
      </c>
      <c r="DN185" s="37">
        <f t="shared" si="83"/>
        <v>3531</v>
      </c>
      <c r="DO185" s="37">
        <f t="shared" si="83"/>
        <v>3561</v>
      </c>
      <c r="DP185" s="37">
        <f t="shared" si="83"/>
        <v>3592</v>
      </c>
      <c r="DQ185" s="37">
        <f t="shared" si="83"/>
        <v>3622</v>
      </c>
      <c r="DR185" s="37">
        <f t="shared" si="83"/>
        <v>3653</v>
      </c>
    </row>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mergeCells count="5">
    <mergeCell ref="B2:F2"/>
    <mergeCell ref="A122:A124"/>
    <mergeCell ref="A125:A127"/>
    <mergeCell ref="A128:A130"/>
    <mergeCell ref="A131:A133"/>
  </mergeCells>
  <printOptions/>
  <pageMargins bottom="0.787401575" footer="0.0" header="0.0" left="0.7" right="0.7" top="0.7874015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57"/>
    <col customWidth="1" min="2" max="2" width="11.57"/>
    <col customWidth="1" min="3" max="3" width="28.43"/>
    <col customWidth="1" min="4" max="4" width="20.14"/>
    <col customWidth="1" min="5" max="5" width="11.57"/>
    <col customWidth="1" min="6" max="6" width="17.29"/>
    <col customWidth="1" min="7" max="121" width="11.57"/>
  </cols>
  <sheetData>
    <row r="1" ht="14.25" customHeight="1"/>
    <row r="2" ht="14.25" customHeight="1">
      <c r="A2" s="33" t="s">
        <v>302</v>
      </c>
    </row>
    <row r="3" ht="14.25" customHeight="1">
      <c r="A3" s="8" t="s">
        <v>13</v>
      </c>
    </row>
    <row r="4" ht="14.25" customHeight="1">
      <c r="A4" s="8" t="s">
        <v>303</v>
      </c>
    </row>
    <row r="5" ht="14.25" customHeight="1"/>
    <row r="6" ht="14.25" customHeight="1">
      <c r="A6" s="33" t="s">
        <v>304</v>
      </c>
    </row>
    <row r="7" ht="14.25" customHeight="1">
      <c r="A7" s="268" t="s">
        <v>305</v>
      </c>
    </row>
    <row r="8" ht="14.25" customHeight="1">
      <c r="A8" s="210" t="s">
        <v>306</v>
      </c>
    </row>
    <row r="9" ht="14.25" customHeight="1"/>
    <row r="10" ht="14.25" customHeight="1">
      <c r="A10" s="33" t="s">
        <v>307</v>
      </c>
      <c r="B10" s="268" t="str">
        <f>C5</f>
        <v/>
      </c>
    </row>
    <row r="11" ht="14.25" customHeight="1">
      <c r="A11" s="268" t="s">
        <v>305</v>
      </c>
      <c r="B11" s="268" t="str">
        <f>C21</f>
        <v/>
      </c>
    </row>
    <row r="12" ht="14.25" customHeight="1">
      <c r="A12" s="268" t="s">
        <v>308</v>
      </c>
      <c r="B12" s="268" t="str">
        <f>C37</f>
        <v/>
      </c>
    </row>
    <row r="13" ht="14.25" customHeight="1"/>
    <row r="14" ht="14.25" customHeight="1">
      <c r="A14" s="33" t="s">
        <v>309</v>
      </c>
    </row>
    <row r="15" ht="14.25" customHeight="1">
      <c r="A15" s="268" t="s">
        <v>305</v>
      </c>
    </row>
    <row r="16" ht="14.25" customHeight="1">
      <c r="A16" s="268" t="s">
        <v>310</v>
      </c>
    </row>
    <row r="17" ht="14.25" customHeight="1"/>
    <row r="18" ht="14.25" customHeight="1">
      <c r="A18" s="33" t="s">
        <v>311</v>
      </c>
    </row>
    <row r="19" ht="14.25" customHeight="1">
      <c r="A19" s="268" t="s">
        <v>106</v>
      </c>
    </row>
    <row r="20" ht="14.25" customHeight="1">
      <c r="A20" s="268" t="s">
        <v>97</v>
      </c>
    </row>
    <row r="21" ht="14.25" customHeight="1">
      <c r="A21" s="268" t="s">
        <v>103</v>
      </c>
    </row>
    <row r="22" ht="14.25" customHeight="1">
      <c r="A22" s="268" t="s">
        <v>104</v>
      </c>
    </row>
    <row r="23" ht="14.25" customHeight="1">
      <c r="A23" s="268" t="s">
        <v>110</v>
      </c>
    </row>
    <row r="24" ht="14.25" customHeight="1"/>
    <row r="25" ht="14.25" customHeight="1">
      <c r="A25" s="33" t="s">
        <v>312</v>
      </c>
    </row>
    <row r="26" ht="14.25" customHeight="1">
      <c r="A26" s="268" t="s">
        <v>313</v>
      </c>
    </row>
    <row r="27" ht="14.25" customHeight="1">
      <c r="A27" s="268" t="s">
        <v>124</v>
      </c>
    </row>
    <row r="28" ht="14.25" customHeight="1">
      <c r="A28" s="268" t="str">
        <f>'Fund Raising'!B36</f>
        <v/>
      </c>
    </row>
    <row r="29" ht="14.25" customHeight="1">
      <c r="A29" s="268" t="str">
        <f>'Fund Raising'!B37</f>
        <v>Treasury</v>
      </c>
    </row>
    <row r="30" ht="14.25" customHeight="1"/>
    <row r="31" ht="14.25" customHeight="1">
      <c r="A31" s="268" t="str">
        <f>'Fund Raising'!B39</f>
        <v>Incentives</v>
      </c>
    </row>
    <row r="32" ht="14.25" customHeight="1">
      <c r="A32" s="268" t="str">
        <f>'Fund Raising'!B40</f>
        <v>Ecosystem funds</v>
      </c>
    </row>
    <row r="33" ht="14.25" customHeight="1"/>
    <row r="34" ht="14.25" customHeight="1">
      <c r="A34" s="33" t="s">
        <v>112</v>
      </c>
    </row>
    <row r="35" ht="14.25" customHeight="1">
      <c r="A35" s="268" t="s">
        <v>305</v>
      </c>
    </row>
    <row r="36" ht="14.25" customHeight="1">
      <c r="A36" s="268" t="s">
        <v>314</v>
      </c>
    </row>
    <row r="37" ht="14.25" customHeight="1"/>
    <row r="38" ht="14.25" customHeight="1">
      <c r="A38" s="33" t="s">
        <v>315</v>
      </c>
    </row>
    <row r="39" ht="14.25" customHeight="1">
      <c r="A39" s="268" t="s">
        <v>305</v>
      </c>
    </row>
    <row r="40" ht="14.25" customHeight="1">
      <c r="A40" s="268" t="s">
        <v>316</v>
      </c>
    </row>
    <row r="41" ht="14.25" customHeight="1"/>
    <row r="42" ht="14.25" customHeight="1">
      <c r="A42" s="33" t="s">
        <v>317</v>
      </c>
    </row>
    <row r="43" ht="14.25" customHeight="1">
      <c r="A43" s="268" t="s">
        <v>318</v>
      </c>
    </row>
    <row r="44" ht="14.25" customHeight="1">
      <c r="A44" s="268" t="s">
        <v>319</v>
      </c>
    </row>
    <row r="45" ht="14.25" customHeight="1"/>
    <row r="46" ht="14.25" customHeight="1">
      <c r="A46" s="33" t="s">
        <v>320</v>
      </c>
    </row>
    <row r="47" ht="14.25" customHeight="1">
      <c r="A47" s="268" t="str">
        <f>'Utility Modules'!C20</f>
        <v>Ecosystem funds</v>
      </c>
    </row>
    <row r="48" ht="14.25" customHeight="1">
      <c r="A48" s="268" t="str">
        <f>'Utility Modules'!C27</f>
        <v>Ecosystem funds</v>
      </c>
    </row>
    <row r="49" ht="14.25" customHeight="1"/>
    <row r="50" ht="14.25" customHeight="1">
      <c r="A50" s="268" t="str">
        <f>'Utility Modules'!C38</f>
        <v>Ecosystem funds</v>
      </c>
    </row>
    <row r="51" ht="14.25" customHeight="1"/>
    <row r="52" ht="14.25" customHeight="1"/>
    <row r="53" ht="14.25" customHeight="1">
      <c r="A53" s="33" t="s">
        <v>321</v>
      </c>
    </row>
    <row r="54" ht="14.25" customHeight="1">
      <c r="A54" s="268" t="s">
        <v>305</v>
      </c>
    </row>
    <row r="55" ht="14.25" customHeight="1">
      <c r="A55" s="268" t="s">
        <v>322</v>
      </c>
      <c r="B55" s="227" t="s">
        <v>323</v>
      </c>
    </row>
    <row r="56" ht="14.25" customHeight="1">
      <c r="B56" s="268" t="str">
        <f>'Fund Raising'!B18</f>
        <v>Early Backers / Angels</v>
      </c>
      <c r="C56" s="286" t="str">
        <f>'Fund Raising'!F18</f>
        <v/>
      </c>
    </row>
    <row r="57" ht="14.25" customHeight="1">
      <c r="A57" s="33" t="s">
        <v>324</v>
      </c>
      <c r="B57" s="268" t="str">
        <f>'Fund Raising'!B19</f>
        <v>Seed</v>
      </c>
      <c r="C57" s="287" t="str">
        <f>'Fund Raising'!F19</f>
        <v/>
      </c>
    </row>
    <row r="58" ht="14.25" customHeight="1">
      <c r="A58" s="268" t="s">
        <v>305</v>
      </c>
      <c r="B58" s="268" t="str">
        <f>'Fund Raising'!B20</f>
        <v>Seed1</v>
      </c>
      <c r="C58" s="287">
        <f>'Fund Raising'!F20</f>
        <v>0.12</v>
      </c>
    </row>
    <row r="59" ht="14.25" customHeight="1">
      <c r="A59" s="268" t="s">
        <v>325</v>
      </c>
      <c r="B59" s="268" t="str">
        <f>'Fund Raising'!B21</f>
        <v>Seed2</v>
      </c>
      <c r="C59" s="287">
        <f>'Fund Raising'!F21</f>
        <v>0.16</v>
      </c>
    </row>
    <row r="60" ht="14.25" customHeight="1">
      <c r="B60" s="268" t="str">
        <f>'Fund Raising'!B22</f>
        <v>Public Sale</v>
      </c>
      <c r="C60" s="287">
        <f>'Fund Raising'!F22</f>
        <v>0.5</v>
      </c>
    </row>
    <row r="61" ht="14.25" customHeight="1">
      <c r="A61" s="33" t="s">
        <v>326</v>
      </c>
      <c r="B61" s="210" t="s">
        <v>327</v>
      </c>
      <c r="C61" s="24">
        <f>Inputs!C9</f>
        <v>0.5</v>
      </c>
    </row>
    <row r="62" ht="14.25" customHeight="1">
      <c r="A62" s="268" t="s">
        <v>305</v>
      </c>
    </row>
    <row r="63" ht="14.25" customHeight="1">
      <c r="A63" s="288" t="s">
        <v>328</v>
      </c>
    </row>
    <row r="64" ht="14.25" customHeight="1"/>
    <row r="65" ht="14.25" customHeight="1">
      <c r="A65" s="33" t="s">
        <v>329</v>
      </c>
    </row>
    <row r="66" ht="14.25" customHeight="1">
      <c r="A66" s="45"/>
    </row>
    <row r="67" ht="14.25" customHeight="1">
      <c r="A67" s="45"/>
    </row>
    <row r="68" ht="14.25" customHeight="1">
      <c r="A68" s="45"/>
    </row>
    <row r="69" ht="14.25" customHeight="1">
      <c r="A69" s="45"/>
    </row>
    <row r="70" ht="14.25" customHeight="1">
      <c r="A70" s="45" t="str">
        <f>'Utility Modules'!C43</f>
        <v>Ecosystem funds</v>
      </c>
    </row>
    <row r="71" ht="14.25" customHeight="1"/>
    <row r="72" ht="14.25" customHeight="1">
      <c r="A72" s="33" t="s">
        <v>330</v>
      </c>
    </row>
    <row r="73" ht="14.25" customHeight="1">
      <c r="A73" s="268" t="str">
        <f>'Utility Modules'!C17</f>
        <v>Locking</v>
      </c>
    </row>
    <row r="74" ht="14.25" customHeight="1">
      <c r="A74" s="268" t="str">
        <f>'Utility Modules'!C24</f>
        <v>Liquidity</v>
      </c>
    </row>
    <row r="75" ht="14.25" customHeight="1">
      <c r="A75" s="268" t="str">
        <f>'Utility Modules'!C31</f>
        <v>Burning</v>
      </c>
    </row>
    <row r="76" ht="14.25" customHeight="1">
      <c r="A76" s="268" t="str">
        <f>'Utility Modules'!C35</f>
        <v>Holding</v>
      </c>
    </row>
    <row r="77" ht="14.25" customHeight="1">
      <c r="A77" s="268" t="str">
        <f>'Utility Modules'!C42</f>
        <v>Transfer</v>
      </c>
    </row>
    <row r="78" ht="14.25" customHeight="1"/>
    <row r="79" ht="14.25" customHeight="1">
      <c r="A79" s="33" t="s">
        <v>331</v>
      </c>
    </row>
    <row r="80" ht="14.25" customHeight="1">
      <c r="A80" s="268" t="s">
        <v>305</v>
      </c>
    </row>
    <row r="81" ht="14.25" customHeight="1">
      <c r="A81" s="268" t="str">
        <f>CONCATENATE('Fund Raising'!B36," bucket runs below 0 tokens on ",TEXT(B81,"DD.MM.YY"),"!")</f>
        <v> bucket runs below 0 tokens on  !</v>
      </c>
      <c r="B81" s="231" t="str">
        <f t="array" ref="B81">IFNA(INDEX('Data Tables'!$C$5:$DR$5,MATCH(TRUE,'Data Tables'!C153:DR153&lt;0,0))," ")</f>
        <v> </v>
      </c>
      <c r="C81" s="268" t="str">
        <f t="shared" ref="C81:C86" si="1">IFNA(B81,"a")</f>
        <v> </v>
      </c>
    </row>
    <row r="82" ht="14.25" customHeight="1">
      <c r="A82" s="268" t="str">
        <f>CONCATENATE('Fund Raising'!B37," bucket runs below 0 tokens on ",TEXT(B82,"DD.MM.YY"),"!")</f>
        <v>Treasury bucket runs below 0 tokens on  !</v>
      </c>
      <c r="B82" s="231" t="str">
        <f t="array" ref="B82">IFNA(INDEX('Data Tables'!$C$5:$DR$5,MATCH(TRUE,'Data Tables'!C154:DR154&lt;0,0))," ")</f>
        <v> </v>
      </c>
      <c r="C82" s="268" t="str">
        <f t="shared" si="1"/>
        <v> </v>
      </c>
    </row>
    <row r="83" ht="14.25" customHeight="1">
      <c r="A83" s="268" t="str">
        <f>CONCATENATE('Fund Raising'!B38," bucket runs below 0 tokens on ",TEXT(B83,"DD.MM.YY"),"!")</f>
        <v> bucket runs below 0 tokens on  !</v>
      </c>
      <c r="B83" s="231" t="str">
        <f t="array" ref="B83">IFNA(INDEX('Data Tables'!$C$5:$DR$5,MATCH(TRUE,'Data Tables'!C155:DR155&lt;0,0))," ")</f>
        <v> </v>
      </c>
      <c r="C83" s="268" t="str">
        <f t="shared" si="1"/>
        <v> </v>
      </c>
    </row>
    <row r="84" ht="14.25" customHeight="1">
      <c r="A84" s="268" t="str">
        <f>CONCATENATE('Fund Raising'!B39," bucket runs below 0 tokens on ",TEXT(B84,"DD.MM.YY"),"!")</f>
        <v>Incentives bucket runs below 0 tokens on  !</v>
      </c>
      <c r="B84" s="231" t="str">
        <f t="array" ref="B84">IFNA(INDEX('Data Tables'!$C$5:$DR$5,MATCH(TRUE,'Data Tables'!C156:DR156&lt;0,0))," ")</f>
        <v> </v>
      </c>
      <c r="C84" s="268" t="str">
        <f t="shared" si="1"/>
        <v> </v>
      </c>
    </row>
    <row r="85" ht="14.25" customHeight="1">
      <c r="A85" s="268" t="str">
        <f>CONCATENATE('Fund Raising'!B40," bucket runs below 0 tokens on ",TEXT(B85,"DD.MM.YY"),"!")</f>
        <v>Ecosystem funds bucket runs below 0 tokens on 01.12.24!</v>
      </c>
      <c r="B85" s="231">
        <f t="array" ref="B85">IFNA(INDEX('Data Tables'!$C$5:$DR$5,MATCH(TRUE,'Data Tables'!C157:DR157&lt;0,0))," ")</f>
        <v>45627</v>
      </c>
      <c r="C85" s="268">
        <f t="shared" si="1"/>
        <v>45627</v>
      </c>
    </row>
    <row r="86" ht="14.25" customHeight="1">
      <c r="A86" s="268" t="str">
        <f>CONCATENATE('Fund Raising'!B41," bucket runs below 0 tokens on ",TEXT(B86,"DD.MM.YY"),"!")</f>
        <v>Liquidity Pool bucket runs below 0 tokens on  !</v>
      </c>
      <c r="B86" s="231" t="str">
        <f t="array" ref="B86">IFNA(INDEX('Data Tables'!$C$5:$DR$5,MATCH(TRUE,'Data Tables'!C158:DR158&lt;0,0))," ")</f>
        <v> </v>
      </c>
      <c r="C86" s="268" t="str">
        <f t="shared" si="1"/>
        <v> </v>
      </c>
    </row>
    <row r="87" ht="14.25" customHeight="1">
      <c r="A87" s="268" t="str">
        <f>CONCATENATE("Held supply bucket runs below 0 tokens on ",TEXT(B87,"DD.MM.YY"),"!")</f>
        <v>Held supply bucket runs below 0 tokens on  !</v>
      </c>
      <c r="B87" s="231" t="str">
        <f t="array" ref="B87">IFNA(INDEX('Data Tables'!$C$5:$DR$5,MATCH(TRUE,'Data Tables'!C159:DR159&lt;0,0))," ")</f>
        <v> </v>
      </c>
    </row>
    <row r="88" ht="14.25" customHeight="1">
      <c r="A88" s="268" t="str">
        <f>CONCATENATE("Financial cash balance runs below $0 on ",TEXT(B88,"DD.MM.YY"),"!")</f>
        <v>Financial cash balance runs below $0 on 01.09.24!</v>
      </c>
      <c r="B88" s="231">
        <f t="array" ref="B88">IFNA(INDEX('Data Tables'!$C$5:$DR$5,MATCH(TRUE,'Data Tables'!C163:DR163&lt;0,0))," ")</f>
        <v>45536</v>
      </c>
      <c r="C88" s="268">
        <f>IFNA(B88,"a")</f>
        <v>45536</v>
      </c>
    </row>
    <row r="89" ht="14.25" customHeight="1">
      <c r="A89" s="289"/>
      <c r="B89" s="231"/>
    </row>
    <row r="90" ht="14.25" customHeight="1">
      <c r="A90" s="227" t="s">
        <v>332</v>
      </c>
    </row>
    <row r="91" ht="14.25" customHeight="1">
      <c r="A91" s="210" t="s">
        <v>115</v>
      </c>
    </row>
    <row r="92" ht="14.25" customHeight="1">
      <c r="A92" s="210" t="s">
        <v>333</v>
      </c>
    </row>
    <row r="93" ht="14.25" customHeight="1"/>
    <row r="94" ht="14.25" customHeight="1">
      <c r="A94" s="290" t="s">
        <v>334</v>
      </c>
    </row>
    <row r="95" ht="14.25" customHeight="1">
      <c r="A95" s="123" t="s">
        <v>13</v>
      </c>
    </row>
    <row r="96" ht="14.25" customHeight="1">
      <c r="A96" s="123" t="s">
        <v>35</v>
      </c>
    </row>
    <row r="97" ht="14.25" customHeight="1"/>
    <row r="98" ht="14.25" customHeight="1">
      <c r="A98" s="227" t="s">
        <v>335</v>
      </c>
    </row>
    <row r="99" ht="14.25" customHeight="1">
      <c r="A99" s="210" t="s">
        <v>115</v>
      </c>
    </row>
    <row r="100" ht="14.25" customHeight="1">
      <c r="A100" s="210" t="s">
        <v>333</v>
      </c>
    </row>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c r="A113" s="268" t="str">
        <f>'Data Tables'!B5</f>
        <v>Date</v>
      </c>
      <c r="B113" s="291">
        <f>'Data Tables'!C5</f>
        <v>45292</v>
      </c>
      <c r="C113" s="291">
        <f>'Data Tables'!D5</f>
        <v>45323</v>
      </c>
      <c r="D113" s="291">
        <f>'Data Tables'!E5</f>
        <v>45352</v>
      </c>
      <c r="E113" s="291">
        <f>'Data Tables'!F5</f>
        <v>45383</v>
      </c>
      <c r="F113" s="291">
        <f>'Data Tables'!G5</f>
        <v>45413</v>
      </c>
      <c r="G113" s="291">
        <f>'Data Tables'!H5</f>
        <v>45444</v>
      </c>
      <c r="H113" s="291">
        <f>'Data Tables'!I5</f>
        <v>45474</v>
      </c>
      <c r="I113" s="291">
        <f>'Data Tables'!J5</f>
        <v>45505</v>
      </c>
      <c r="J113" s="291">
        <f>'Data Tables'!K5</f>
        <v>45536</v>
      </c>
      <c r="K113" s="291">
        <f>'Data Tables'!L5</f>
        <v>45566</v>
      </c>
      <c r="L113" s="291">
        <f>'Data Tables'!M5</f>
        <v>45597</v>
      </c>
      <c r="M113" s="291">
        <f>'Data Tables'!N5</f>
        <v>45627</v>
      </c>
      <c r="N113" s="291">
        <f>'Data Tables'!O5</f>
        <v>45658</v>
      </c>
      <c r="O113" s="291">
        <f>'Data Tables'!P5</f>
        <v>45689</v>
      </c>
      <c r="P113" s="291">
        <f>'Data Tables'!Q5</f>
        <v>45717</v>
      </c>
      <c r="Q113" s="291">
        <f>'Data Tables'!R5</f>
        <v>45748</v>
      </c>
      <c r="R113" s="291">
        <f>'Data Tables'!S5</f>
        <v>45778</v>
      </c>
      <c r="S113" s="291">
        <f>'Data Tables'!T5</f>
        <v>45809</v>
      </c>
      <c r="T113" s="291">
        <f>'Data Tables'!U5</f>
        <v>45839</v>
      </c>
      <c r="U113" s="291">
        <f>'Data Tables'!V5</f>
        <v>45870</v>
      </c>
      <c r="V113" s="291">
        <f>'Data Tables'!W5</f>
        <v>45901</v>
      </c>
      <c r="W113" s="291">
        <f>'Data Tables'!X5</f>
        <v>45931</v>
      </c>
      <c r="X113" s="291">
        <f>'Data Tables'!Y5</f>
        <v>45962</v>
      </c>
      <c r="Y113" s="291">
        <f>'Data Tables'!Z5</f>
        <v>45992</v>
      </c>
      <c r="Z113" s="291">
        <f>'Data Tables'!AA5</f>
        <v>46023</v>
      </c>
      <c r="AA113" s="291">
        <f>'Data Tables'!AB5</f>
        <v>46054</v>
      </c>
      <c r="AB113" s="291">
        <f>'Data Tables'!AC5</f>
        <v>46082</v>
      </c>
      <c r="AC113" s="291">
        <f>'Data Tables'!AD5</f>
        <v>46113</v>
      </c>
      <c r="AD113" s="291">
        <f>'Data Tables'!AE5</f>
        <v>46143</v>
      </c>
      <c r="AE113" s="291">
        <f>'Data Tables'!AF5</f>
        <v>46174</v>
      </c>
      <c r="AF113" s="291">
        <f>'Data Tables'!AG5</f>
        <v>46204</v>
      </c>
      <c r="AG113" s="291">
        <f>'Data Tables'!AH5</f>
        <v>46235</v>
      </c>
      <c r="AH113" s="291">
        <f>'Data Tables'!AI5</f>
        <v>46266</v>
      </c>
      <c r="AI113" s="291">
        <f>'Data Tables'!AJ5</f>
        <v>46296</v>
      </c>
      <c r="AJ113" s="291">
        <f>'Data Tables'!AK5</f>
        <v>46327</v>
      </c>
      <c r="AK113" s="291">
        <f>'Data Tables'!AL5</f>
        <v>46357</v>
      </c>
      <c r="AL113" s="291">
        <f>'Data Tables'!AM5</f>
        <v>46388</v>
      </c>
      <c r="AM113" s="291">
        <f>'Data Tables'!AN5</f>
        <v>46419</v>
      </c>
      <c r="AN113" s="291">
        <f>'Data Tables'!AO5</f>
        <v>46447</v>
      </c>
      <c r="AO113" s="291">
        <f>'Data Tables'!AP5</f>
        <v>46478</v>
      </c>
      <c r="AP113" s="291">
        <f>'Data Tables'!AQ5</f>
        <v>46508</v>
      </c>
      <c r="AQ113" s="291">
        <f>'Data Tables'!AR5</f>
        <v>46539</v>
      </c>
      <c r="AR113" s="291">
        <f>'Data Tables'!AS5</f>
        <v>46569</v>
      </c>
      <c r="AS113" s="291">
        <f>'Data Tables'!AT5</f>
        <v>46600</v>
      </c>
      <c r="AT113" s="291">
        <f>'Data Tables'!AU5</f>
        <v>46631</v>
      </c>
      <c r="AU113" s="291">
        <f>'Data Tables'!AV5</f>
        <v>46661</v>
      </c>
      <c r="AV113" s="291">
        <f>'Data Tables'!AW5</f>
        <v>46692</v>
      </c>
      <c r="AW113" s="291">
        <f>'Data Tables'!AX5</f>
        <v>46722</v>
      </c>
      <c r="AX113" s="291">
        <f>'Data Tables'!AY5</f>
        <v>46753</v>
      </c>
      <c r="AY113" s="291">
        <f>'Data Tables'!AZ5</f>
        <v>46784</v>
      </c>
      <c r="AZ113" s="291">
        <f>'Data Tables'!BA5</f>
        <v>46813</v>
      </c>
      <c r="BA113" s="291">
        <f>'Data Tables'!BB5</f>
        <v>46844</v>
      </c>
      <c r="BB113" s="291">
        <f>'Data Tables'!BC5</f>
        <v>46874</v>
      </c>
      <c r="BC113" s="291">
        <f>'Data Tables'!BD5</f>
        <v>46905</v>
      </c>
      <c r="BD113" s="291">
        <f>'Data Tables'!BE5</f>
        <v>46935</v>
      </c>
      <c r="BE113" s="291">
        <f>'Data Tables'!BF5</f>
        <v>46966</v>
      </c>
      <c r="BF113" s="291">
        <f>'Data Tables'!BG5</f>
        <v>46997</v>
      </c>
      <c r="BG113" s="291">
        <f>'Data Tables'!BH5</f>
        <v>47027</v>
      </c>
      <c r="BH113" s="291">
        <f>'Data Tables'!BI5</f>
        <v>47058</v>
      </c>
      <c r="BI113" s="291">
        <f>'Data Tables'!BJ5</f>
        <v>47088</v>
      </c>
      <c r="BJ113" s="291">
        <f>'Data Tables'!BK5</f>
        <v>47119</v>
      </c>
      <c r="BK113" s="291">
        <f>'Data Tables'!BL5</f>
        <v>47150</v>
      </c>
      <c r="BL113" s="291">
        <f>'Data Tables'!BM5</f>
        <v>47178</v>
      </c>
      <c r="BM113" s="291">
        <f>'Data Tables'!BN5</f>
        <v>47209</v>
      </c>
      <c r="BN113" s="291">
        <f>'Data Tables'!BO5</f>
        <v>47239</v>
      </c>
      <c r="BO113" s="291">
        <f>'Data Tables'!BP5</f>
        <v>47270</v>
      </c>
      <c r="BP113" s="291">
        <f>'Data Tables'!BQ5</f>
        <v>47300</v>
      </c>
      <c r="BQ113" s="291">
        <f>'Data Tables'!BR5</f>
        <v>47331</v>
      </c>
      <c r="BR113" s="291">
        <f>'Data Tables'!BS5</f>
        <v>47362</v>
      </c>
      <c r="BS113" s="291">
        <f>'Data Tables'!BT5</f>
        <v>47392</v>
      </c>
      <c r="BT113" s="291">
        <f>'Data Tables'!BU5</f>
        <v>47423</v>
      </c>
      <c r="BU113" s="291">
        <f>'Data Tables'!BV5</f>
        <v>47453</v>
      </c>
      <c r="BV113" s="291">
        <f>'Data Tables'!BW5</f>
        <v>47484</v>
      </c>
      <c r="BW113" s="291">
        <f>'Data Tables'!BX5</f>
        <v>47515</v>
      </c>
      <c r="BX113" s="291">
        <f>'Data Tables'!BY5</f>
        <v>47543</v>
      </c>
      <c r="BY113" s="291">
        <f>'Data Tables'!BZ5</f>
        <v>47574</v>
      </c>
      <c r="BZ113" s="291">
        <f>'Data Tables'!CA5</f>
        <v>47604</v>
      </c>
      <c r="CA113" s="291">
        <f>'Data Tables'!CB5</f>
        <v>47635</v>
      </c>
      <c r="CB113" s="291">
        <f>'Data Tables'!CC5</f>
        <v>47665</v>
      </c>
      <c r="CC113" s="291">
        <f>'Data Tables'!CD5</f>
        <v>47696</v>
      </c>
      <c r="CD113" s="291">
        <f>'Data Tables'!CE5</f>
        <v>47727</v>
      </c>
      <c r="CE113" s="291">
        <f>'Data Tables'!CF5</f>
        <v>47757</v>
      </c>
      <c r="CF113" s="291">
        <f>'Data Tables'!CG5</f>
        <v>47788</v>
      </c>
      <c r="CG113" s="291">
        <f>'Data Tables'!CH5</f>
        <v>47818</v>
      </c>
      <c r="CH113" s="291">
        <f>'Data Tables'!CI5</f>
        <v>47849</v>
      </c>
      <c r="CI113" s="291">
        <f>'Data Tables'!CJ5</f>
        <v>47880</v>
      </c>
      <c r="CJ113" s="291">
        <f>'Data Tables'!CK5</f>
        <v>47908</v>
      </c>
      <c r="CK113" s="291">
        <f>'Data Tables'!CL5</f>
        <v>47939</v>
      </c>
      <c r="CL113" s="291">
        <f>'Data Tables'!CM5</f>
        <v>47969</v>
      </c>
      <c r="CM113" s="291">
        <f>'Data Tables'!CN5</f>
        <v>48000</v>
      </c>
      <c r="CN113" s="291">
        <f>'Data Tables'!CO5</f>
        <v>48030</v>
      </c>
      <c r="CO113" s="291">
        <f>'Data Tables'!CP5</f>
        <v>48061</v>
      </c>
      <c r="CP113" s="291">
        <f>'Data Tables'!CQ5</f>
        <v>48092</v>
      </c>
      <c r="CQ113" s="291">
        <f>'Data Tables'!CR5</f>
        <v>48122</v>
      </c>
      <c r="CR113" s="291">
        <f>'Data Tables'!CS5</f>
        <v>48153</v>
      </c>
      <c r="CS113" s="291">
        <f>'Data Tables'!CT5</f>
        <v>48183</v>
      </c>
      <c r="CT113" s="291">
        <f>'Data Tables'!CU5</f>
        <v>48214</v>
      </c>
      <c r="CU113" s="291">
        <f>'Data Tables'!CV5</f>
        <v>48245</v>
      </c>
      <c r="CV113" s="291">
        <f>'Data Tables'!CW5</f>
        <v>48274</v>
      </c>
      <c r="CW113" s="291">
        <f>'Data Tables'!CX5</f>
        <v>48305</v>
      </c>
      <c r="CX113" s="291">
        <f>'Data Tables'!CY5</f>
        <v>48335</v>
      </c>
      <c r="CY113" s="291">
        <f>'Data Tables'!CZ5</f>
        <v>48366</v>
      </c>
      <c r="CZ113" s="291">
        <f>'Data Tables'!DA5</f>
        <v>48396</v>
      </c>
      <c r="DA113" s="291">
        <f>'Data Tables'!DB5</f>
        <v>48427</v>
      </c>
      <c r="DB113" s="291">
        <f>'Data Tables'!DC5</f>
        <v>48458</v>
      </c>
      <c r="DC113" s="291">
        <f>'Data Tables'!DD5</f>
        <v>48488</v>
      </c>
      <c r="DD113" s="291">
        <f>'Data Tables'!DE5</f>
        <v>48519</v>
      </c>
      <c r="DE113" s="291">
        <f>'Data Tables'!DF5</f>
        <v>48549</v>
      </c>
      <c r="DF113" s="291">
        <f>'Data Tables'!DG5</f>
        <v>48580</v>
      </c>
      <c r="DG113" s="291">
        <f>'Data Tables'!DH5</f>
        <v>48611</v>
      </c>
      <c r="DH113" s="291">
        <f>'Data Tables'!DI5</f>
        <v>48639</v>
      </c>
      <c r="DI113" s="291">
        <f>'Data Tables'!DJ5</f>
        <v>48670</v>
      </c>
      <c r="DJ113" s="291">
        <f>'Data Tables'!DK5</f>
        <v>48700</v>
      </c>
      <c r="DK113" s="291">
        <f>'Data Tables'!DL5</f>
        <v>48731</v>
      </c>
      <c r="DL113" s="291">
        <f>'Data Tables'!DM5</f>
        <v>48761</v>
      </c>
      <c r="DM113" s="291">
        <f>'Data Tables'!DN5</f>
        <v>48792</v>
      </c>
      <c r="DN113" s="291">
        <f>'Data Tables'!DO5</f>
        <v>48823</v>
      </c>
      <c r="DO113" s="291">
        <f>'Data Tables'!DP5</f>
        <v>48853</v>
      </c>
      <c r="DP113" s="291">
        <f>'Data Tables'!DQ5</f>
        <v>48884</v>
      </c>
      <c r="DQ113" s="291">
        <f>'Data Tables'!DR5</f>
        <v>48914</v>
      </c>
    </row>
    <row r="114" ht="14.25" customHeight="1"/>
    <row r="115" ht="14.25" customHeight="1">
      <c r="A115" s="268" t="str">
        <f>'Data Tables'!B13</f>
        <v>Seed1</v>
      </c>
      <c r="B115" s="47">
        <f>'Data Tables'!C13</f>
        <v>0</v>
      </c>
      <c r="C115" s="47">
        <f>'Data Tables'!D13</f>
        <v>0</v>
      </c>
      <c r="D115" s="47">
        <f>'Data Tables'!E13</f>
        <v>0</v>
      </c>
      <c r="E115" s="47">
        <f>'Data Tables'!F13</f>
        <v>0</v>
      </c>
      <c r="F115" s="47">
        <f>'Data Tables'!G13</f>
        <v>0</v>
      </c>
      <c r="G115" s="47">
        <f>'Data Tables'!H13</f>
        <v>0</v>
      </c>
      <c r="H115" s="47">
        <f>'Data Tables'!I13</f>
        <v>347222.2222</v>
      </c>
      <c r="I115" s="47">
        <f>'Data Tables'!J13</f>
        <v>347222.2222</v>
      </c>
      <c r="J115" s="47">
        <f>'Data Tables'!K13</f>
        <v>347222.2222</v>
      </c>
      <c r="K115" s="47">
        <f>'Data Tables'!L13</f>
        <v>347222.2222</v>
      </c>
      <c r="L115" s="47">
        <f>'Data Tables'!M13</f>
        <v>347222.2222</v>
      </c>
      <c r="M115" s="47">
        <f>'Data Tables'!N13</f>
        <v>347222.2222</v>
      </c>
      <c r="N115" s="47">
        <f>'Data Tables'!O13</f>
        <v>347222.2222</v>
      </c>
      <c r="O115" s="47">
        <f>'Data Tables'!P13</f>
        <v>347222.2222</v>
      </c>
      <c r="P115" s="47">
        <f>'Data Tables'!Q13</f>
        <v>347222.2222</v>
      </c>
      <c r="Q115" s="47">
        <f>'Data Tables'!R13</f>
        <v>347222.2222</v>
      </c>
      <c r="R115" s="47">
        <f>'Data Tables'!S13</f>
        <v>347222.2222</v>
      </c>
      <c r="S115" s="47">
        <f>'Data Tables'!T13</f>
        <v>347222.2222</v>
      </c>
      <c r="T115" s="47">
        <f>'Data Tables'!U13</f>
        <v>0</v>
      </c>
      <c r="U115" s="47">
        <f>'Data Tables'!V13</f>
        <v>0</v>
      </c>
      <c r="V115" s="47">
        <f>'Data Tables'!W13</f>
        <v>0</v>
      </c>
      <c r="W115" s="47">
        <f>'Data Tables'!X13</f>
        <v>0</v>
      </c>
      <c r="X115" s="47">
        <f>'Data Tables'!Y13</f>
        <v>0</v>
      </c>
      <c r="Y115" s="47">
        <f>'Data Tables'!Z13</f>
        <v>0</v>
      </c>
      <c r="Z115" s="47">
        <f>'Data Tables'!AA13</f>
        <v>0</v>
      </c>
      <c r="AA115" s="47">
        <f>'Data Tables'!AB13</f>
        <v>0</v>
      </c>
      <c r="AB115" s="47">
        <f>'Data Tables'!AC13</f>
        <v>0</v>
      </c>
      <c r="AC115" s="47">
        <f>'Data Tables'!AD13</f>
        <v>0</v>
      </c>
      <c r="AD115" s="47">
        <f>'Data Tables'!AE13</f>
        <v>0</v>
      </c>
      <c r="AE115" s="47">
        <f>'Data Tables'!AF13</f>
        <v>0</v>
      </c>
      <c r="AF115" s="47">
        <f>'Data Tables'!AG13</f>
        <v>0</v>
      </c>
      <c r="AG115" s="47">
        <f>'Data Tables'!AH13</f>
        <v>0</v>
      </c>
      <c r="AH115" s="47">
        <f>'Data Tables'!AI13</f>
        <v>0</v>
      </c>
      <c r="AI115" s="47">
        <f>'Data Tables'!AJ13</f>
        <v>0</v>
      </c>
      <c r="AJ115" s="47">
        <f>'Data Tables'!AK13</f>
        <v>0</v>
      </c>
      <c r="AK115" s="47">
        <f>'Data Tables'!AL13</f>
        <v>0</v>
      </c>
      <c r="AL115" s="47">
        <f>'Data Tables'!AM13</f>
        <v>0</v>
      </c>
      <c r="AM115" s="47">
        <f>'Data Tables'!AN13</f>
        <v>0</v>
      </c>
      <c r="AN115" s="47">
        <f>'Data Tables'!AO13</f>
        <v>0</v>
      </c>
      <c r="AO115" s="47">
        <f>'Data Tables'!AP13</f>
        <v>0</v>
      </c>
      <c r="AP115" s="47">
        <f>'Data Tables'!AQ13</f>
        <v>0</v>
      </c>
      <c r="AQ115" s="47">
        <f>'Data Tables'!AR13</f>
        <v>0</v>
      </c>
      <c r="AR115" s="47">
        <f>'Data Tables'!AS13</f>
        <v>0</v>
      </c>
      <c r="AS115" s="47">
        <f>'Data Tables'!AT13</f>
        <v>0</v>
      </c>
      <c r="AT115" s="47">
        <f>'Data Tables'!AU13</f>
        <v>0</v>
      </c>
      <c r="AU115" s="47">
        <f>'Data Tables'!AV13</f>
        <v>0</v>
      </c>
      <c r="AV115" s="47">
        <f>'Data Tables'!AW13</f>
        <v>0</v>
      </c>
      <c r="AW115" s="47">
        <f>'Data Tables'!AX13</f>
        <v>0</v>
      </c>
      <c r="AX115" s="47">
        <f>'Data Tables'!AY13</f>
        <v>0</v>
      </c>
      <c r="AY115" s="47">
        <f>'Data Tables'!AZ13</f>
        <v>0</v>
      </c>
      <c r="AZ115" s="47">
        <f>'Data Tables'!BA13</f>
        <v>0</v>
      </c>
      <c r="BA115" s="47">
        <f>'Data Tables'!BB13</f>
        <v>0</v>
      </c>
      <c r="BB115" s="47">
        <f>'Data Tables'!BC13</f>
        <v>0</v>
      </c>
      <c r="BC115" s="47">
        <f>'Data Tables'!BD13</f>
        <v>0</v>
      </c>
      <c r="BD115" s="47">
        <f>'Data Tables'!BE13</f>
        <v>0</v>
      </c>
      <c r="BE115" s="47">
        <f>'Data Tables'!BF13</f>
        <v>0</v>
      </c>
      <c r="BF115" s="47">
        <f>'Data Tables'!BG13</f>
        <v>0</v>
      </c>
      <c r="BG115" s="47">
        <f>'Data Tables'!BH13</f>
        <v>0</v>
      </c>
      <c r="BH115" s="47">
        <f>'Data Tables'!BI13</f>
        <v>0</v>
      </c>
      <c r="BI115" s="47">
        <f>'Data Tables'!BJ13</f>
        <v>0</v>
      </c>
      <c r="BJ115" s="47">
        <f>'Data Tables'!BK13</f>
        <v>0</v>
      </c>
      <c r="BK115" s="47">
        <f>'Data Tables'!BL13</f>
        <v>0</v>
      </c>
      <c r="BL115" s="47">
        <f>'Data Tables'!BM13</f>
        <v>0</v>
      </c>
      <c r="BM115" s="47">
        <f>'Data Tables'!BN13</f>
        <v>0</v>
      </c>
      <c r="BN115" s="47">
        <f>'Data Tables'!BO13</f>
        <v>0</v>
      </c>
      <c r="BO115" s="47">
        <f>'Data Tables'!BP13</f>
        <v>0</v>
      </c>
      <c r="BP115" s="47">
        <f>'Data Tables'!BQ13</f>
        <v>0</v>
      </c>
      <c r="BQ115" s="47">
        <f>'Data Tables'!BR13</f>
        <v>0</v>
      </c>
      <c r="BR115" s="47">
        <f>'Data Tables'!BS13</f>
        <v>0</v>
      </c>
      <c r="BS115" s="47">
        <f>'Data Tables'!BT13</f>
        <v>0</v>
      </c>
      <c r="BT115" s="47">
        <f>'Data Tables'!BU13</f>
        <v>0</v>
      </c>
      <c r="BU115" s="47">
        <f>'Data Tables'!BV13</f>
        <v>0</v>
      </c>
      <c r="BV115" s="47">
        <f>'Data Tables'!BW13</f>
        <v>0</v>
      </c>
      <c r="BW115" s="47">
        <f>'Data Tables'!BX13</f>
        <v>0</v>
      </c>
      <c r="BX115" s="47">
        <f>'Data Tables'!BY13</f>
        <v>0</v>
      </c>
      <c r="BY115" s="47">
        <f>'Data Tables'!BZ13</f>
        <v>0</v>
      </c>
      <c r="BZ115" s="47">
        <f>'Data Tables'!CA13</f>
        <v>0</v>
      </c>
      <c r="CA115" s="47">
        <f>'Data Tables'!CB13</f>
        <v>0</v>
      </c>
      <c r="CB115" s="47">
        <f>'Data Tables'!CC13</f>
        <v>0</v>
      </c>
      <c r="CC115" s="47">
        <f>'Data Tables'!CD13</f>
        <v>0</v>
      </c>
      <c r="CD115" s="47">
        <f>'Data Tables'!CE13</f>
        <v>0</v>
      </c>
      <c r="CE115" s="47">
        <f>'Data Tables'!CF13</f>
        <v>0</v>
      </c>
      <c r="CF115" s="47">
        <f>'Data Tables'!CG13</f>
        <v>0</v>
      </c>
      <c r="CG115" s="47">
        <f>'Data Tables'!CH13</f>
        <v>0</v>
      </c>
      <c r="CH115" s="47">
        <f>'Data Tables'!CI13</f>
        <v>0</v>
      </c>
      <c r="CI115" s="47">
        <f>'Data Tables'!CJ13</f>
        <v>0</v>
      </c>
      <c r="CJ115" s="47">
        <f>'Data Tables'!CK13</f>
        <v>0</v>
      </c>
      <c r="CK115" s="47">
        <f>'Data Tables'!CL13</f>
        <v>0</v>
      </c>
      <c r="CL115" s="47">
        <f>'Data Tables'!CM13</f>
        <v>0</v>
      </c>
      <c r="CM115" s="47">
        <f>'Data Tables'!CN13</f>
        <v>0</v>
      </c>
      <c r="CN115" s="47">
        <f>'Data Tables'!CO13</f>
        <v>0</v>
      </c>
      <c r="CO115" s="47">
        <f>'Data Tables'!CP13</f>
        <v>0</v>
      </c>
      <c r="CP115" s="47">
        <f>'Data Tables'!CQ13</f>
        <v>0</v>
      </c>
      <c r="CQ115" s="47">
        <f>'Data Tables'!CR13</f>
        <v>0</v>
      </c>
      <c r="CR115" s="47">
        <f>'Data Tables'!CS13</f>
        <v>0</v>
      </c>
      <c r="CS115" s="47">
        <f>'Data Tables'!CT13</f>
        <v>0</v>
      </c>
      <c r="CT115" s="47">
        <f>'Data Tables'!CU13</f>
        <v>0</v>
      </c>
      <c r="CU115" s="47">
        <f>'Data Tables'!CV13</f>
        <v>0</v>
      </c>
      <c r="CV115" s="47">
        <f>'Data Tables'!CW13</f>
        <v>0</v>
      </c>
      <c r="CW115" s="47">
        <f>'Data Tables'!CX13</f>
        <v>0</v>
      </c>
      <c r="CX115" s="47">
        <f>'Data Tables'!CY13</f>
        <v>0</v>
      </c>
      <c r="CY115" s="47">
        <f>'Data Tables'!CZ13</f>
        <v>0</v>
      </c>
      <c r="CZ115" s="47">
        <f>'Data Tables'!DA13</f>
        <v>0</v>
      </c>
      <c r="DA115" s="47">
        <f>'Data Tables'!DB13</f>
        <v>0</v>
      </c>
      <c r="DB115" s="47">
        <f>'Data Tables'!DC13</f>
        <v>0</v>
      </c>
      <c r="DC115" s="47">
        <f>'Data Tables'!DD13</f>
        <v>0</v>
      </c>
      <c r="DD115" s="47">
        <f>'Data Tables'!DE13</f>
        <v>0</v>
      </c>
      <c r="DE115" s="47">
        <f>'Data Tables'!DF13</f>
        <v>0</v>
      </c>
      <c r="DF115" s="47">
        <f>'Data Tables'!DG13</f>
        <v>0</v>
      </c>
      <c r="DG115" s="47">
        <f>'Data Tables'!DH13</f>
        <v>0</v>
      </c>
      <c r="DH115" s="47">
        <f>'Data Tables'!DI13</f>
        <v>0</v>
      </c>
      <c r="DI115" s="47">
        <f>'Data Tables'!DJ13</f>
        <v>0</v>
      </c>
      <c r="DJ115" s="47">
        <f>'Data Tables'!DK13</f>
        <v>0</v>
      </c>
      <c r="DK115" s="47">
        <f>'Data Tables'!DL13</f>
        <v>0</v>
      </c>
      <c r="DL115" s="47">
        <f>'Data Tables'!DM13</f>
        <v>0</v>
      </c>
      <c r="DM115" s="47">
        <f>'Data Tables'!DN13</f>
        <v>0</v>
      </c>
      <c r="DN115" s="47">
        <f>'Data Tables'!DO13</f>
        <v>0</v>
      </c>
      <c r="DO115" s="47">
        <f>'Data Tables'!DP13</f>
        <v>0</v>
      </c>
      <c r="DP115" s="47">
        <f>'Data Tables'!DQ13</f>
        <v>0</v>
      </c>
      <c r="DQ115" s="47">
        <f>'Data Tables'!DR13</f>
        <v>0</v>
      </c>
    </row>
    <row r="116" ht="14.25" customHeight="1">
      <c r="A116" s="268" t="str">
        <f>'Data Tables'!B14</f>
        <v>Seed2</v>
      </c>
      <c r="B116" s="47">
        <f>'Data Tables'!C14</f>
        <v>0</v>
      </c>
      <c r="C116" s="47">
        <f>'Data Tables'!D14</f>
        <v>0</v>
      </c>
      <c r="D116" s="47">
        <f>'Data Tables'!E14</f>
        <v>0</v>
      </c>
      <c r="E116" s="47">
        <f>'Data Tables'!F14</f>
        <v>0</v>
      </c>
      <c r="F116" s="47">
        <f>'Data Tables'!G14</f>
        <v>0</v>
      </c>
      <c r="G116" s="47">
        <f>'Data Tables'!H14</f>
        <v>0</v>
      </c>
      <c r="H116" s="47">
        <f>'Data Tables'!I14</f>
        <v>0</v>
      </c>
      <c r="I116" s="47">
        <f>'Data Tables'!J14</f>
        <v>0</v>
      </c>
      <c r="J116" s="47">
        <f>'Data Tables'!K14</f>
        <v>0</v>
      </c>
      <c r="K116" s="47">
        <f>'Data Tables'!L14</f>
        <v>0</v>
      </c>
      <c r="L116" s="47">
        <f>'Data Tables'!M14</f>
        <v>0</v>
      </c>
      <c r="M116" s="47">
        <f>'Data Tables'!N14</f>
        <v>0</v>
      </c>
      <c r="N116" s="47">
        <f>'Data Tables'!O14</f>
        <v>520833.3333</v>
      </c>
      <c r="O116" s="47">
        <f>'Data Tables'!P14</f>
        <v>520833.3333</v>
      </c>
      <c r="P116" s="47">
        <f>'Data Tables'!Q14</f>
        <v>520833.3333</v>
      </c>
      <c r="Q116" s="47">
        <f>'Data Tables'!R14</f>
        <v>520833.3333</v>
      </c>
      <c r="R116" s="47">
        <f>'Data Tables'!S14</f>
        <v>520833.3333</v>
      </c>
      <c r="S116" s="47">
        <f>'Data Tables'!T14</f>
        <v>520833.3333</v>
      </c>
      <c r="T116" s="47">
        <f>'Data Tables'!U14</f>
        <v>520833.3333</v>
      </c>
      <c r="U116" s="47">
        <f>'Data Tables'!V14</f>
        <v>520833.3333</v>
      </c>
      <c r="V116" s="47">
        <f>'Data Tables'!W14</f>
        <v>520833.3333</v>
      </c>
      <c r="W116" s="47">
        <f>'Data Tables'!X14</f>
        <v>520833.3333</v>
      </c>
      <c r="X116" s="47">
        <f>'Data Tables'!Y14</f>
        <v>520833.3333</v>
      </c>
      <c r="Y116" s="47">
        <f>'Data Tables'!Z14</f>
        <v>520833.3333</v>
      </c>
      <c r="Z116" s="47">
        <f>'Data Tables'!AA14</f>
        <v>520833.3333</v>
      </c>
      <c r="AA116" s="47">
        <f>'Data Tables'!AB14</f>
        <v>520833.3333</v>
      </c>
      <c r="AB116" s="47">
        <f>'Data Tables'!AC14</f>
        <v>520833.3333</v>
      </c>
      <c r="AC116" s="47">
        <f>'Data Tables'!AD14</f>
        <v>520833.3333</v>
      </c>
      <c r="AD116" s="47">
        <f>'Data Tables'!AE14</f>
        <v>520833.3333</v>
      </c>
      <c r="AE116" s="47">
        <f>'Data Tables'!AF14</f>
        <v>520833.3333</v>
      </c>
      <c r="AF116" s="47">
        <f>'Data Tables'!AG14</f>
        <v>0</v>
      </c>
      <c r="AG116" s="47">
        <f>'Data Tables'!AH14</f>
        <v>0</v>
      </c>
      <c r="AH116" s="47">
        <f>'Data Tables'!AI14</f>
        <v>0</v>
      </c>
      <c r="AI116" s="47">
        <f>'Data Tables'!AJ14</f>
        <v>0</v>
      </c>
      <c r="AJ116" s="47">
        <f>'Data Tables'!AK14</f>
        <v>0</v>
      </c>
      <c r="AK116" s="47">
        <f>'Data Tables'!AL14</f>
        <v>0</v>
      </c>
      <c r="AL116" s="47">
        <f>'Data Tables'!AM14</f>
        <v>0</v>
      </c>
      <c r="AM116" s="47">
        <f>'Data Tables'!AN14</f>
        <v>0</v>
      </c>
      <c r="AN116" s="47">
        <f>'Data Tables'!AO14</f>
        <v>0</v>
      </c>
      <c r="AO116" s="47">
        <f>'Data Tables'!AP14</f>
        <v>0</v>
      </c>
      <c r="AP116" s="47">
        <f>'Data Tables'!AQ14</f>
        <v>0</v>
      </c>
      <c r="AQ116" s="47">
        <f>'Data Tables'!AR14</f>
        <v>0</v>
      </c>
      <c r="AR116" s="47">
        <f>'Data Tables'!AS14</f>
        <v>0</v>
      </c>
      <c r="AS116" s="47">
        <f>'Data Tables'!AT14</f>
        <v>0</v>
      </c>
      <c r="AT116" s="47">
        <f>'Data Tables'!AU14</f>
        <v>0</v>
      </c>
      <c r="AU116" s="47">
        <f>'Data Tables'!AV14</f>
        <v>0</v>
      </c>
      <c r="AV116" s="47">
        <f>'Data Tables'!AW14</f>
        <v>0</v>
      </c>
      <c r="AW116" s="47">
        <f>'Data Tables'!AX14</f>
        <v>0</v>
      </c>
      <c r="AX116" s="47">
        <f>'Data Tables'!AY14</f>
        <v>0</v>
      </c>
      <c r="AY116" s="47">
        <f>'Data Tables'!AZ14</f>
        <v>0</v>
      </c>
      <c r="AZ116" s="47">
        <f>'Data Tables'!BA14</f>
        <v>0</v>
      </c>
      <c r="BA116" s="47">
        <f>'Data Tables'!BB14</f>
        <v>0</v>
      </c>
      <c r="BB116" s="47">
        <f>'Data Tables'!BC14</f>
        <v>0</v>
      </c>
      <c r="BC116" s="47">
        <f>'Data Tables'!BD14</f>
        <v>0</v>
      </c>
      <c r="BD116" s="47">
        <f>'Data Tables'!BE14</f>
        <v>0</v>
      </c>
      <c r="BE116" s="47">
        <f>'Data Tables'!BF14</f>
        <v>0</v>
      </c>
      <c r="BF116" s="47">
        <f>'Data Tables'!BG14</f>
        <v>0</v>
      </c>
      <c r="BG116" s="47">
        <f>'Data Tables'!BH14</f>
        <v>0</v>
      </c>
      <c r="BH116" s="47">
        <f>'Data Tables'!BI14</f>
        <v>0</v>
      </c>
      <c r="BI116" s="47">
        <f>'Data Tables'!BJ14</f>
        <v>0</v>
      </c>
      <c r="BJ116" s="47">
        <f>'Data Tables'!BK14</f>
        <v>0</v>
      </c>
      <c r="BK116" s="47">
        <f>'Data Tables'!BL14</f>
        <v>0</v>
      </c>
      <c r="BL116" s="47">
        <f>'Data Tables'!BM14</f>
        <v>0</v>
      </c>
      <c r="BM116" s="47">
        <f>'Data Tables'!BN14</f>
        <v>0</v>
      </c>
      <c r="BN116" s="47">
        <f>'Data Tables'!BO14</f>
        <v>0</v>
      </c>
      <c r="BO116" s="47">
        <f>'Data Tables'!BP14</f>
        <v>0</v>
      </c>
      <c r="BP116" s="47">
        <f>'Data Tables'!BQ14</f>
        <v>0</v>
      </c>
      <c r="BQ116" s="47">
        <f>'Data Tables'!BR14</f>
        <v>0</v>
      </c>
      <c r="BR116" s="47">
        <f>'Data Tables'!BS14</f>
        <v>0</v>
      </c>
      <c r="BS116" s="47">
        <f>'Data Tables'!BT14</f>
        <v>0</v>
      </c>
      <c r="BT116" s="47">
        <f>'Data Tables'!BU14</f>
        <v>0</v>
      </c>
      <c r="BU116" s="47">
        <f>'Data Tables'!BV14</f>
        <v>0</v>
      </c>
      <c r="BV116" s="47">
        <f>'Data Tables'!BW14</f>
        <v>0</v>
      </c>
      <c r="BW116" s="47">
        <f>'Data Tables'!BX14</f>
        <v>0</v>
      </c>
      <c r="BX116" s="47">
        <f>'Data Tables'!BY14</f>
        <v>0</v>
      </c>
      <c r="BY116" s="47">
        <f>'Data Tables'!BZ14</f>
        <v>0</v>
      </c>
      <c r="BZ116" s="47">
        <f>'Data Tables'!CA14</f>
        <v>0</v>
      </c>
      <c r="CA116" s="47">
        <f>'Data Tables'!CB14</f>
        <v>0</v>
      </c>
      <c r="CB116" s="47">
        <f>'Data Tables'!CC14</f>
        <v>0</v>
      </c>
      <c r="CC116" s="47">
        <f>'Data Tables'!CD14</f>
        <v>0</v>
      </c>
      <c r="CD116" s="47">
        <f>'Data Tables'!CE14</f>
        <v>0</v>
      </c>
      <c r="CE116" s="47">
        <f>'Data Tables'!CF14</f>
        <v>0</v>
      </c>
      <c r="CF116" s="47">
        <f>'Data Tables'!CG14</f>
        <v>0</v>
      </c>
      <c r="CG116" s="47">
        <f>'Data Tables'!CH14</f>
        <v>0</v>
      </c>
      <c r="CH116" s="47">
        <f>'Data Tables'!CI14</f>
        <v>0</v>
      </c>
      <c r="CI116" s="47">
        <f>'Data Tables'!CJ14</f>
        <v>0</v>
      </c>
      <c r="CJ116" s="47">
        <f>'Data Tables'!CK14</f>
        <v>0</v>
      </c>
      <c r="CK116" s="47">
        <f>'Data Tables'!CL14</f>
        <v>0</v>
      </c>
      <c r="CL116" s="47">
        <f>'Data Tables'!CM14</f>
        <v>0</v>
      </c>
      <c r="CM116" s="47">
        <f>'Data Tables'!CN14</f>
        <v>0</v>
      </c>
      <c r="CN116" s="47">
        <f>'Data Tables'!CO14</f>
        <v>0</v>
      </c>
      <c r="CO116" s="47">
        <f>'Data Tables'!CP14</f>
        <v>0</v>
      </c>
      <c r="CP116" s="47">
        <f>'Data Tables'!CQ14</f>
        <v>0</v>
      </c>
      <c r="CQ116" s="47">
        <f>'Data Tables'!CR14</f>
        <v>0</v>
      </c>
      <c r="CR116" s="47">
        <f>'Data Tables'!CS14</f>
        <v>0</v>
      </c>
      <c r="CS116" s="47">
        <f>'Data Tables'!CT14</f>
        <v>0</v>
      </c>
      <c r="CT116" s="47">
        <f>'Data Tables'!CU14</f>
        <v>0</v>
      </c>
      <c r="CU116" s="47">
        <f>'Data Tables'!CV14</f>
        <v>0</v>
      </c>
      <c r="CV116" s="47">
        <f>'Data Tables'!CW14</f>
        <v>0</v>
      </c>
      <c r="CW116" s="47">
        <f>'Data Tables'!CX14</f>
        <v>0</v>
      </c>
      <c r="CX116" s="47">
        <f>'Data Tables'!CY14</f>
        <v>0</v>
      </c>
      <c r="CY116" s="47">
        <f>'Data Tables'!CZ14</f>
        <v>0</v>
      </c>
      <c r="CZ116" s="47">
        <f>'Data Tables'!DA14</f>
        <v>0</v>
      </c>
      <c r="DA116" s="47">
        <f>'Data Tables'!DB14</f>
        <v>0</v>
      </c>
      <c r="DB116" s="47">
        <f>'Data Tables'!DC14</f>
        <v>0</v>
      </c>
      <c r="DC116" s="47">
        <f>'Data Tables'!DD14</f>
        <v>0</v>
      </c>
      <c r="DD116" s="47">
        <f>'Data Tables'!DE14</f>
        <v>0</v>
      </c>
      <c r="DE116" s="47">
        <f>'Data Tables'!DF14</f>
        <v>0</v>
      </c>
      <c r="DF116" s="47">
        <f>'Data Tables'!DG14</f>
        <v>0</v>
      </c>
      <c r="DG116" s="47">
        <f>'Data Tables'!DH14</f>
        <v>0</v>
      </c>
      <c r="DH116" s="47">
        <f>'Data Tables'!DI14</f>
        <v>0</v>
      </c>
      <c r="DI116" s="47">
        <f>'Data Tables'!DJ14</f>
        <v>0</v>
      </c>
      <c r="DJ116" s="47">
        <f>'Data Tables'!DK14</f>
        <v>0</v>
      </c>
      <c r="DK116" s="47">
        <f>'Data Tables'!DL14</f>
        <v>0</v>
      </c>
      <c r="DL116" s="47">
        <f>'Data Tables'!DM14</f>
        <v>0</v>
      </c>
      <c r="DM116" s="47">
        <f>'Data Tables'!DN14</f>
        <v>0</v>
      </c>
      <c r="DN116" s="47">
        <f>'Data Tables'!DO14</f>
        <v>0</v>
      </c>
      <c r="DO116" s="47">
        <f>'Data Tables'!DP14</f>
        <v>0</v>
      </c>
      <c r="DP116" s="47">
        <f>'Data Tables'!DQ14</f>
        <v>0</v>
      </c>
      <c r="DQ116" s="47">
        <f>'Data Tables'!DR14</f>
        <v>0</v>
      </c>
    </row>
    <row r="117" ht="14.25" customHeight="1">
      <c r="A117" s="268" t="str">
        <f>'Data Tables'!B16</f>
        <v>Founders / Team</v>
      </c>
      <c r="B117" s="47">
        <f>'Data Tables'!C16</f>
        <v>0</v>
      </c>
      <c r="C117" s="47">
        <f>'Data Tables'!D16</f>
        <v>0</v>
      </c>
      <c r="D117" s="47">
        <f>'Data Tables'!E16</f>
        <v>0</v>
      </c>
      <c r="E117" s="47">
        <f>'Data Tables'!F16</f>
        <v>0</v>
      </c>
      <c r="F117" s="47">
        <f>'Data Tables'!G16</f>
        <v>0</v>
      </c>
      <c r="G117" s="47">
        <f>'Data Tables'!H16</f>
        <v>0</v>
      </c>
      <c r="H117" s="47">
        <f>'Data Tables'!I16</f>
        <v>0</v>
      </c>
      <c r="I117" s="47">
        <f>'Data Tables'!J16</f>
        <v>0</v>
      </c>
      <c r="J117" s="47">
        <f>'Data Tables'!K16</f>
        <v>0</v>
      </c>
      <c r="K117" s="47">
        <f>'Data Tables'!L16</f>
        <v>0</v>
      </c>
      <c r="L117" s="47">
        <f>'Data Tables'!M16</f>
        <v>0</v>
      </c>
      <c r="M117" s="47">
        <f>'Data Tables'!N16</f>
        <v>0</v>
      </c>
      <c r="N117" s="47">
        <f>'Data Tables'!O16</f>
        <v>0</v>
      </c>
      <c r="O117" s="47">
        <f>'Data Tables'!P16</f>
        <v>0</v>
      </c>
      <c r="P117" s="47">
        <f>'Data Tables'!Q16</f>
        <v>0</v>
      </c>
      <c r="Q117" s="47">
        <f>'Data Tables'!R16</f>
        <v>0</v>
      </c>
      <c r="R117" s="47">
        <f>'Data Tables'!S16</f>
        <v>0</v>
      </c>
      <c r="S117" s="47">
        <f>'Data Tables'!T16</f>
        <v>0</v>
      </c>
      <c r="T117" s="47">
        <f>'Data Tables'!U16</f>
        <v>666666.6667</v>
      </c>
      <c r="U117" s="47">
        <f>'Data Tables'!V16</f>
        <v>666666.6667</v>
      </c>
      <c r="V117" s="47">
        <f>'Data Tables'!W16</f>
        <v>666666.6667</v>
      </c>
      <c r="W117" s="47">
        <f>'Data Tables'!X16</f>
        <v>666666.6667</v>
      </c>
      <c r="X117" s="47">
        <f>'Data Tables'!Y16</f>
        <v>666666.6667</v>
      </c>
      <c r="Y117" s="47">
        <f>'Data Tables'!Z16</f>
        <v>666666.6667</v>
      </c>
      <c r="Z117" s="47">
        <f>'Data Tables'!AA16</f>
        <v>666666.6667</v>
      </c>
      <c r="AA117" s="47">
        <f>'Data Tables'!AB16</f>
        <v>666666.6667</v>
      </c>
      <c r="AB117" s="47">
        <f>'Data Tables'!AC16</f>
        <v>666666.6667</v>
      </c>
      <c r="AC117" s="47">
        <f>'Data Tables'!AD16</f>
        <v>666666.6667</v>
      </c>
      <c r="AD117" s="47">
        <f>'Data Tables'!AE16</f>
        <v>666666.6667</v>
      </c>
      <c r="AE117" s="47">
        <f>'Data Tables'!AF16</f>
        <v>666666.6667</v>
      </c>
      <c r="AF117" s="47">
        <f>'Data Tables'!AG16</f>
        <v>666666.6667</v>
      </c>
      <c r="AG117" s="47">
        <f>'Data Tables'!AH16</f>
        <v>666666.6667</v>
      </c>
      <c r="AH117" s="47">
        <f>'Data Tables'!AI16</f>
        <v>666666.6667</v>
      </c>
      <c r="AI117" s="47">
        <f>'Data Tables'!AJ16</f>
        <v>666666.6667</v>
      </c>
      <c r="AJ117" s="47">
        <f>'Data Tables'!AK16</f>
        <v>666666.6667</v>
      </c>
      <c r="AK117" s="47">
        <f>'Data Tables'!AL16</f>
        <v>666666.6667</v>
      </c>
      <c r="AL117" s="47">
        <f>'Data Tables'!AM16</f>
        <v>666666.6667</v>
      </c>
      <c r="AM117" s="47">
        <f>'Data Tables'!AN16</f>
        <v>666666.6667</v>
      </c>
      <c r="AN117" s="47">
        <f>'Data Tables'!AO16</f>
        <v>666666.6667</v>
      </c>
      <c r="AO117" s="47">
        <f>'Data Tables'!AP16</f>
        <v>666666.6667</v>
      </c>
      <c r="AP117" s="47">
        <f>'Data Tables'!AQ16</f>
        <v>666666.6667</v>
      </c>
      <c r="AQ117" s="47">
        <f>'Data Tables'!AR16</f>
        <v>666666.6667</v>
      </c>
      <c r="AR117" s="47">
        <f>'Data Tables'!AS16</f>
        <v>666666.6667</v>
      </c>
      <c r="AS117" s="47">
        <f>'Data Tables'!AT16</f>
        <v>666666.6667</v>
      </c>
      <c r="AT117" s="47">
        <f>'Data Tables'!AU16</f>
        <v>666666.6667</v>
      </c>
      <c r="AU117" s="47">
        <f>'Data Tables'!AV16</f>
        <v>666666.6667</v>
      </c>
      <c r="AV117" s="47">
        <f>'Data Tables'!AW16</f>
        <v>666666.6667</v>
      </c>
      <c r="AW117" s="47">
        <f>'Data Tables'!AX16</f>
        <v>666666.6667</v>
      </c>
      <c r="AX117" s="47">
        <f>'Data Tables'!AY16</f>
        <v>0</v>
      </c>
      <c r="AY117" s="47">
        <f>'Data Tables'!AZ16</f>
        <v>0</v>
      </c>
      <c r="AZ117" s="47">
        <f>'Data Tables'!BA16</f>
        <v>0</v>
      </c>
      <c r="BA117" s="47">
        <f>'Data Tables'!BB16</f>
        <v>0</v>
      </c>
      <c r="BB117" s="47">
        <f>'Data Tables'!BC16</f>
        <v>0</v>
      </c>
      <c r="BC117" s="47">
        <f>'Data Tables'!BD16</f>
        <v>0</v>
      </c>
      <c r="BD117" s="47">
        <f>'Data Tables'!BE16</f>
        <v>0</v>
      </c>
      <c r="BE117" s="47">
        <f>'Data Tables'!BF16</f>
        <v>0</v>
      </c>
      <c r="BF117" s="47">
        <f>'Data Tables'!BG16</f>
        <v>0</v>
      </c>
      <c r="BG117" s="47">
        <f>'Data Tables'!BH16</f>
        <v>0</v>
      </c>
      <c r="BH117" s="47">
        <f>'Data Tables'!BI16</f>
        <v>0</v>
      </c>
      <c r="BI117" s="47">
        <f>'Data Tables'!BJ16</f>
        <v>0</v>
      </c>
      <c r="BJ117" s="47">
        <f>'Data Tables'!BK16</f>
        <v>0</v>
      </c>
      <c r="BK117" s="47">
        <f>'Data Tables'!BL16</f>
        <v>0</v>
      </c>
      <c r="BL117" s="47">
        <f>'Data Tables'!BM16</f>
        <v>0</v>
      </c>
      <c r="BM117" s="47">
        <f>'Data Tables'!BN16</f>
        <v>0</v>
      </c>
      <c r="BN117" s="47">
        <f>'Data Tables'!BO16</f>
        <v>0</v>
      </c>
      <c r="BO117" s="47">
        <f>'Data Tables'!BP16</f>
        <v>0</v>
      </c>
      <c r="BP117" s="47">
        <f>'Data Tables'!BQ16</f>
        <v>0</v>
      </c>
      <c r="BQ117" s="47">
        <f>'Data Tables'!BR16</f>
        <v>0</v>
      </c>
      <c r="BR117" s="47">
        <f>'Data Tables'!BS16</f>
        <v>0</v>
      </c>
      <c r="BS117" s="47">
        <f>'Data Tables'!BT16</f>
        <v>0</v>
      </c>
      <c r="BT117" s="47">
        <f>'Data Tables'!BU16</f>
        <v>0</v>
      </c>
      <c r="BU117" s="47">
        <f>'Data Tables'!BV16</f>
        <v>0</v>
      </c>
      <c r="BV117" s="47">
        <f>'Data Tables'!BW16</f>
        <v>0</v>
      </c>
      <c r="BW117" s="47">
        <f>'Data Tables'!BX16</f>
        <v>0</v>
      </c>
      <c r="BX117" s="47">
        <f>'Data Tables'!BY16</f>
        <v>0</v>
      </c>
      <c r="BY117" s="47">
        <f>'Data Tables'!BZ16</f>
        <v>0</v>
      </c>
      <c r="BZ117" s="47">
        <f>'Data Tables'!CA16</f>
        <v>0</v>
      </c>
      <c r="CA117" s="47">
        <f>'Data Tables'!CB16</f>
        <v>0</v>
      </c>
      <c r="CB117" s="47">
        <f>'Data Tables'!CC16</f>
        <v>0</v>
      </c>
      <c r="CC117" s="47">
        <f>'Data Tables'!CD16</f>
        <v>0</v>
      </c>
      <c r="CD117" s="47">
        <f>'Data Tables'!CE16</f>
        <v>0</v>
      </c>
      <c r="CE117" s="47">
        <f>'Data Tables'!CF16</f>
        <v>0</v>
      </c>
      <c r="CF117" s="47">
        <f>'Data Tables'!CG16</f>
        <v>0</v>
      </c>
      <c r="CG117" s="47">
        <f>'Data Tables'!CH16</f>
        <v>0</v>
      </c>
      <c r="CH117" s="47">
        <f>'Data Tables'!CI16</f>
        <v>0</v>
      </c>
      <c r="CI117" s="47">
        <f>'Data Tables'!CJ16</f>
        <v>0</v>
      </c>
      <c r="CJ117" s="47">
        <f>'Data Tables'!CK16</f>
        <v>0</v>
      </c>
      <c r="CK117" s="47">
        <f>'Data Tables'!CL16</f>
        <v>0</v>
      </c>
      <c r="CL117" s="47">
        <f>'Data Tables'!CM16</f>
        <v>0</v>
      </c>
      <c r="CM117" s="47">
        <f>'Data Tables'!CN16</f>
        <v>0</v>
      </c>
      <c r="CN117" s="47">
        <f>'Data Tables'!CO16</f>
        <v>0</v>
      </c>
      <c r="CO117" s="47">
        <f>'Data Tables'!CP16</f>
        <v>0</v>
      </c>
      <c r="CP117" s="47">
        <f>'Data Tables'!CQ16</f>
        <v>0</v>
      </c>
      <c r="CQ117" s="47">
        <f>'Data Tables'!CR16</f>
        <v>0</v>
      </c>
      <c r="CR117" s="47">
        <f>'Data Tables'!CS16</f>
        <v>0</v>
      </c>
      <c r="CS117" s="47">
        <f>'Data Tables'!CT16</f>
        <v>0</v>
      </c>
      <c r="CT117" s="47">
        <f>'Data Tables'!CU16</f>
        <v>0</v>
      </c>
      <c r="CU117" s="47">
        <f>'Data Tables'!CV16</f>
        <v>0</v>
      </c>
      <c r="CV117" s="47">
        <f>'Data Tables'!CW16</f>
        <v>0</v>
      </c>
      <c r="CW117" s="47">
        <f>'Data Tables'!CX16</f>
        <v>0</v>
      </c>
      <c r="CX117" s="47">
        <f>'Data Tables'!CY16</f>
        <v>0</v>
      </c>
      <c r="CY117" s="47">
        <f>'Data Tables'!CZ16</f>
        <v>0</v>
      </c>
      <c r="CZ117" s="47">
        <f>'Data Tables'!DA16</f>
        <v>0</v>
      </c>
      <c r="DA117" s="47">
        <f>'Data Tables'!DB16</f>
        <v>0</v>
      </c>
      <c r="DB117" s="47">
        <f>'Data Tables'!DC16</f>
        <v>0</v>
      </c>
      <c r="DC117" s="47">
        <f>'Data Tables'!DD16</f>
        <v>0</v>
      </c>
      <c r="DD117" s="47">
        <f>'Data Tables'!DE16</f>
        <v>0</v>
      </c>
      <c r="DE117" s="47">
        <f>'Data Tables'!DF16</f>
        <v>0</v>
      </c>
      <c r="DF117" s="47">
        <f>'Data Tables'!DG16</f>
        <v>0</v>
      </c>
      <c r="DG117" s="47">
        <f>'Data Tables'!DH16</f>
        <v>0</v>
      </c>
      <c r="DH117" s="47">
        <f>'Data Tables'!DI16</f>
        <v>0</v>
      </c>
      <c r="DI117" s="47">
        <f>'Data Tables'!DJ16</f>
        <v>0</v>
      </c>
      <c r="DJ117" s="47">
        <f>'Data Tables'!DK16</f>
        <v>0</v>
      </c>
      <c r="DK117" s="47">
        <f>'Data Tables'!DL16</f>
        <v>0</v>
      </c>
      <c r="DL117" s="47">
        <f>'Data Tables'!DM16</f>
        <v>0</v>
      </c>
      <c r="DM117" s="47">
        <f>'Data Tables'!DN16</f>
        <v>0</v>
      </c>
      <c r="DN117" s="47">
        <f>'Data Tables'!DO16</f>
        <v>0</v>
      </c>
      <c r="DO117" s="47">
        <f>'Data Tables'!DP16</f>
        <v>0</v>
      </c>
      <c r="DP117" s="47">
        <f>'Data Tables'!DQ16</f>
        <v>0</v>
      </c>
      <c r="DQ117" s="47">
        <f>'Data Tables'!DR16</f>
        <v>0</v>
      </c>
    </row>
    <row r="118" ht="14.25" customHeight="1">
      <c r="A118" s="268" t="str">
        <f>'Data Tables'!B18</f>
        <v>Advisors</v>
      </c>
      <c r="B118" s="47">
        <f>'Data Tables'!C18</f>
        <v>0</v>
      </c>
      <c r="C118" s="47">
        <f>'Data Tables'!D18</f>
        <v>0</v>
      </c>
      <c r="D118" s="47">
        <f>'Data Tables'!E18</f>
        <v>0</v>
      </c>
      <c r="E118" s="47">
        <f>'Data Tables'!F18</f>
        <v>0</v>
      </c>
      <c r="F118" s="47">
        <f>'Data Tables'!G18</f>
        <v>0</v>
      </c>
      <c r="G118" s="47">
        <f>'Data Tables'!H18</f>
        <v>0</v>
      </c>
      <c r="H118" s="47">
        <f>'Data Tables'!I18</f>
        <v>0</v>
      </c>
      <c r="I118" s="47">
        <f>'Data Tables'!J18</f>
        <v>0</v>
      </c>
      <c r="J118" s="47">
        <f>'Data Tables'!K18</f>
        <v>0</v>
      </c>
      <c r="K118" s="47">
        <f>'Data Tables'!L18</f>
        <v>0</v>
      </c>
      <c r="L118" s="47">
        <f>'Data Tables'!M18</f>
        <v>0</v>
      </c>
      <c r="M118" s="47">
        <f>'Data Tables'!N18</f>
        <v>0</v>
      </c>
      <c r="N118" s="47">
        <f>'Data Tables'!O18</f>
        <v>166666.6667</v>
      </c>
      <c r="O118" s="47">
        <f>'Data Tables'!P18</f>
        <v>166666.6667</v>
      </c>
      <c r="P118" s="47">
        <f>'Data Tables'!Q18</f>
        <v>166666.6667</v>
      </c>
      <c r="Q118" s="47">
        <f>'Data Tables'!R18</f>
        <v>166666.6667</v>
      </c>
      <c r="R118" s="47">
        <f>'Data Tables'!S18</f>
        <v>166666.6667</v>
      </c>
      <c r="S118" s="47">
        <f>'Data Tables'!T18</f>
        <v>166666.6667</v>
      </c>
      <c r="T118" s="47">
        <f>'Data Tables'!U18</f>
        <v>166666.6667</v>
      </c>
      <c r="U118" s="47">
        <f>'Data Tables'!V18</f>
        <v>166666.6667</v>
      </c>
      <c r="V118" s="47">
        <f>'Data Tables'!W18</f>
        <v>166666.6667</v>
      </c>
      <c r="W118" s="47">
        <f>'Data Tables'!X18</f>
        <v>166666.6667</v>
      </c>
      <c r="X118" s="47">
        <f>'Data Tables'!Y18</f>
        <v>166666.6667</v>
      </c>
      <c r="Y118" s="47">
        <f>'Data Tables'!Z18</f>
        <v>166666.6667</v>
      </c>
      <c r="Z118" s="47">
        <f>'Data Tables'!AA18</f>
        <v>166666.6667</v>
      </c>
      <c r="AA118" s="47">
        <f>'Data Tables'!AB18</f>
        <v>166666.6667</v>
      </c>
      <c r="AB118" s="47">
        <f>'Data Tables'!AC18</f>
        <v>166666.6667</v>
      </c>
      <c r="AC118" s="47">
        <f>'Data Tables'!AD18</f>
        <v>166666.6667</v>
      </c>
      <c r="AD118" s="47">
        <f>'Data Tables'!AE18</f>
        <v>166666.6667</v>
      </c>
      <c r="AE118" s="47">
        <f>'Data Tables'!AF18</f>
        <v>166666.6667</v>
      </c>
      <c r="AF118" s="47">
        <f>'Data Tables'!AG18</f>
        <v>0</v>
      </c>
      <c r="AG118" s="47">
        <f>'Data Tables'!AH18</f>
        <v>0</v>
      </c>
      <c r="AH118" s="47">
        <f>'Data Tables'!AI18</f>
        <v>0</v>
      </c>
      <c r="AI118" s="47">
        <f>'Data Tables'!AJ18</f>
        <v>0</v>
      </c>
      <c r="AJ118" s="47">
        <f>'Data Tables'!AK18</f>
        <v>0</v>
      </c>
      <c r="AK118" s="47">
        <f>'Data Tables'!AL18</f>
        <v>0</v>
      </c>
      <c r="AL118" s="47">
        <f>'Data Tables'!AM18</f>
        <v>0</v>
      </c>
      <c r="AM118" s="47">
        <f>'Data Tables'!AN18</f>
        <v>0</v>
      </c>
      <c r="AN118" s="47">
        <f>'Data Tables'!AO18</f>
        <v>0</v>
      </c>
      <c r="AO118" s="47">
        <f>'Data Tables'!AP18</f>
        <v>0</v>
      </c>
      <c r="AP118" s="47">
        <f>'Data Tables'!AQ18</f>
        <v>0</v>
      </c>
      <c r="AQ118" s="47">
        <f>'Data Tables'!AR18</f>
        <v>0</v>
      </c>
      <c r="AR118" s="47">
        <f>'Data Tables'!AS18</f>
        <v>0</v>
      </c>
      <c r="AS118" s="47">
        <f>'Data Tables'!AT18</f>
        <v>0</v>
      </c>
      <c r="AT118" s="47">
        <f>'Data Tables'!AU18</f>
        <v>0</v>
      </c>
      <c r="AU118" s="47">
        <f>'Data Tables'!AV18</f>
        <v>0</v>
      </c>
      <c r="AV118" s="47">
        <f>'Data Tables'!AW18</f>
        <v>0</v>
      </c>
      <c r="AW118" s="47">
        <f>'Data Tables'!AX18</f>
        <v>0</v>
      </c>
      <c r="AX118" s="47">
        <f>'Data Tables'!AY18</f>
        <v>0</v>
      </c>
      <c r="AY118" s="47">
        <f>'Data Tables'!AZ18</f>
        <v>0</v>
      </c>
      <c r="AZ118" s="47">
        <f>'Data Tables'!BA18</f>
        <v>0</v>
      </c>
      <c r="BA118" s="47">
        <f>'Data Tables'!BB18</f>
        <v>0</v>
      </c>
      <c r="BB118" s="47">
        <f>'Data Tables'!BC18</f>
        <v>0</v>
      </c>
      <c r="BC118" s="47">
        <f>'Data Tables'!BD18</f>
        <v>0</v>
      </c>
      <c r="BD118" s="47">
        <f>'Data Tables'!BE18</f>
        <v>0</v>
      </c>
      <c r="BE118" s="47">
        <f>'Data Tables'!BF18</f>
        <v>0</v>
      </c>
      <c r="BF118" s="47">
        <f>'Data Tables'!BG18</f>
        <v>0</v>
      </c>
      <c r="BG118" s="47">
        <f>'Data Tables'!BH18</f>
        <v>0</v>
      </c>
      <c r="BH118" s="47">
        <f>'Data Tables'!BI18</f>
        <v>0</v>
      </c>
      <c r="BI118" s="47">
        <f>'Data Tables'!BJ18</f>
        <v>0</v>
      </c>
      <c r="BJ118" s="47">
        <f>'Data Tables'!BK18</f>
        <v>0</v>
      </c>
      <c r="BK118" s="47">
        <f>'Data Tables'!BL18</f>
        <v>0</v>
      </c>
      <c r="BL118" s="47">
        <f>'Data Tables'!BM18</f>
        <v>0</v>
      </c>
      <c r="BM118" s="47">
        <f>'Data Tables'!BN18</f>
        <v>0</v>
      </c>
      <c r="BN118" s="47">
        <f>'Data Tables'!BO18</f>
        <v>0</v>
      </c>
      <c r="BO118" s="47">
        <f>'Data Tables'!BP18</f>
        <v>0</v>
      </c>
      <c r="BP118" s="47">
        <f>'Data Tables'!BQ18</f>
        <v>0</v>
      </c>
      <c r="BQ118" s="47">
        <f>'Data Tables'!BR18</f>
        <v>0</v>
      </c>
      <c r="BR118" s="47">
        <f>'Data Tables'!BS18</f>
        <v>0</v>
      </c>
      <c r="BS118" s="47">
        <f>'Data Tables'!BT18</f>
        <v>0</v>
      </c>
      <c r="BT118" s="47">
        <f>'Data Tables'!BU18</f>
        <v>0</v>
      </c>
      <c r="BU118" s="47">
        <f>'Data Tables'!BV18</f>
        <v>0</v>
      </c>
      <c r="BV118" s="47">
        <f>'Data Tables'!BW18</f>
        <v>0</v>
      </c>
      <c r="BW118" s="47">
        <f>'Data Tables'!BX18</f>
        <v>0</v>
      </c>
      <c r="BX118" s="47">
        <f>'Data Tables'!BY18</f>
        <v>0</v>
      </c>
      <c r="BY118" s="47">
        <f>'Data Tables'!BZ18</f>
        <v>0</v>
      </c>
      <c r="BZ118" s="47">
        <f>'Data Tables'!CA18</f>
        <v>0</v>
      </c>
      <c r="CA118" s="47">
        <f>'Data Tables'!CB18</f>
        <v>0</v>
      </c>
      <c r="CB118" s="47">
        <f>'Data Tables'!CC18</f>
        <v>0</v>
      </c>
      <c r="CC118" s="47">
        <f>'Data Tables'!CD18</f>
        <v>0</v>
      </c>
      <c r="CD118" s="47">
        <f>'Data Tables'!CE18</f>
        <v>0</v>
      </c>
      <c r="CE118" s="47">
        <f>'Data Tables'!CF18</f>
        <v>0</v>
      </c>
      <c r="CF118" s="47">
        <f>'Data Tables'!CG18</f>
        <v>0</v>
      </c>
      <c r="CG118" s="47">
        <f>'Data Tables'!CH18</f>
        <v>0</v>
      </c>
      <c r="CH118" s="47">
        <f>'Data Tables'!CI18</f>
        <v>0</v>
      </c>
      <c r="CI118" s="47">
        <f>'Data Tables'!CJ18</f>
        <v>0</v>
      </c>
      <c r="CJ118" s="47">
        <f>'Data Tables'!CK18</f>
        <v>0</v>
      </c>
      <c r="CK118" s="47">
        <f>'Data Tables'!CL18</f>
        <v>0</v>
      </c>
      <c r="CL118" s="47">
        <f>'Data Tables'!CM18</f>
        <v>0</v>
      </c>
      <c r="CM118" s="47">
        <f>'Data Tables'!CN18</f>
        <v>0</v>
      </c>
      <c r="CN118" s="47">
        <f>'Data Tables'!CO18</f>
        <v>0</v>
      </c>
      <c r="CO118" s="47">
        <f>'Data Tables'!CP18</f>
        <v>0</v>
      </c>
      <c r="CP118" s="47">
        <f>'Data Tables'!CQ18</f>
        <v>0</v>
      </c>
      <c r="CQ118" s="47">
        <f>'Data Tables'!CR18</f>
        <v>0</v>
      </c>
      <c r="CR118" s="47">
        <f>'Data Tables'!CS18</f>
        <v>0</v>
      </c>
      <c r="CS118" s="47">
        <f>'Data Tables'!CT18</f>
        <v>0</v>
      </c>
      <c r="CT118" s="47">
        <f>'Data Tables'!CU18</f>
        <v>0</v>
      </c>
      <c r="CU118" s="47">
        <f>'Data Tables'!CV18</f>
        <v>0</v>
      </c>
      <c r="CV118" s="47">
        <f>'Data Tables'!CW18</f>
        <v>0</v>
      </c>
      <c r="CW118" s="47">
        <f>'Data Tables'!CX18</f>
        <v>0</v>
      </c>
      <c r="CX118" s="47">
        <f>'Data Tables'!CY18</f>
        <v>0</v>
      </c>
      <c r="CY118" s="47">
        <f>'Data Tables'!CZ18</f>
        <v>0</v>
      </c>
      <c r="CZ118" s="47">
        <f>'Data Tables'!DA18</f>
        <v>0</v>
      </c>
      <c r="DA118" s="47">
        <f>'Data Tables'!DB18</f>
        <v>0</v>
      </c>
      <c r="DB118" s="47">
        <f>'Data Tables'!DC18</f>
        <v>0</v>
      </c>
      <c r="DC118" s="47">
        <f>'Data Tables'!DD18</f>
        <v>0</v>
      </c>
      <c r="DD118" s="47">
        <f>'Data Tables'!DE18</f>
        <v>0</v>
      </c>
      <c r="DE118" s="47">
        <f>'Data Tables'!DF18</f>
        <v>0</v>
      </c>
      <c r="DF118" s="47">
        <f>'Data Tables'!DG18</f>
        <v>0</v>
      </c>
      <c r="DG118" s="47">
        <f>'Data Tables'!DH18</f>
        <v>0</v>
      </c>
      <c r="DH118" s="47">
        <f>'Data Tables'!DI18</f>
        <v>0</v>
      </c>
      <c r="DI118" s="47">
        <f>'Data Tables'!DJ18</f>
        <v>0</v>
      </c>
      <c r="DJ118" s="47">
        <f>'Data Tables'!DK18</f>
        <v>0</v>
      </c>
      <c r="DK118" s="47">
        <f>'Data Tables'!DL18</f>
        <v>0</v>
      </c>
      <c r="DL118" s="47">
        <f>'Data Tables'!DM18</f>
        <v>0</v>
      </c>
      <c r="DM118" s="47">
        <f>'Data Tables'!DN18</f>
        <v>0</v>
      </c>
      <c r="DN118" s="47">
        <f>'Data Tables'!DO18</f>
        <v>0</v>
      </c>
      <c r="DO118" s="47">
        <f>'Data Tables'!DP18</f>
        <v>0</v>
      </c>
      <c r="DP118" s="47">
        <f>'Data Tables'!DQ18</f>
        <v>0</v>
      </c>
      <c r="DQ118" s="47">
        <f>'Data Tables'!DR18</f>
        <v>0</v>
      </c>
    </row>
    <row r="119" ht="14.25" customHeight="1">
      <c r="A119" s="268" t="str">
        <f>'Data Tables'!B17</f>
        <v>Growth Fund</v>
      </c>
      <c r="B119" s="47">
        <f>'Data Tables'!C17</f>
        <v>125000</v>
      </c>
      <c r="C119" s="47">
        <f>'Data Tables'!D17</f>
        <v>125000</v>
      </c>
      <c r="D119" s="47">
        <f>'Data Tables'!E17</f>
        <v>125000</v>
      </c>
      <c r="E119" s="47">
        <f>'Data Tables'!F17</f>
        <v>125000</v>
      </c>
      <c r="F119" s="47">
        <f>'Data Tables'!G17</f>
        <v>125000</v>
      </c>
      <c r="G119" s="47">
        <f>'Data Tables'!H17</f>
        <v>125000</v>
      </c>
      <c r="H119" s="47">
        <f>'Data Tables'!I17</f>
        <v>125000</v>
      </c>
      <c r="I119" s="47">
        <f>'Data Tables'!J17</f>
        <v>125000</v>
      </c>
      <c r="J119" s="47">
        <f>'Data Tables'!K17</f>
        <v>125000</v>
      </c>
      <c r="K119" s="47">
        <f>'Data Tables'!L17</f>
        <v>125000</v>
      </c>
      <c r="L119" s="47">
        <f>'Data Tables'!M17</f>
        <v>125000</v>
      </c>
      <c r="M119" s="47">
        <f>'Data Tables'!N17</f>
        <v>125000</v>
      </c>
      <c r="N119" s="47">
        <f>'Data Tables'!O17</f>
        <v>125000</v>
      </c>
      <c r="O119" s="47">
        <f>'Data Tables'!P17</f>
        <v>125000</v>
      </c>
      <c r="P119" s="47">
        <f>'Data Tables'!Q17</f>
        <v>125000</v>
      </c>
      <c r="Q119" s="47">
        <f>'Data Tables'!R17</f>
        <v>125000</v>
      </c>
      <c r="R119" s="47">
        <f>'Data Tables'!S17</f>
        <v>125000</v>
      </c>
      <c r="S119" s="47">
        <f>'Data Tables'!T17</f>
        <v>125000</v>
      </c>
      <c r="T119" s="47">
        <f>'Data Tables'!U17</f>
        <v>125000</v>
      </c>
      <c r="U119" s="47">
        <f>'Data Tables'!V17</f>
        <v>125000</v>
      </c>
      <c r="V119" s="47">
        <f>'Data Tables'!W17</f>
        <v>125000</v>
      </c>
      <c r="W119" s="47">
        <f>'Data Tables'!X17</f>
        <v>125000</v>
      </c>
      <c r="X119" s="47">
        <f>'Data Tables'!Y17</f>
        <v>125000</v>
      </c>
      <c r="Y119" s="47">
        <f>'Data Tables'!Z17</f>
        <v>125000</v>
      </c>
      <c r="Z119" s="47">
        <f>'Data Tables'!AA17</f>
        <v>0</v>
      </c>
      <c r="AA119" s="47">
        <f>'Data Tables'!AB17</f>
        <v>0</v>
      </c>
      <c r="AB119" s="47">
        <f>'Data Tables'!AC17</f>
        <v>0</v>
      </c>
      <c r="AC119" s="47">
        <f>'Data Tables'!AD17</f>
        <v>0</v>
      </c>
      <c r="AD119" s="47">
        <f>'Data Tables'!AE17</f>
        <v>0</v>
      </c>
      <c r="AE119" s="47">
        <f>'Data Tables'!AF17</f>
        <v>0</v>
      </c>
      <c r="AF119" s="47">
        <f>'Data Tables'!AG17</f>
        <v>0</v>
      </c>
      <c r="AG119" s="47">
        <f>'Data Tables'!AH17</f>
        <v>0</v>
      </c>
      <c r="AH119" s="47">
        <f>'Data Tables'!AI17</f>
        <v>0</v>
      </c>
      <c r="AI119" s="47">
        <f>'Data Tables'!AJ17</f>
        <v>0</v>
      </c>
      <c r="AJ119" s="47">
        <f>'Data Tables'!AK17</f>
        <v>0</v>
      </c>
      <c r="AK119" s="47">
        <f>'Data Tables'!AL17</f>
        <v>0</v>
      </c>
      <c r="AL119" s="47">
        <f>'Data Tables'!AM17</f>
        <v>0</v>
      </c>
      <c r="AM119" s="47">
        <f>'Data Tables'!AN17</f>
        <v>0</v>
      </c>
      <c r="AN119" s="47">
        <f>'Data Tables'!AO17</f>
        <v>0</v>
      </c>
      <c r="AO119" s="47">
        <f>'Data Tables'!AP17</f>
        <v>0</v>
      </c>
      <c r="AP119" s="47">
        <f>'Data Tables'!AQ17</f>
        <v>0</v>
      </c>
      <c r="AQ119" s="47">
        <f>'Data Tables'!AR17</f>
        <v>0</v>
      </c>
      <c r="AR119" s="47">
        <f>'Data Tables'!AS17</f>
        <v>0</v>
      </c>
      <c r="AS119" s="47">
        <f>'Data Tables'!AT17</f>
        <v>0</v>
      </c>
      <c r="AT119" s="47">
        <f>'Data Tables'!AU17</f>
        <v>0</v>
      </c>
      <c r="AU119" s="47">
        <f>'Data Tables'!AV17</f>
        <v>0</v>
      </c>
      <c r="AV119" s="47">
        <f>'Data Tables'!AW17</f>
        <v>0</v>
      </c>
      <c r="AW119" s="47">
        <f>'Data Tables'!AX17</f>
        <v>0</v>
      </c>
      <c r="AX119" s="47">
        <f>'Data Tables'!AY17</f>
        <v>0</v>
      </c>
      <c r="AY119" s="47">
        <f>'Data Tables'!AZ17</f>
        <v>0</v>
      </c>
      <c r="AZ119" s="47">
        <f>'Data Tables'!BA17</f>
        <v>0</v>
      </c>
      <c r="BA119" s="47">
        <f>'Data Tables'!BB17</f>
        <v>0</v>
      </c>
      <c r="BB119" s="47">
        <f>'Data Tables'!BC17</f>
        <v>0</v>
      </c>
      <c r="BC119" s="47">
        <f>'Data Tables'!BD17</f>
        <v>0</v>
      </c>
      <c r="BD119" s="47">
        <f>'Data Tables'!BE17</f>
        <v>0</v>
      </c>
      <c r="BE119" s="47">
        <f>'Data Tables'!BF17</f>
        <v>0</v>
      </c>
      <c r="BF119" s="47">
        <f>'Data Tables'!BG17</f>
        <v>0</v>
      </c>
      <c r="BG119" s="47">
        <f>'Data Tables'!BH17</f>
        <v>0</v>
      </c>
      <c r="BH119" s="47">
        <f>'Data Tables'!BI17</f>
        <v>0</v>
      </c>
      <c r="BI119" s="47">
        <f>'Data Tables'!BJ17</f>
        <v>0</v>
      </c>
      <c r="BJ119" s="47">
        <f>'Data Tables'!BK17</f>
        <v>0</v>
      </c>
      <c r="BK119" s="47">
        <f>'Data Tables'!BL17</f>
        <v>0</v>
      </c>
      <c r="BL119" s="47">
        <f>'Data Tables'!BM17</f>
        <v>0</v>
      </c>
      <c r="BM119" s="47">
        <f>'Data Tables'!BN17</f>
        <v>0</v>
      </c>
      <c r="BN119" s="47">
        <f>'Data Tables'!BO17</f>
        <v>0</v>
      </c>
      <c r="BO119" s="47">
        <f>'Data Tables'!BP17</f>
        <v>0</v>
      </c>
      <c r="BP119" s="47">
        <f>'Data Tables'!BQ17</f>
        <v>0</v>
      </c>
      <c r="BQ119" s="47">
        <f>'Data Tables'!BR17</f>
        <v>0</v>
      </c>
      <c r="BR119" s="47">
        <f>'Data Tables'!BS17</f>
        <v>0</v>
      </c>
      <c r="BS119" s="47">
        <f>'Data Tables'!BT17</f>
        <v>0</v>
      </c>
      <c r="BT119" s="47">
        <f>'Data Tables'!BU17</f>
        <v>0</v>
      </c>
      <c r="BU119" s="47">
        <f>'Data Tables'!BV17</f>
        <v>0</v>
      </c>
      <c r="BV119" s="47">
        <f>'Data Tables'!BW17</f>
        <v>0</v>
      </c>
      <c r="BW119" s="47">
        <f>'Data Tables'!BX17</f>
        <v>0</v>
      </c>
      <c r="BX119" s="47">
        <f>'Data Tables'!BY17</f>
        <v>0</v>
      </c>
      <c r="BY119" s="47">
        <f>'Data Tables'!BZ17</f>
        <v>0</v>
      </c>
      <c r="BZ119" s="47">
        <f>'Data Tables'!CA17</f>
        <v>0</v>
      </c>
      <c r="CA119" s="47">
        <f>'Data Tables'!CB17</f>
        <v>0</v>
      </c>
      <c r="CB119" s="47">
        <f>'Data Tables'!CC17</f>
        <v>0</v>
      </c>
      <c r="CC119" s="47">
        <f>'Data Tables'!CD17</f>
        <v>0</v>
      </c>
      <c r="CD119" s="47">
        <f>'Data Tables'!CE17</f>
        <v>0</v>
      </c>
      <c r="CE119" s="47">
        <f>'Data Tables'!CF17</f>
        <v>0</v>
      </c>
      <c r="CF119" s="47">
        <f>'Data Tables'!CG17</f>
        <v>0</v>
      </c>
      <c r="CG119" s="47">
        <f>'Data Tables'!CH17</f>
        <v>0</v>
      </c>
      <c r="CH119" s="47">
        <f>'Data Tables'!CI17</f>
        <v>0</v>
      </c>
      <c r="CI119" s="47">
        <f>'Data Tables'!CJ17</f>
        <v>0</v>
      </c>
      <c r="CJ119" s="47">
        <f>'Data Tables'!CK17</f>
        <v>0</v>
      </c>
      <c r="CK119" s="47">
        <f>'Data Tables'!CL17</f>
        <v>0</v>
      </c>
      <c r="CL119" s="47">
        <f>'Data Tables'!CM17</f>
        <v>0</v>
      </c>
      <c r="CM119" s="47">
        <f>'Data Tables'!CN17</f>
        <v>0</v>
      </c>
      <c r="CN119" s="47">
        <f>'Data Tables'!CO17</f>
        <v>0</v>
      </c>
      <c r="CO119" s="47">
        <f>'Data Tables'!CP17</f>
        <v>0</v>
      </c>
      <c r="CP119" s="47">
        <f>'Data Tables'!CQ17</f>
        <v>0</v>
      </c>
      <c r="CQ119" s="47">
        <f>'Data Tables'!CR17</f>
        <v>0</v>
      </c>
      <c r="CR119" s="47">
        <f>'Data Tables'!CS17</f>
        <v>0</v>
      </c>
      <c r="CS119" s="47">
        <f>'Data Tables'!CT17</f>
        <v>0</v>
      </c>
      <c r="CT119" s="47">
        <f>'Data Tables'!CU17</f>
        <v>0</v>
      </c>
      <c r="CU119" s="47">
        <f>'Data Tables'!CV17</f>
        <v>0</v>
      </c>
      <c r="CV119" s="47">
        <f>'Data Tables'!CW17</f>
        <v>0</v>
      </c>
      <c r="CW119" s="47">
        <f>'Data Tables'!CX17</f>
        <v>0</v>
      </c>
      <c r="CX119" s="47">
        <f>'Data Tables'!CY17</f>
        <v>0</v>
      </c>
      <c r="CY119" s="47">
        <f>'Data Tables'!CZ17</f>
        <v>0</v>
      </c>
      <c r="CZ119" s="47">
        <f>'Data Tables'!DA17</f>
        <v>0</v>
      </c>
      <c r="DA119" s="47">
        <f>'Data Tables'!DB17</f>
        <v>0</v>
      </c>
      <c r="DB119" s="47">
        <f>'Data Tables'!DC17</f>
        <v>0</v>
      </c>
      <c r="DC119" s="47">
        <f>'Data Tables'!DD17</f>
        <v>0</v>
      </c>
      <c r="DD119" s="47">
        <f>'Data Tables'!DE17</f>
        <v>0</v>
      </c>
      <c r="DE119" s="47">
        <f>'Data Tables'!DF17</f>
        <v>0</v>
      </c>
      <c r="DF119" s="47">
        <f>'Data Tables'!DG17</f>
        <v>0</v>
      </c>
      <c r="DG119" s="47">
        <f>'Data Tables'!DH17</f>
        <v>0</v>
      </c>
      <c r="DH119" s="47">
        <f>'Data Tables'!DI17</f>
        <v>0</v>
      </c>
      <c r="DI119" s="47">
        <f>'Data Tables'!DJ17</f>
        <v>0</v>
      </c>
      <c r="DJ119" s="47">
        <f>'Data Tables'!DK17</f>
        <v>0</v>
      </c>
      <c r="DK119" s="47">
        <f>'Data Tables'!DL17</f>
        <v>0</v>
      </c>
      <c r="DL119" s="47">
        <f>'Data Tables'!DM17</f>
        <v>0</v>
      </c>
      <c r="DM119" s="47">
        <f>'Data Tables'!DN17</f>
        <v>0</v>
      </c>
      <c r="DN119" s="47">
        <f>'Data Tables'!DO17</f>
        <v>0</v>
      </c>
      <c r="DO119" s="47">
        <f>'Data Tables'!DP17</f>
        <v>0</v>
      </c>
      <c r="DP119" s="47">
        <f>'Data Tables'!DQ17</f>
        <v>0</v>
      </c>
      <c r="DQ119" s="47">
        <f>'Data Tables'!DR17</f>
        <v>0</v>
      </c>
    </row>
    <row r="120" ht="14.25" customHeight="1">
      <c r="A120" s="268" t="str">
        <f>'Data Tables'!B21</f>
        <v>Treasury</v>
      </c>
      <c r="B120" s="47">
        <f>'Data Tables'!C21</f>
        <v>312500</v>
      </c>
      <c r="C120" s="47">
        <f>'Data Tables'!D21</f>
        <v>312500</v>
      </c>
      <c r="D120" s="47">
        <f>'Data Tables'!E21</f>
        <v>312500</v>
      </c>
      <c r="E120" s="47">
        <f>'Data Tables'!F21</f>
        <v>312500</v>
      </c>
      <c r="F120" s="47">
        <f>'Data Tables'!G21</f>
        <v>312500</v>
      </c>
      <c r="G120" s="47">
        <f>'Data Tables'!H21</f>
        <v>312500</v>
      </c>
      <c r="H120" s="47">
        <f>'Data Tables'!I21</f>
        <v>312500</v>
      </c>
      <c r="I120" s="47">
        <f>'Data Tables'!J21</f>
        <v>312500</v>
      </c>
      <c r="J120" s="47">
        <f>'Data Tables'!K21</f>
        <v>312500</v>
      </c>
      <c r="K120" s="47">
        <f>'Data Tables'!L21</f>
        <v>312500</v>
      </c>
      <c r="L120" s="47">
        <f>'Data Tables'!M21</f>
        <v>312500</v>
      </c>
      <c r="M120" s="47">
        <f>'Data Tables'!N21</f>
        <v>312500</v>
      </c>
      <c r="N120" s="47">
        <f>'Data Tables'!O21</f>
        <v>312500</v>
      </c>
      <c r="O120" s="47">
        <f>'Data Tables'!P21</f>
        <v>312500</v>
      </c>
      <c r="P120" s="47">
        <f>'Data Tables'!Q21</f>
        <v>312500</v>
      </c>
      <c r="Q120" s="47">
        <f>'Data Tables'!R21</f>
        <v>312500</v>
      </c>
      <c r="R120" s="47">
        <f>'Data Tables'!S21</f>
        <v>312500</v>
      </c>
      <c r="S120" s="47">
        <f>'Data Tables'!T21</f>
        <v>312500</v>
      </c>
      <c r="T120" s="47">
        <f>'Data Tables'!U21</f>
        <v>312500</v>
      </c>
      <c r="U120" s="47">
        <f>'Data Tables'!V21</f>
        <v>312500</v>
      </c>
      <c r="V120" s="47">
        <f>'Data Tables'!W21</f>
        <v>312500</v>
      </c>
      <c r="W120" s="47">
        <f>'Data Tables'!X21</f>
        <v>312500</v>
      </c>
      <c r="X120" s="47">
        <f>'Data Tables'!Y21</f>
        <v>312500</v>
      </c>
      <c r="Y120" s="47">
        <f>'Data Tables'!Z21</f>
        <v>312500</v>
      </c>
      <c r="Z120" s="47">
        <f>'Data Tables'!AA21</f>
        <v>312500</v>
      </c>
      <c r="AA120" s="47">
        <f>'Data Tables'!AB21</f>
        <v>312500</v>
      </c>
      <c r="AB120" s="47">
        <f>'Data Tables'!AC21</f>
        <v>312500</v>
      </c>
      <c r="AC120" s="47">
        <f>'Data Tables'!AD21</f>
        <v>312500</v>
      </c>
      <c r="AD120" s="47">
        <f>'Data Tables'!AE21</f>
        <v>312500</v>
      </c>
      <c r="AE120" s="47">
        <f>'Data Tables'!AF21</f>
        <v>312500</v>
      </c>
      <c r="AF120" s="47">
        <f>'Data Tables'!AG21</f>
        <v>312500</v>
      </c>
      <c r="AG120" s="47">
        <f>'Data Tables'!AH21</f>
        <v>312500</v>
      </c>
      <c r="AH120" s="47">
        <f>'Data Tables'!AI21</f>
        <v>312500</v>
      </c>
      <c r="AI120" s="47">
        <f>'Data Tables'!AJ21</f>
        <v>312500</v>
      </c>
      <c r="AJ120" s="47">
        <f>'Data Tables'!AK21</f>
        <v>312500</v>
      </c>
      <c r="AK120" s="47">
        <f>'Data Tables'!AL21</f>
        <v>312500</v>
      </c>
      <c r="AL120" s="47">
        <f>'Data Tables'!AM21</f>
        <v>312500</v>
      </c>
      <c r="AM120" s="47">
        <f>'Data Tables'!AN21</f>
        <v>312500</v>
      </c>
      <c r="AN120" s="47">
        <f>'Data Tables'!AO21</f>
        <v>312500</v>
      </c>
      <c r="AO120" s="47">
        <f>'Data Tables'!AP21</f>
        <v>312500</v>
      </c>
      <c r="AP120" s="47">
        <f>'Data Tables'!AQ21</f>
        <v>312500</v>
      </c>
      <c r="AQ120" s="47">
        <f>'Data Tables'!AR21</f>
        <v>312500</v>
      </c>
      <c r="AR120" s="47">
        <f>'Data Tables'!AS21</f>
        <v>312500</v>
      </c>
      <c r="AS120" s="47">
        <f>'Data Tables'!AT21</f>
        <v>312500</v>
      </c>
      <c r="AT120" s="47">
        <f>'Data Tables'!AU21</f>
        <v>312500</v>
      </c>
      <c r="AU120" s="47">
        <f>'Data Tables'!AV21</f>
        <v>312500</v>
      </c>
      <c r="AV120" s="47">
        <f>'Data Tables'!AW21</f>
        <v>312500</v>
      </c>
      <c r="AW120" s="47">
        <f>'Data Tables'!AX21</f>
        <v>312500</v>
      </c>
      <c r="AX120" s="47">
        <f>'Data Tables'!AY21</f>
        <v>0</v>
      </c>
      <c r="AY120" s="47">
        <f>'Data Tables'!AZ21</f>
        <v>0</v>
      </c>
      <c r="AZ120" s="47">
        <f>'Data Tables'!BA21</f>
        <v>0</v>
      </c>
      <c r="BA120" s="47">
        <f>'Data Tables'!BB21</f>
        <v>0</v>
      </c>
      <c r="BB120" s="47">
        <f>'Data Tables'!BC21</f>
        <v>0</v>
      </c>
      <c r="BC120" s="47">
        <f>'Data Tables'!BD21</f>
        <v>0</v>
      </c>
      <c r="BD120" s="47">
        <f>'Data Tables'!BE21</f>
        <v>0</v>
      </c>
      <c r="BE120" s="47">
        <f>'Data Tables'!BF21</f>
        <v>0</v>
      </c>
      <c r="BF120" s="47">
        <f>'Data Tables'!BG21</f>
        <v>0</v>
      </c>
      <c r="BG120" s="47">
        <f>'Data Tables'!BH21</f>
        <v>0</v>
      </c>
      <c r="BH120" s="47">
        <f>'Data Tables'!BI21</f>
        <v>0</v>
      </c>
      <c r="BI120" s="47">
        <f>'Data Tables'!BJ21</f>
        <v>0</v>
      </c>
      <c r="BJ120" s="47">
        <f>'Data Tables'!BK21</f>
        <v>0</v>
      </c>
      <c r="BK120" s="47">
        <f>'Data Tables'!BL21</f>
        <v>0</v>
      </c>
      <c r="BL120" s="47">
        <f>'Data Tables'!BM21</f>
        <v>0</v>
      </c>
      <c r="BM120" s="47">
        <f>'Data Tables'!BN21</f>
        <v>0</v>
      </c>
      <c r="BN120" s="47">
        <f>'Data Tables'!BO21</f>
        <v>0</v>
      </c>
      <c r="BO120" s="47">
        <f>'Data Tables'!BP21</f>
        <v>0</v>
      </c>
      <c r="BP120" s="47">
        <f>'Data Tables'!BQ21</f>
        <v>0</v>
      </c>
      <c r="BQ120" s="47">
        <f>'Data Tables'!BR21</f>
        <v>0</v>
      </c>
      <c r="BR120" s="47">
        <f>'Data Tables'!BS21</f>
        <v>0</v>
      </c>
      <c r="BS120" s="47">
        <f>'Data Tables'!BT21</f>
        <v>0</v>
      </c>
      <c r="BT120" s="47">
        <f>'Data Tables'!BU21</f>
        <v>0</v>
      </c>
      <c r="BU120" s="47">
        <f>'Data Tables'!BV21</f>
        <v>0</v>
      </c>
      <c r="BV120" s="47">
        <f>'Data Tables'!BW21</f>
        <v>0</v>
      </c>
      <c r="BW120" s="47">
        <f>'Data Tables'!BX21</f>
        <v>0</v>
      </c>
      <c r="BX120" s="47">
        <f>'Data Tables'!BY21</f>
        <v>0</v>
      </c>
      <c r="BY120" s="47">
        <f>'Data Tables'!BZ21</f>
        <v>0</v>
      </c>
      <c r="BZ120" s="47">
        <f>'Data Tables'!CA21</f>
        <v>0</v>
      </c>
      <c r="CA120" s="47">
        <f>'Data Tables'!CB21</f>
        <v>0</v>
      </c>
      <c r="CB120" s="47">
        <f>'Data Tables'!CC21</f>
        <v>0</v>
      </c>
      <c r="CC120" s="47">
        <f>'Data Tables'!CD21</f>
        <v>0</v>
      </c>
      <c r="CD120" s="47">
        <f>'Data Tables'!CE21</f>
        <v>0</v>
      </c>
      <c r="CE120" s="47">
        <f>'Data Tables'!CF21</f>
        <v>0</v>
      </c>
      <c r="CF120" s="47">
        <f>'Data Tables'!CG21</f>
        <v>0</v>
      </c>
      <c r="CG120" s="47">
        <f>'Data Tables'!CH21</f>
        <v>0</v>
      </c>
      <c r="CH120" s="47">
        <f>'Data Tables'!CI21</f>
        <v>0</v>
      </c>
      <c r="CI120" s="47">
        <f>'Data Tables'!CJ21</f>
        <v>0</v>
      </c>
      <c r="CJ120" s="47">
        <f>'Data Tables'!CK21</f>
        <v>0</v>
      </c>
      <c r="CK120" s="47">
        <f>'Data Tables'!CL21</f>
        <v>0</v>
      </c>
      <c r="CL120" s="47">
        <f>'Data Tables'!CM21</f>
        <v>0</v>
      </c>
      <c r="CM120" s="47">
        <f>'Data Tables'!CN21</f>
        <v>0</v>
      </c>
      <c r="CN120" s="47">
        <f>'Data Tables'!CO21</f>
        <v>0</v>
      </c>
      <c r="CO120" s="47">
        <f>'Data Tables'!CP21</f>
        <v>0</v>
      </c>
      <c r="CP120" s="47">
        <f>'Data Tables'!CQ21</f>
        <v>0</v>
      </c>
      <c r="CQ120" s="47">
        <f>'Data Tables'!CR21</f>
        <v>0</v>
      </c>
      <c r="CR120" s="47">
        <f>'Data Tables'!CS21</f>
        <v>0</v>
      </c>
      <c r="CS120" s="47">
        <f>'Data Tables'!CT21</f>
        <v>0</v>
      </c>
      <c r="CT120" s="47">
        <f>'Data Tables'!CU21</f>
        <v>0</v>
      </c>
      <c r="CU120" s="47">
        <f>'Data Tables'!CV21</f>
        <v>0</v>
      </c>
      <c r="CV120" s="47">
        <f>'Data Tables'!CW21</f>
        <v>0</v>
      </c>
      <c r="CW120" s="47">
        <f>'Data Tables'!CX21</f>
        <v>0</v>
      </c>
      <c r="CX120" s="47">
        <f>'Data Tables'!CY21</f>
        <v>0</v>
      </c>
      <c r="CY120" s="47">
        <f>'Data Tables'!CZ21</f>
        <v>0</v>
      </c>
      <c r="CZ120" s="47">
        <f>'Data Tables'!DA21</f>
        <v>0</v>
      </c>
      <c r="DA120" s="47">
        <f>'Data Tables'!DB21</f>
        <v>0</v>
      </c>
      <c r="DB120" s="47">
        <f>'Data Tables'!DC21</f>
        <v>0</v>
      </c>
      <c r="DC120" s="47">
        <f>'Data Tables'!DD21</f>
        <v>0</v>
      </c>
      <c r="DD120" s="47">
        <f>'Data Tables'!DE21</f>
        <v>0</v>
      </c>
      <c r="DE120" s="47">
        <f>'Data Tables'!DF21</f>
        <v>0</v>
      </c>
      <c r="DF120" s="47">
        <f>'Data Tables'!DG21</f>
        <v>0</v>
      </c>
      <c r="DG120" s="47">
        <f>'Data Tables'!DH21</f>
        <v>0</v>
      </c>
      <c r="DH120" s="47">
        <f>'Data Tables'!DI21</f>
        <v>0</v>
      </c>
      <c r="DI120" s="47">
        <f>'Data Tables'!DJ21</f>
        <v>0</v>
      </c>
      <c r="DJ120" s="47">
        <f>'Data Tables'!DK21</f>
        <v>0</v>
      </c>
      <c r="DK120" s="47">
        <f>'Data Tables'!DL21</f>
        <v>0</v>
      </c>
      <c r="DL120" s="47">
        <f>'Data Tables'!DM21</f>
        <v>0</v>
      </c>
      <c r="DM120" s="47">
        <f>'Data Tables'!DN21</f>
        <v>0</v>
      </c>
      <c r="DN120" s="47">
        <f>'Data Tables'!DO21</f>
        <v>0</v>
      </c>
      <c r="DO120" s="47">
        <f>'Data Tables'!DP21</f>
        <v>0</v>
      </c>
      <c r="DP120" s="47">
        <f>'Data Tables'!DQ21</f>
        <v>0</v>
      </c>
      <c r="DQ120" s="47">
        <f>'Data Tables'!DR21</f>
        <v>0</v>
      </c>
    </row>
    <row r="121" ht="14.25" customHeight="1">
      <c r="A121" s="268" t="str">
        <f>'Data Tables'!B23</f>
        <v>Incentives</v>
      </c>
      <c r="B121" s="47">
        <f>'Data Tables'!C23</f>
        <v>5000000</v>
      </c>
      <c r="C121" s="47">
        <f>'Data Tables'!D23</f>
        <v>1250000</v>
      </c>
      <c r="D121" s="47">
        <f>'Data Tables'!E23</f>
        <v>1250000</v>
      </c>
      <c r="E121" s="47">
        <f>'Data Tables'!F23</f>
        <v>1250000</v>
      </c>
      <c r="F121" s="47">
        <f>'Data Tables'!G23</f>
        <v>1250000</v>
      </c>
      <c r="G121" s="47">
        <f>'Data Tables'!H23</f>
        <v>1250000</v>
      </c>
      <c r="H121" s="47">
        <f>'Data Tables'!I23</f>
        <v>1250000</v>
      </c>
      <c r="I121" s="47">
        <f>'Data Tables'!J23</f>
        <v>1250000</v>
      </c>
      <c r="J121" s="47">
        <f>'Data Tables'!K23</f>
        <v>1250000</v>
      </c>
      <c r="K121" s="47">
        <f>'Data Tables'!L23</f>
        <v>0</v>
      </c>
      <c r="L121" s="47">
        <f>'Data Tables'!M23</f>
        <v>0</v>
      </c>
      <c r="M121" s="47">
        <f>'Data Tables'!N23</f>
        <v>0</v>
      </c>
      <c r="N121" s="47">
        <f>'Data Tables'!O23</f>
        <v>0</v>
      </c>
      <c r="O121" s="47">
        <f>'Data Tables'!P23</f>
        <v>0</v>
      </c>
      <c r="P121" s="47">
        <f>'Data Tables'!Q23</f>
        <v>0</v>
      </c>
      <c r="Q121" s="47">
        <f>'Data Tables'!R23</f>
        <v>0</v>
      </c>
      <c r="R121" s="47">
        <f>'Data Tables'!S23</f>
        <v>0</v>
      </c>
      <c r="S121" s="47">
        <f>'Data Tables'!T23</f>
        <v>0</v>
      </c>
      <c r="T121" s="47">
        <f>'Data Tables'!U23</f>
        <v>0</v>
      </c>
      <c r="U121" s="47">
        <f>'Data Tables'!V23</f>
        <v>0</v>
      </c>
      <c r="V121" s="47">
        <f>'Data Tables'!W23</f>
        <v>0</v>
      </c>
      <c r="W121" s="47">
        <f>'Data Tables'!X23</f>
        <v>0</v>
      </c>
      <c r="X121" s="47">
        <f>'Data Tables'!Y23</f>
        <v>0</v>
      </c>
      <c r="Y121" s="47">
        <f>'Data Tables'!Z23</f>
        <v>0</v>
      </c>
      <c r="Z121" s="47">
        <f>'Data Tables'!AA23</f>
        <v>0</v>
      </c>
      <c r="AA121" s="47">
        <f>'Data Tables'!AB23</f>
        <v>0</v>
      </c>
      <c r="AB121" s="47">
        <f>'Data Tables'!AC23</f>
        <v>0</v>
      </c>
      <c r="AC121" s="47">
        <f>'Data Tables'!AD23</f>
        <v>0</v>
      </c>
      <c r="AD121" s="47">
        <f>'Data Tables'!AE23</f>
        <v>0</v>
      </c>
      <c r="AE121" s="47">
        <f>'Data Tables'!AF23</f>
        <v>0</v>
      </c>
      <c r="AF121" s="47">
        <f>'Data Tables'!AG23</f>
        <v>0</v>
      </c>
      <c r="AG121" s="47">
        <f>'Data Tables'!AH23</f>
        <v>0</v>
      </c>
      <c r="AH121" s="47">
        <f>'Data Tables'!AI23</f>
        <v>0</v>
      </c>
      <c r="AI121" s="47">
        <f>'Data Tables'!AJ23</f>
        <v>0</v>
      </c>
      <c r="AJ121" s="47">
        <f>'Data Tables'!AK23</f>
        <v>0</v>
      </c>
      <c r="AK121" s="47">
        <f>'Data Tables'!AL23</f>
        <v>0</v>
      </c>
      <c r="AL121" s="47">
        <f>'Data Tables'!AM23</f>
        <v>0</v>
      </c>
      <c r="AM121" s="47">
        <f>'Data Tables'!AN23</f>
        <v>0</v>
      </c>
      <c r="AN121" s="47">
        <f>'Data Tables'!AO23</f>
        <v>0</v>
      </c>
      <c r="AO121" s="47">
        <f>'Data Tables'!AP23</f>
        <v>0</v>
      </c>
      <c r="AP121" s="47">
        <f>'Data Tables'!AQ23</f>
        <v>0</v>
      </c>
      <c r="AQ121" s="47">
        <f>'Data Tables'!AR23</f>
        <v>0</v>
      </c>
      <c r="AR121" s="47">
        <f>'Data Tables'!AS23</f>
        <v>0</v>
      </c>
      <c r="AS121" s="47">
        <f>'Data Tables'!AT23</f>
        <v>0</v>
      </c>
      <c r="AT121" s="47">
        <f>'Data Tables'!AU23</f>
        <v>0</v>
      </c>
      <c r="AU121" s="47">
        <f>'Data Tables'!AV23</f>
        <v>0</v>
      </c>
      <c r="AV121" s="47">
        <f>'Data Tables'!AW23</f>
        <v>0</v>
      </c>
      <c r="AW121" s="47">
        <f>'Data Tables'!AX23</f>
        <v>0</v>
      </c>
      <c r="AX121" s="47">
        <f>'Data Tables'!AY23</f>
        <v>0</v>
      </c>
      <c r="AY121" s="47">
        <f>'Data Tables'!AZ23</f>
        <v>0</v>
      </c>
      <c r="AZ121" s="47">
        <f>'Data Tables'!BA23</f>
        <v>0</v>
      </c>
      <c r="BA121" s="47">
        <f>'Data Tables'!BB23</f>
        <v>0</v>
      </c>
      <c r="BB121" s="47">
        <f>'Data Tables'!BC23</f>
        <v>0</v>
      </c>
      <c r="BC121" s="47">
        <f>'Data Tables'!BD23</f>
        <v>0</v>
      </c>
      <c r="BD121" s="47">
        <f>'Data Tables'!BE23</f>
        <v>0</v>
      </c>
      <c r="BE121" s="47">
        <f>'Data Tables'!BF23</f>
        <v>0</v>
      </c>
      <c r="BF121" s="47">
        <f>'Data Tables'!BG23</f>
        <v>0</v>
      </c>
      <c r="BG121" s="47">
        <f>'Data Tables'!BH23</f>
        <v>0</v>
      </c>
      <c r="BH121" s="47">
        <f>'Data Tables'!BI23</f>
        <v>0</v>
      </c>
      <c r="BI121" s="47">
        <f>'Data Tables'!BJ23</f>
        <v>0</v>
      </c>
      <c r="BJ121" s="47">
        <f>'Data Tables'!BK23</f>
        <v>0</v>
      </c>
      <c r="BK121" s="47">
        <f>'Data Tables'!BL23</f>
        <v>0</v>
      </c>
      <c r="BL121" s="47">
        <f>'Data Tables'!BM23</f>
        <v>0</v>
      </c>
      <c r="BM121" s="47">
        <f>'Data Tables'!BN23</f>
        <v>0</v>
      </c>
      <c r="BN121" s="47">
        <f>'Data Tables'!BO23</f>
        <v>0</v>
      </c>
      <c r="BO121" s="47">
        <f>'Data Tables'!BP23</f>
        <v>0</v>
      </c>
      <c r="BP121" s="47">
        <f>'Data Tables'!BQ23</f>
        <v>0</v>
      </c>
      <c r="BQ121" s="47">
        <f>'Data Tables'!BR23</f>
        <v>0</v>
      </c>
      <c r="BR121" s="47">
        <f>'Data Tables'!BS23</f>
        <v>0</v>
      </c>
      <c r="BS121" s="47">
        <f>'Data Tables'!BT23</f>
        <v>0</v>
      </c>
      <c r="BT121" s="47">
        <f>'Data Tables'!BU23</f>
        <v>0</v>
      </c>
      <c r="BU121" s="47">
        <f>'Data Tables'!BV23</f>
        <v>0</v>
      </c>
      <c r="BV121" s="47">
        <f>'Data Tables'!BW23</f>
        <v>0</v>
      </c>
      <c r="BW121" s="47">
        <f>'Data Tables'!BX23</f>
        <v>0</v>
      </c>
      <c r="BX121" s="47">
        <f>'Data Tables'!BY23</f>
        <v>0</v>
      </c>
      <c r="BY121" s="47">
        <f>'Data Tables'!BZ23</f>
        <v>0</v>
      </c>
      <c r="BZ121" s="47">
        <f>'Data Tables'!CA23</f>
        <v>0</v>
      </c>
      <c r="CA121" s="47">
        <f>'Data Tables'!CB23</f>
        <v>0</v>
      </c>
      <c r="CB121" s="47">
        <f>'Data Tables'!CC23</f>
        <v>0</v>
      </c>
      <c r="CC121" s="47">
        <f>'Data Tables'!CD23</f>
        <v>0</v>
      </c>
      <c r="CD121" s="47">
        <f>'Data Tables'!CE23</f>
        <v>0</v>
      </c>
      <c r="CE121" s="47">
        <f>'Data Tables'!CF23</f>
        <v>0</v>
      </c>
      <c r="CF121" s="47">
        <f>'Data Tables'!CG23</f>
        <v>0</v>
      </c>
      <c r="CG121" s="47">
        <f>'Data Tables'!CH23</f>
        <v>0</v>
      </c>
      <c r="CH121" s="47">
        <f>'Data Tables'!CI23</f>
        <v>0</v>
      </c>
      <c r="CI121" s="47">
        <f>'Data Tables'!CJ23</f>
        <v>0</v>
      </c>
      <c r="CJ121" s="47">
        <f>'Data Tables'!CK23</f>
        <v>0</v>
      </c>
      <c r="CK121" s="47">
        <f>'Data Tables'!CL23</f>
        <v>0</v>
      </c>
      <c r="CL121" s="47">
        <f>'Data Tables'!CM23</f>
        <v>0</v>
      </c>
      <c r="CM121" s="47">
        <f>'Data Tables'!CN23</f>
        <v>0</v>
      </c>
      <c r="CN121" s="47">
        <f>'Data Tables'!CO23</f>
        <v>0</v>
      </c>
      <c r="CO121" s="47">
        <f>'Data Tables'!CP23</f>
        <v>0</v>
      </c>
      <c r="CP121" s="47">
        <f>'Data Tables'!CQ23</f>
        <v>0</v>
      </c>
      <c r="CQ121" s="47">
        <f>'Data Tables'!CR23</f>
        <v>0</v>
      </c>
      <c r="CR121" s="47">
        <f>'Data Tables'!CS23</f>
        <v>0</v>
      </c>
      <c r="CS121" s="47">
        <f>'Data Tables'!CT23</f>
        <v>0</v>
      </c>
      <c r="CT121" s="47">
        <f>'Data Tables'!CU23</f>
        <v>0</v>
      </c>
      <c r="CU121" s="47">
        <f>'Data Tables'!CV23</f>
        <v>0</v>
      </c>
      <c r="CV121" s="47">
        <f>'Data Tables'!CW23</f>
        <v>0</v>
      </c>
      <c r="CW121" s="47">
        <f>'Data Tables'!CX23</f>
        <v>0</v>
      </c>
      <c r="CX121" s="47">
        <f>'Data Tables'!CY23</f>
        <v>0</v>
      </c>
      <c r="CY121" s="47">
        <f>'Data Tables'!CZ23</f>
        <v>0</v>
      </c>
      <c r="CZ121" s="47">
        <f>'Data Tables'!DA23</f>
        <v>0</v>
      </c>
      <c r="DA121" s="47">
        <f>'Data Tables'!DB23</f>
        <v>0</v>
      </c>
      <c r="DB121" s="47">
        <f>'Data Tables'!DC23</f>
        <v>0</v>
      </c>
      <c r="DC121" s="47">
        <f>'Data Tables'!DD23</f>
        <v>0</v>
      </c>
      <c r="DD121" s="47">
        <f>'Data Tables'!DE23</f>
        <v>0</v>
      </c>
      <c r="DE121" s="47">
        <f>'Data Tables'!DF23</f>
        <v>0</v>
      </c>
      <c r="DF121" s="47">
        <f>'Data Tables'!DG23</f>
        <v>0</v>
      </c>
      <c r="DG121" s="47">
        <f>'Data Tables'!DH23</f>
        <v>0</v>
      </c>
      <c r="DH121" s="47">
        <f>'Data Tables'!DI23</f>
        <v>0</v>
      </c>
      <c r="DI121" s="47">
        <f>'Data Tables'!DJ23</f>
        <v>0</v>
      </c>
      <c r="DJ121" s="47">
        <f>'Data Tables'!DK23</f>
        <v>0</v>
      </c>
      <c r="DK121" s="47">
        <f>'Data Tables'!DL23</f>
        <v>0</v>
      </c>
      <c r="DL121" s="47">
        <f>'Data Tables'!DM23</f>
        <v>0</v>
      </c>
      <c r="DM121" s="47">
        <f>'Data Tables'!DN23</f>
        <v>0</v>
      </c>
      <c r="DN121" s="47">
        <f>'Data Tables'!DO23</f>
        <v>0</v>
      </c>
      <c r="DO121" s="47">
        <f>'Data Tables'!DP23</f>
        <v>0</v>
      </c>
      <c r="DP121" s="47">
        <f>'Data Tables'!DQ23</f>
        <v>0</v>
      </c>
      <c r="DQ121" s="47">
        <f>'Data Tables'!DR23</f>
        <v>0</v>
      </c>
    </row>
    <row r="122" ht="14.25" customHeight="1">
      <c r="A122" s="268" t="str">
        <f>'Data Tables'!B24</f>
        <v>Ecosystem funds</v>
      </c>
      <c r="B122" s="47">
        <f>'Data Tables'!C24</f>
        <v>28458333.33</v>
      </c>
      <c r="C122" s="47">
        <f>'Data Tables'!D24</f>
        <v>0</v>
      </c>
      <c r="D122" s="47">
        <f>'Data Tables'!E24</f>
        <v>0</v>
      </c>
      <c r="E122" s="47">
        <f>'Data Tables'!F24</f>
        <v>0</v>
      </c>
      <c r="F122" s="47">
        <f>'Data Tables'!G24</f>
        <v>0</v>
      </c>
      <c r="G122" s="47">
        <f>'Data Tables'!H24</f>
        <v>0</v>
      </c>
      <c r="H122" s="47">
        <f>'Data Tables'!I24</f>
        <v>0</v>
      </c>
      <c r="I122" s="47">
        <f>'Data Tables'!J24</f>
        <v>0</v>
      </c>
      <c r="J122" s="47">
        <f>'Data Tables'!K24</f>
        <v>0</v>
      </c>
      <c r="K122" s="47">
        <f>'Data Tables'!L24</f>
        <v>0</v>
      </c>
      <c r="L122" s="47">
        <f>'Data Tables'!M24</f>
        <v>0</v>
      </c>
      <c r="M122" s="47">
        <f>'Data Tables'!N24</f>
        <v>0</v>
      </c>
      <c r="N122" s="47">
        <f>'Data Tables'!O24</f>
        <v>0</v>
      </c>
      <c r="O122" s="47">
        <f>'Data Tables'!P24</f>
        <v>0</v>
      </c>
      <c r="P122" s="47">
        <f>'Data Tables'!Q24</f>
        <v>0</v>
      </c>
      <c r="Q122" s="47">
        <f>'Data Tables'!R24</f>
        <v>0</v>
      </c>
      <c r="R122" s="47">
        <f>'Data Tables'!S24</f>
        <v>0</v>
      </c>
      <c r="S122" s="47">
        <f>'Data Tables'!T24</f>
        <v>0</v>
      </c>
      <c r="T122" s="47">
        <f>'Data Tables'!U24</f>
        <v>0</v>
      </c>
      <c r="U122" s="47">
        <f>'Data Tables'!V24</f>
        <v>0</v>
      </c>
      <c r="V122" s="47">
        <f>'Data Tables'!W24</f>
        <v>0</v>
      </c>
      <c r="W122" s="47">
        <f>'Data Tables'!X24</f>
        <v>0</v>
      </c>
      <c r="X122" s="47">
        <f>'Data Tables'!Y24</f>
        <v>0</v>
      </c>
      <c r="Y122" s="47">
        <f>'Data Tables'!Z24</f>
        <v>0</v>
      </c>
      <c r="Z122" s="47">
        <f>'Data Tables'!AA24</f>
        <v>0</v>
      </c>
      <c r="AA122" s="47">
        <f>'Data Tables'!AB24</f>
        <v>0</v>
      </c>
      <c r="AB122" s="47">
        <f>'Data Tables'!AC24</f>
        <v>0</v>
      </c>
      <c r="AC122" s="47">
        <f>'Data Tables'!AD24</f>
        <v>0</v>
      </c>
      <c r="AD122" s="47">
        <f>'Data Tables'!AE24</f>
        <v>0</v>
      </c>
      <c r="AE122" s="47">
        <f>'Data Tables'!AF24</f>
        <v>0</v>
      </c>
      <c r="AF122" s="47">
        <f>'Data Tables'!AG24</f>
        <v>0</v>
      </c>
      <c r="AG122" s="47">
        <f>'Data Tables'!AH24</f>
        <v>0</v>
      </c>
      <c r="AH122" s="47">
        <f>'Data Tables'!AI24</f>
        <v>0</v>
      </c>
      <c r="AI122" s="47">
        <f>'Data Tables'!AJ24</f>
        <v>0</v>
      </c>
      <c r="AJ122" s="47">
        <f>'Data Tables'!AK24</f>
        <v>0</v>
      </c>
      <c r="AK122" s="47">
        <f>'Data Tables'!AL24</f>
        <v>0</v>
      </c>
      <c r="AL122" s="47">
        <f>'Data Tables'!AM24</f>
        <v>0</v>
      </c>
      <c r="AM122" s="47">
        <f>'Data Tables'!AN24</f>
        <v>0</v>
      </c>
      <c r="AN122" s="47">
        <f>'Data Tables'!AO24</f>
        <v>0</v>
      </c>
      <c r="AO122" s="47">
        <f>'Data Tables'!AP24</f>
        <v>0</v>
      </c>
      <c r="AP122" s="47">
        <f>'Data Tables'!AQ24</f>
        <v>0</v>
      </c>
      <c r="AQ122" s="47">
        <f>'Data Tables'!AR24</f>
        <v>0</v>
      </c>
      <c r="AR122" s="47">
        <f>'Data Tables'!AS24</f>
        <v>0</v>
      </c>
      <c r="AS122" s="47">
        <f>'Data Tables'!AT24</f>
        <v>0</v>
      </c>
      <c r="AT122" s="47">
        <f>'Data Tables'!AU24</f>
        <v>0</v>
      </c>
      <c r="AU122" s="47">
        <f>'Data Tables'!AV24</f>
        <v>0</v>
      </c>
      <c r="AV122" s="47">
        <f>'Data Tables'!AW24</f>
        <v>0</v>
      </c>
      <c r="AW122" s="47">
        <f>'Data Tables'!AX24</f>
        <v>0</v>
      </c>
      <c r="AX122" s="47">
        <f>'Data Tables'!AY24</f>
        <v>0</v>
      </c>
      <c r="AY122" s="47">
        <f>'Data Tables'!AZ24</f>
        <v>0</v>
      </c>
      <c r="AZ122" s="47">
        <f>'Data Tables'!BA24</f>
        <v>0</v>
      </c>
      <c r="BA122" s="47">
        <f>'Data Tables'!BB24</f>
        <v>0</v>
      </c>
      <c r="BB122" s="47">
        <f>'Data Tables'!BC24</f>
        <v>0</v>
      </c>
      <c r="BC122" s="47">
        <f>'Data Tables'!BD24</f>
        <v>0</v>
      </c>
      <c r="BD122" s="47">
        <f>'Data Tables'!BE24</f>
        <v>0</v>
      </c>
      <c r="BE122" s="47">
        <f>'Data Tables'!BF24</f>
        <v>0</v>
      </c>
      <c r="BF122" s="47">
        <f>'Data Tables'!BG24</f>
        <v>0</v>
      </c>
      <c r="BG122" s="47">
        <f>'Data Tables'!BH24</f>
        <v>0</v>
      </c>
      <c r="BH122" s="47">
        <f>'Data Tables'!BI24</f>
        <v>0</v>
      </c>
      <c r="BI122" s="47">
        <f>'Data Tables'!BJ24</f>
        <v>0</v>
      </c>
      <c r="BJ122" s="47">
        <f>'Data Tables'!BK24</f>
        <v>0</v>
      </c>
      <c r="BK122" s="47">
        <f>'Data Tables'!BL24</f>
        <v>0</v>
      </c>
      <c r="BL122" s="47">
        <f>'Data Tables'!BM24</f>
        <v>0</v>
      </c>
      <c r="BM122" s="47">
        <f>'Data Tables'!BN24</f>
        <v>0</v>
      </c>
      <c r="BN122" s="47">
        <f>'Data Tables'!BO24</f>
        <v>0</v>
      </c>
      <c r="BO122" s="47">
        <f>'Data Tables'!BP24</f>
        <v>0</v>
      </c>
      <c r="BP122" s="47">
        <f>'Data Tables'!BQ24</f>
        <v>0</v>
      </c>
      <c r="BQ122" s="47">
        <f>'Data Tables'!BR24</f>
        <v>0</v>
      </c>
      <c r="BR122" s="47">
        <f>'Data Tables'!BS24</f>
        <v>0</v>
      </c>
      <c r="BS122" s="47">
        <f>'Data Tables'!BT24</f>
        <v>0</v>
      </c>
      <c r="BT122" s="47">
        <f>'Data Tables'!BU24</f>
        <v>0</v>
      </c>
      <c r="BU122" s="47">
        <f>'Data Tables'!BV24</f>
        <v>0</v>
      </c>
      <c r="BV122" s="47">
        <f>'Data Tables'!BW24</f>
        <v>0</v>
      </c>
      <c r="BW122" s="47">
        <f>'Data Tables'!BX24</f>
        <v>0</v>
      </c>
      <c r="BX122" s="47">
        <f>'Data Tables'!BY24</f>
        <v>0</v>
      </c>
      <c r="BY122" s="47">
        <f>'Data Tables'!BZ24</f>
        <v>0</v>
      </c>
      <c r="BZ122" s="47">
        <f>'Data Tables'!CA24</f>
        <v>0</v>
      </c>
      <c r="CA122" s="47">
        <f>'Data Tables'!CB24</f>
        <v>0</v>
      </c>
      <c r="CB122" s="47">
        <f>'Data Tables'!CC24</f>
        <v>0</v>
      </c>
      <c r="CC122" s="47">
        <f>'Data Tables'!CD24</f>
        <v>0</v>
      </c>
      <c r="CD122" s="47">
        <f>'Data Tables'!CE24</f>
        <v>0</v>
      </c>
      <c r="CE122" s="47">
        <f>'Data Tables'!CF24</f>
        <v>0</v>
      </c>
      <c r="CF122" s="47">
        <f>'Data Tables'!CG24</f>
        <v>0</v>
      </c>
      <c r="CG122" s="47">
        <f>'Data Tables'!CH24</f>
        <v>0</v>
      </c>
      <c r="CH122" s="47">
        <f>'Data Tables'!CI24</f>
        <v>0</v>
      </c>
      <c r="CI122" s="47">
        <f>'Data Tables'!CJ24</f>
        <v>0</v>
      </c>
      <c r="CJ122" s="47">
        <f>'Data Tables'!CK24</f>
        <v>0</v>
      </c>
      <c r="CK122" s="47">
        <f>'Data Tables'!CL24</f>
        <v>0</v>
      </c>
      <c r="CL122" s="47">
        <f>'Data Tables'!CM24</f>
        <v>0</v>
      </c>
      <c r="CM122" s="47">
        <f>'Data Tables'!CN24</f>
        <v>0</v>
      </c>
      <c r="CN122" s="47">
        <f>'Data Tables'!CO24</f>
        <v>0</v>
      </c>
      <c r="CO122" s="47">
        <f>'Data Tables'!CP24</f>
        <v>0</v>
      </c>
      <c r="CP122" s="47">
        <f>'Data Tables'!CQ24</f>
        <v>0</v>
      </c>
      <c r="CQ122" s="47">
        <f>'Data Tables'!CR24</f>
        <v>0</v>
      </c>
      <c r="CR122" s="47">
        <f>'Data Tables'!CS24</f>
        <v>0</v>
      </c>
      <c r="CS122" s="47">
        <f>'Data Tables'!CT24</f>
        <v>0</v>
      </c>
      <c r="CT122" s="47">
        <f>'Data Tables'!CU24</f>
        <v>0</v>
      </c>
      <c r="CU122" s="47">
        <f>'Data Tables'!CV24</f>
        <v>0</v>
      </c>
      <c r="CV122" s="47">
        <f>'Data Tables'!CW24</f>
        <v>0</v>
      </c>
      <c r="CW122" s="47">
        <f>'Data Tables'!CX24</f>
        <v>0</v>
      </c>
      <c r="CX122" s="47">
        <f>'Data Tables'!CY24</f>
        <v>0</v>
      </c>
      <c r="CY122" s="47">
        <f>'Data Tables'!CZ24</f>
        <v>0</v>
      </c>
      <c r="CZ122" s="47">
        <f>'Data Tables'!DA24</f>
        <v>0</v>
      </c>
      <c r="DA122" s="47">
        <f>'Data Tables'!DB24</f>
        <v>0</v>
      </c>
      <c r="DB122" s="47">
        <f>'Data Tables'!DC24</f>
        <v>0</v>
      </c>
      <c r="DC122" s="47">
        <f>'Data Tables'!DD24</f>
        <v>0</v>
      </c>
      <c r="DD122" s="47">
        <f>'Data Tables'!DE24</f>
        <v>0</v>
      </c>
      <c r="DE122" s="47">
        <f>'Data Tables'!DF24</f>
        <v>0</v>
      </c>
      <c r="DF122" s="47">
        <f>'Data Tables'!DG24</f>
        <v>0</v>
      </c>
      <c r="DG122" s="47">
        <f>'Data Tables'!DH24</f>
        <v>0</v>
      </c>
      <c r="DH122" s="47">
        <f>'Data Tables'!DI24</f>
        <v>0</v>
      </c>
      <c r="DI122" s="47">
        <f>'Data Tables'!DJ24</f>
        <v>0</v>
      </c>
      <c r="DJ122" s="47">
        <f>'Data Tables'!DK24</f>
        <v>0</v>
      </c>
      <c r="DK122" s="47">
        <f>'Data Tables'!DL24</f>
        <v>0</v>
      </c>
      <c r="DL122" s="47">
        <f>'Data Tables'!DM24</f>
        <v>0</v>
      </c>
      <c r="DM122" s="47">
        <f>'Data Tables'!DN24</f>
        <v>0</v>
      </c>
      <c r="DN122" s="47">
        <f>'Data Tables'!DO24</f>
        <v>0</v>
      </c>
      <c r="DO122" s="47">
        <f>'Data Tables'!DP24</f>
        <v>0</v>
      </c>
      <c r="DP122" s="47">
        <f>'Data Tables'!DQ24</f>
        <v>0</v>
      </c>
      <c r="DQ122" s="47">
        <f>'Data Tables'!DR24</f>
        <v>0</v>
      </c>
    </row>
    <row r="123" ht="14.25" customHeight="1">
      <c r="A123" s="268" t="str">
        <f>'Data Tables'!B25</f>
        <v>Liquidity Pool</v>
      </c>
      <c r="B123" s="47">
        <f>'Data Tables'!C25</f>
        <v>2000000</v>
      </c>
      <c r="C123" s="47">
        <f>'Data Tables'!D25</f>
        <v>0</v>
      </c>
      <c r="D123" s="47">
        <f>'Data Tables'!E25</f>
        <v>0</v>
      </c>
      <c r="E123" s="47">
        <f>'Data Tables'!F25</f>
        <v>0</v>
      </c>
      <c r="F123" s="47">
        <f>'Data Tables'!G25</f>
        <v>0</v>
      </c>
      <c r="G123" s="47">
        <f>'Data Tables'!H25</f>
        <v>0</v>
      </c>
      <c r="H123" s="47">
        <f>'Data Tables'!I25</f>
        <v>0</v>
      </c>
      <c r="I123" s="47">
        <f>'Data Tables'!J25</f>
        <v>0</v>
      </c>
      <c r="J123" s="47">
        <f>'Data Tables'!K25</f>
        <v>0</v>
      </c>
      <c r="K123" s="47">
        <f>'Data Tables'!L25</f>
        <v>0</v>
      </c>
      <c r="L123" s="47">
        <f>'Data Tables'!M25</f>
        <v>0</v>
      </c>
      <c r="M123" s="47">
        <f>'Data Tables'!N25</f>
        <v>0</v>
      </c>
      <c r="N123" s="47">
        <f>'Data Tables'!O25</f>
        <v>0</v>
      </c>
      <c r="O123" s="47">
        <f>'Data Tables'!P25</f>
        <v>0</v>
      </c>
      <c r="P123" s="47">
        <f>'Data Tables'!Q25</f>
        <v>0</v>
      </c>
      <c r="Q123" s="47">
        <f>'Data Tables'!R25</f>
        <v>0</v>
      </c>
      <c r="R123" s="47">
        <f>'Data Tables'!S25</f>
        <v>0</v>
      </c>
      <c r="S123" s="47">
        <f>'Data Tables'!T25</f>
        <v>0</v>
      </c>
      <c r="T123" s="47">
        <f>'Data Tables'!U25</f>
        <v>0</v>
      </c>
      <c r="U123" s="47">
        <f>'Data Tables'!V25</f>
        <v>0</v>
      </c>
      <c r="V123" s="47">
        <f>'Data Tables'!W25</f>
        <v>0</v>
      </c>
      <c r="W123" s="47">
        <f>'Data Tables'!X25</f>
        <v>0</v>
      </c>
      <c r="X123" s="47">
        <f>'Data Tables'!Y25</f>
        <v>0</v>
      </c>
      <c r="Y123" s="47">
        <f>'Data Tables'!Z25</f>
        <v>0</v>
      </c>
      <c r="Z123" s="47">
        <f>'Data Tables'!AA25</f>
        <v>0</v>
      </c>
      <c r="AA123" s="47">
        <f>'Data Tables'!AB25</f>
        <v>0</v>
      </c>
      <c r="AB123" s="47">
        <f>'Data Tables'!AC25</f>
        <v>0</v>
      </c>
      <c r="AC123" s="47">
        <f>'Data Tables'!AD25</f>
        <v>0</v>
      </c>
      <c r="AD123" s="47">
        <f>'Data Tables'!AE25</f>
        <v>0</v>
      </c>
      <c r="AE123" s="47">
        <f>'Data Tables'!AF25</f>
        <v>0</v>
      </c>
      <c r="AF123" s="47">
        <f>'Data Tables'!AG25</f>
        <v>0</v>
      </c>
      <c r="AG123" s="47">
        <f>'Data Tables'!AH25</f>
        <v>0</v>
      </c>
      <c r="AH123" s="47">
        <f>'Data Tables'!AI25</f>
        <v>0</v>
      </c>
      <c r="AI123" s="47">
        <f>'Data Tables'!AJ25</f>
        <v>0</v>
      </c>
      <c r="AJ123" s="47">
        <f>'Data Tables'!AK25</f>
        <v>0</v>
      </c>
      <c r="AK123" s="47">
        <f>'Data Tables'!AL25</f>
        <v>0</v>
      </c>
      <c r="AL123" s="47">
        <f>'Data Tables'!AM25</f>
        <v>0</v>
      </c>
      <c r="AM123" s="47">
        <f>'Data Tables'!AN25</f>
        <v>0</v>
      </c>
      <c r="AN123" s="47">
        <f>'Data Tables'!AO25</f>
        <v>0</v>
      </c>
      <c r="AO123" s="47">
        <f>'Data Tables'!AP25</f>
        <v>0</v>
      </c>
      <c r="AP123" s="47">
        <f>'Data Tables'!AQ25</f>
        <v>0</v>
      </c>
      <c r="AQ123" s="47">
        <f>'Data Tables'!AR25</f>
        <v>0</v>
      </c>
      <c r="AR123" s="47">
        <f>'Data Tables'!AS25</f>
        <v>0</v>
      </c>
      <c r="AS123" s="47">
        <f>'Data Tables'!AT25</f>
        <v>0</v>
      </c>
      <c r="AT123" s="47">
        <f>'Data Tables'!AU25</f>
        <v>0</v>
      </c>
      <c r="AU123" s="47">
        <f>'Data Tables'!AV25</f>
        <v>0</v>
      </c>
      <c r="AV123" s="47">
        <f>'Data Tables'!AW25</f>
        <v>0</v>
      </c>
      <c r="AW123" s="47">
        <f>'Data Tables'!AX25</f>
        <v>0</v>
      </c>
      <c r="AX123" s="47">
        <f>'Data Tables'!AY25</f>
        <v>0</v>
      </c>
      <c r="AY123" s="47">
        <f>'Data Tables'!AZ25</f>
        <v>0</v>
      </c>
      <c r="AZ123" s="47">
        <f>'Data Tables'!BA25</f>
        <v>0</v>
      </c>
      <c r="BA123" s="47">
        <f>'Data Tables'!BB25</f>
        <v>0</v>
      </c>
      <c r="BB123" s="47">
        <f>'Data Tables'!BC25</f>
        <v>0</v>
      </c>
      <c r="BC123" s="47">
        <f>'Data Tables'!BD25</f>
        <v>0</v>
      </c>
      <c r="BD123" s="47">
        <f>'Data Tables'!BE25</f>
        <v>0</v>
      </c>
      <c r="BE123" s="47">
        <f>'Data Tables'!BF25</f>
        <v>0</v>
      </c>
      <c r="BF123" s="47">
        <f>'Data Tables'!BG25</f>
        <v>0</v>
      </c>
      <c r="BG123" s="47">
        <f>'Data Tables'!BH25</f>
        <v>0</v>
      </c>
      <c r="BH123" s="47">
        <f>'Data Tables'!BI25</f>
        <v>0</v>
      </c>
      <c r="BI123" s="47">
        <f>'Data Tables'!BJ25</f>
        <v>0</v>
      </c>
      <c r="BJ123" s="47">
        <f>'Data Tables'!BK25</f>
        <v>0</v>
      </c>
      <c r="BK123" s="47">
        <f>'Data Tables'!BL25</f>
        <v>0</v>
      </c>
      <c r="BL123" s="47">
        <f>'Data Tables'!BM25</f>
        <v>0</v>
      </c>
      <c r="BM123" s="47">
        <f>'Data Tables'!BN25</f>
        <v>0</v>
      </c>
      <c r="BN123" s="47">
        <f>'Data Tables'!BO25</f>
        <v>0</v>
      </c>
      <c r="BO123" s="47">
        <f>'Data Tables'!BP25</f>
        <v>0</v>
      </c>
      <c r="BP123" s="47">
        <f>'Data Tables'!BQ25</f>
        <v>0</v>
      </c>
      <c r="BQ123" s="47">
        <f>'Data Tables'!BR25</f>
        <v>0</v>
      </c>
      <c r="BR123" s="47">
        <f>'Data Tables'!BS25</f>
        <v>0</v>
      </c>
      <c r="BS123" s="47">
        <f>'Data Tables'!BT25</f>
        <v>0</v>
      </c>
      <c r="BT123" s="47">
        <f>'Data Tables'!BU25</f>
        <v>0</v>
      </c>
      <c r="BU123" s="47">
        <f>'Data Tables'!BV25</f>
        <v>0</v>
      </c>
      <c r="BV123" s="47">
        <f>'Data Tables'!BW25</f>
        <v>0</v>
      </c>
      <c r="BW123" s="47">
        <f>'Data Tables'!BX25</f>
        <v>0</v>
      </c>
      <c r="BX123" s="47">
        <f>'Data Tables'!BY25</f>
        <v>0</v>
      </c>
      <c r="BY123" s="47">
        <f>'Data Tables'!BZ25</f>
        <v>0</v>
      </c>
      <c r="BZ123" s="47">
        <f>'Data Tables'!CA25</f>
        <v>0</v>
      </c>
      <c r="CA123" s="47">
        <f>'Data Tables'!CB25</f>
        <v>0</v>
      </c>
      <c r="CB123" s="47">
        <f>'Data Tables'!CC25</f>
        <v>0</v>
      </c>
      <c r="CC123" s="47">
        <f>'Data Tables'!CD25</f>
        <v>0</v>
      </c>
      <c r="CD123" s="47">
        <f>'Data Tables'!CE25</f>
        <v>0</v>
      </c>
      <c r="CE123" s="47">
        <f>'Data Tables'!CF25</f>
        <v>0</v>
      </c>
      <c r="CF123" s="47">
        <f>'Data Tables'!CG25</f>
        <v>0</v>
      </c>
      <c r="CG123" s="47">
        <f>'Data Tables'!CH25</f>
        <v>0</v>
      </c>
      <c r="CH123" s="47">
        <f>'Data Tables'!CI25</f>
        <v>0</v>
      </c>
      <c r="CI123" s="47">
        <f>'Data Tables'!CJ25</f>
        <v>0</v>
      </c>
      <c r="CJ123" s="47">
        <f>'Data Tables'!CK25</f>
        <v>0</v>
      </c>
      <c r="CK123" s="47">
        <f>'Data Tables'!CL25</f>
        <v>0</v>
      </c>
      <c r="CL123" s="47">
        <f>'Data Tables'!CM25</f>
        <v>0</v>
      </c>
      <c r="CM123" s="47">
        <f>'Data Tables'!CN25</f>
        <v>0</v>
      </c>
      <c r="CN123" s="47">
        <f>'Data Tables'!CO25</f>
        <v>0</v>
      </c>
      <c r="CO123" s="47">
        <f>'Data Tables'!CP25</f>
        <v>0</v>
      </c>
      <c r="CP123" s="47">
        <f>'Data Tables'!CQ25</f>
        <v>0</v>
      </c>
      <c r="CQ123" s="47">
        <f>'Data Tables'!CR25</f>
        <v>0</v>
      </c>
      <c r="CR123" s="47">
        <f>'Data Tables'!CS25</f>
        <v>0</v>
      </c>
      <c r="CS123" s="47">
        <f>'Data Tables'!CT25</f>
        <v>0</v>
      </c>
      <c r="CT123" s="47">
        <f>'Data Tables'!CU25</f>
        <v>0</v>
      </c>
      <c r="CU123" s="47">
        <f>'Data Tables'!CV25</f>
        <v>0</v>
      </c>
      <c r="CV123" s="47">
        <f>'Data Tables'!CW25</f>
        <v>0</v>
      </c>
      <c r="CW123" s="47">
        <f>'Data Tables'!CX25</f>
        <v>0</v>
      </c>
      <c r="CX123" s="47">
        <f>'Data Tables'!CY25</f>
        <v>0</v>
      </c>
      <c r="CY123" s="47">
        <f>'Data Tables'!CZ25</f>
        <v>0</v>
      </c>
      <c r="CZ123" s="47">
        <f>'Data Tables'!DA25</f>
        <v>0</v>
      </c>
      <c r="DA123" s="47">
        <f>'Data Tables'!DB25</f>
        <v>0</v>
      </c>
      <c r="DB123" s="47">
        <f>'Data Tables'!DC25</f>
        <v>0</v>
      </c>
      <c r="DC123" s="47">
        <f>'Data Tables'!DD25</f>
        <v>0</v>
      </c>
      <c r="DD123" s="47">
        <f>'Data Tables'!DE25</f>
        <v>0</v>
      </c>
      <c r="DE123" s="47">
        <f>'Data Tables'!DF25</f>
        <v>0</v>
      </c>
      <c r="DF123" s="47">
        <f>'Data Tables'!DG25</f>
        <v>0</v>
      </c>
      <c r="DG123" s="47">
        <f>'Data Tables'!DH25</f>
        <v>0</v>
      </c>
      <c r="DH123" s="47">
        <f>'Data Tables'!DI25</f>
        <v>0</v>
      </c>
      <c r="DI123" s="47">
        <f>'Data Tables'!DJ25</f>
        <v>0</v>
      </c>
      <c r="DJ123" s="47">
        <f>'Data Tables'!DK25</f>
        <v>0</v>
      </c>
      <c r="DK123" s="47">
        <f>'Data Tables'!DL25</f>
        <v>0</v>
      </c>
      <c r="DL123" s="47">
        <f>'Data Tables'!DM25</f>
        <v>0</v>
      </c>
      <c r="DM123" s="47">
        <f>'Data Tables'!DN25</f>
        <v>0</v>
      </c>
      <c r="DN123" s="47">
        <f>'Data Tables'!DO25</f>
        <v>0</v>
      </c>
      <c r="DO123" s="47">
        <f>'Data Tables'!DP25</f>
        <v>0</v>
      </c>
      <c r="DP123" s="47">
        <f>'Data Tables'!DQ25</f>
        <v>0</v>
      </c>
      <c r="DQ123" s="47">
        <f>'Data Tables'!DR25</f>
        <v>0</v>
      </c>
    </row>
    <row r="124" ht="14.25" customHeight="1"/>
    <row r="125" ht="14.25" customHeight="1">
      <c r="A125" s="210" t="s">
        <v>232</v>
      </c>
      <c r="B125" s="47">
        <f t="shared" ref="B125:DQ125" si="2">SUM(B115:B123)</f>
        <v>35895833.33</v>
      </c>
      <c r="C125" s="47">
        <f t="shared" si="2"/>
        <v>1687500</v>
      </c>
      <c r="D125" s="47">
        <f t="shared" si="2"/>
        <v>1687500</v>
      </c>
      <c r="E125" s="47">
        <f t="shared" si="2"/>
        <v>1687500</v>
      </c>
      <c r="F125" s="47">
        <f t="shared" si="2"/>
        <v>1687500</v>
      </c>
      <c r="G125" s="47">
        <f t="shared" si="2"/>
        <v>1687500</v>
      </c>
      <c r="H125" s="47">
        <f t="shared" si="2"/>
        <v>2034722.222</v>
      </c>
      <c r="I125" s="47">
        <f t="shared" si="2"/>
        <v>2034722.222</v>
      </c>
      <c r="J125" s="47">
        <f t="shared" si="2"/>
        <v>2034722.222</v>
      </c>
      <c r="K125" s="47">
        <f t="shared" si="2"/>
        <v>784722.2222</v>
      </c>
      <c r="L125" s="47">
        <f t="shared" si="2"/>
        <v>784722.2222</v>
      </c>
      <c r="M125" s="47">
        <f t="shared" si="2"/>
        <v>784722.2222</v>
      </c>
      <c r="N125" s="47">
        <f t="shared" si="2"/>
        <v>1472222.222</v>
      </c>
      <c r="O125" s="47">
        <f t="shared" si="2"/>
        <v>1472222.222</v>
      </c>
      <c r="P125" s="47">
        <f t="shared" si="2"/>
        <v>1472222.222</v>
      </c>
      <c r="Q125" s="47">
        <f t="shared" si="2"/>
        <v>1472222.222</v>
      </c>
      <c r="R125" s="47">
        <f t="shared" si="2"/>
        <v>1472222.222</v>
      </c>
      <c r="S125" s="47">
        <f t="shared" si="2"/>
        <v>1472222.222</v>
      </c>
      <c r="T125" s="47">
        <f t="shared" si="2"/>
        <v>1791666.667</v>
      </c>
      <c r="U125" s="47">
        <f t="shared" si="2"/>
        <v>1791666.667</v>
      </c>
      <c r="V125" s="47">
        <f t="shared" si="2"/>
        <v>1791666.667</v>
      </c>
      <c r="W125" s="47">
        <f t="shared" si="2"/>
        <v>1791666.667</v>
      </c>
      <c r="X125" s="47">
        <f t="shared" si="2"/>
        <v>1791666.667</v>
      </c>
      <c r="Y125" s="47">
        <f t="shared" si="2"/>
        <v>1791666.667</v>
      </c>
      <c r="Z125" s="47">
        <f t="shared" si="2"/>
        <v>1666666.667</v>
      </c>
      <c r="AA125" s="47">
        <f t="shared" si="2"/>
        <v>1666666.667</v>
      </c>
      <c r="AB125" s="47">
        <f t="shared" si="2"/>
        <v>1666666.667</v>
      </c>
      <c r="AC125" s="47">
        <f t="shared" si="2"/>
        <v>1666666.667</v>
      </c>
      <c r="AD125" s="47">
        <f t="shared" si="2"/>
        <v>1666666.667</v>
      </c>
      <c r="AE125" s="47">
        <f t="shared" si="2"/>
        <v>1666666.667</v>
      </c>
      <c r="AF125" s="47">
        <f t="shared" si="2"/>
        <v>979166.6667</v>
      </c>
      <c r="AG125" s="47">
        <f t="shared" si="2"/>
        <v>979166.6667</v>
      </c>
      <c r="AH125" s="47">
        <f t="shared" si="2"/>
        <v>979166.6667</v>
      </c>
      <c r="AI125" s="47">
        <f t="shared" si="2"/>
        <v>979166.6667</v>
      </c>
      <c r="AJ125" s="47">
        <f t="shared" si="2"/>
        <v>979166.6667</v>
      </c>
      <c r="AK125" s="47">
        <f t="shared" si="2"/>
        <v>979166.6667</v>
      </c>
      <c r="AL125" s="47">
        <f t="shared" si="2"/>
        <v>979166.6667</v>
      </c>
      <c r="AM125" s="47">
        <f t="shared" si="2"/>
        <v>979166.6667</v>
      </c>
      <c r="AN125" s="47">
        <f t="shared" si="2"/>
        <v>979166.6667</v>
      </c>
      <c r="AO125" s="47">
        <f t="shared" si="2"/>
        <v>979166.6667</v>
      </c>
      <c r="AP125" s="47">
        <f t="shared" si="2"/>
        <v>979166.6667</v>
      </c>
      <c r="AQ125" s="47">
        <f t="shared" si="2"/>
        <v>979166.6667</v>
      </c>
      <c r="AR125" s="47">
        <f t="shared" si="2"/>
        <v>979166.6667</v>
      </c>
      <c r="AS125" s="47">
        <f t="shared" si="2"/>
        <v>979166.6667</v>
      </c>
      <c r="AT125" s="47">
        <f t="shared" si="2"/>
        <v>979166.6667</v>
      </c>
      <c r="AU125" s="47">
        <f t="shared" si="2"/>
        <v>979166.6667</v>
      </c>
      <c r="AV125" s="47">
        <f t="shared" si="2"/>
        <v>979166.6667</v>
      </c>
      <c r="AW125" s="47">
        <f t="shared" si="2"/>
        <v>979166.6667</v>
      </c>
      <c r="AX125" s="47">
        <f t="shared" si="2"/>
        <v>0</v>
      </c>
      <c r="AY125" s="47">
        <f t="shared" si="2"/>
        <v>0</v>
      </c>
      <c r="AZ125" s="47">
        <f t="shared" si="2"/>
        <v>0</v>
      </c>
      <c r="BA125" s="47">
        <f t="shared" si="2"/>
        <v>0</v>
      </c>
      <c r="BB125" s="47">
        <f t="shared" si="2"/>
        <v>0</v>
      </c>
      <c r="BC125" s="47">
        <f t="shared" si="2"/>
        <v>0</v>
      </c>
      <c r="BD125" s="47">
        <f t="shared" si="2"/>
        <v>0</v>
      </c>
      <c r="BE125" s="47">
        <f t="shared" si="2"/>
        <v>0</v>
      </c>
      <c r="BF125" s="47">
        <f t="shared" si="2"/>
        <v>0</v>
      </c>
      <c r="BG125" s="47">
        <f t="shared" si="2"/>
        <v>0</v>
      </c>
      <c r="BH125" s="47">
        <f t="shared" si="2"/>
        <v>0</v>
      </c>
      <c r="BI125" s="47">
        <f t="shared" si="2"/>
        <v>0</v>
      </c>
      <c r="BJ125" s="47">
        <f t="shared" si="2"/>
        <v>0</v>
      </c>
      <c r="BK125" s="47">
        <f t="shared" si="2"/>
        <v>0</v>
      </c>
      <c r="BL125" s="47">
        <f t="shared" si="2"/>
        <v>0</v>
      </c>
      <c r="BM125" s="47">
        <f t="shared" si="2"/>
        <v>0</v>
      </c>
      <c r="BN125" s="47">
        <f t="shared" si="2"/>
        <v>0</v>
      </c>
      <c r="BO125" s="47">
        <f t="shared" si="2"/>
        <v>0</v>
      </c>
      <c r="BP125" s="47">
        <f t="shared" si="2"/>
        <v>0</v>
      </c>
      <c r="BQ125" s="47">
        <f t="shared" si="2"/>
        <v>0</v>
      </c>
      <c r="BR125" s="47">
        <f t="shared" si="2"/>
        <v>0</v>
      </c>
      <c r="BS125" s="47">
        <f t="shared" si="2"/>
        <v>0</v>
      </c>
      <c r="BT125" s="47">
        <f t="shared" si="2"/>
        <v>0</v>
      </c>
      <c r="BU125" s="47">
        <f t="shared" si="2"/>
        <v>0</v>
      </c>
      <c r="BV125" s="47">
        <f t="shared" si="2"/>
        <v>0</v>
      </c>
      <c r="BW125" s="47">
        <f t="shared" si="2"/>
        <v>0</v>
      </c>
      <c r="BX125" s="47">
        <f t="shared" si="2"/>
        <v>0</v>
      </c>
      <c r="BY125" s="47">
        <f t="shared" si="2"/>
        <v>0</v>
      </c>
      <c r="BZ125" s="47">
        <f t="shared" si="2"/>
        <v>0</v>
      </c>
      <c r="CA125" s="47">
        <f t="shared" si="2"/>
        <v>0</v>
      </c>
      <c r="CB125" s="47">
        <f t="shared" si="2"/>
        <v>0</v>
      </c>
      <c r="CC125" s="47">
        <f t="shared" si="2"/>
        <v>0</v>
      </c>
      <c r="CD125" s="47">
        <f t="shared" si="2"/>
        <v>0</v>
      </c>
      <c r="CE125" s="47">
        <f t="shared" si="2"/>
        <v>0</v>
      </c>
      <c r="CF125" s="47">
        <f t="shared" si="2"/>
        <v>0</v>
      </c>
      <c r="CG125" s="47">
        <f t="shared" si="2"/>
        <v>0</v>
      </c>
      <c r="CH125" s="47">
        <f t="shared" si="2"/>
        <v>0</v>
      </c>
      <c r="CI125" s="47">
        <f t="shared" si="2"/>
        <v>0</v>
      </c>
      <c r="CJ125" s="47">
        <f t="shared" si="2"/>
        <v>0</v>
      </c>
      <c r="CK125" s="47">
        <f t="shared" si="2"/>
        <v>0</v>
      </c>
      <c r="CL125" s="47">
        <f t="shared" si="2"/>
        <v>0</v>
      </c>
      <c r="CM125" s="47">
        <f t="shared" si="2"/>
        <v>0</v>
      </c>
      <c r="CN125" s="47">
        <f t="shared" si="2"/>
        <v>0</v>
      </c>
      <c r="CO125" s="47">
        <f t="shared" si="2"/>
        <v>0</v>
      </c>
      <c r="CP125" s="47">
        <f t="shared" si="2"/>
        <v>0</v>
      </c>
      <c r="CQ125" s="47">
        <f t="shared" si="2"/>
        <v>0</v>
      </c>
      <c r="CR125" s="47">
        <f t="shared" si="2"/>
        <v>0</v>
      </c>
      <c r="CS125" s="47">
        <f t="shared" si="2"/>
        <v>0</v>
      </c>
      <c r="CT125" s="47">
        <f t="shared" si="2"/>
        <v>0</v>
      </c>
      <c r="CU125" s="47">
        <f t="shared" si="2"/>
        <v>0</v>
      </c>
      <c r="CV125" s="47">
        <f t="shared" si="2"/>
        <v>0</v>
      </c>
      <c r="CW125" s="47">
        <f t="shared" si="2"/>
        <v>0</v>
      </c>
      <c r="CX125" s="47">
        <f t="shared" si="2"/>
        <v>0</v>
      </c>
      <c r="CY125" s="47">
        <f t="shared" si="2"/>
        <v>0</v>
      </c>
      <c r="CZ125" s="47">
        <f t="shared" si="2"/>
        <v>0</v>
      </c>
      <c r="DA125" s="47">
        <f t="shared" si="2"/>
        <v>0</v>
      </c>
      <c r="DB125" s="47">
        <f t="shared" si="2"/>
        <v>0</v>
      </c>
      <c r="DC125" s="47">
        <f t="shared" si="2"/>
        <v>0</v>
      </c>
      <c r="DD125" s="47">
        <f t="shared" si="2"/>
        <v>0</v>
      </c>
      <c r="DE125" s="47">
        <f t="shared" si="2"/>
        <v>0</v>
      </c>
      <c r="DF125" s="47">
        <f t="shared" si="2"/>
        <v>0</v>
      </c>
      <c r="DG125" s="47">
        <f t="shared" si="2"/>
        <v>0</v>
      </c>
      <c r="DH125" s="47">
        <f t="shared" si="2"/>
        <v>0</v>
      </c>
      <c r="DI125" s="47">
        <f t="shared" si="2"/>
        <v>0</v>
      </c>
      <c r="DJ125" s="47">
        <f t="shared" si="2"/>
        <v>0</v>
      </c>
      <c r="DK125" s="47">
        <f t="shared" si="2"/>
        <v>0</v>
      </c>
      <c r="DL125" s="47">
        <f t="shared" si="2"/>
        <v>0</v>
      </c>
      <c r="DM125" s="47">
        <f t="shared" si="2"/>
        <v>0</v>
      </c>
      <c r="DN125" s="47">
        <f t="shared" si="2"/>
        <v>0</v>
      </c>
      <c r="DO125" s="47">
        <f t="shared" si="2"/>
        <v>0</v>
      </c>
      <c r="DP125" s="47">
        <f t="shared" si="2"/>
        <v>0</v>
      </c>
      <c r="DQ125" s="47">
        <f t="shared" si="2"/>
        <v>0</v>
      </c>
    </row>
    <row r="126" ht="14.25" customHeight="1">
      <c r="A126" s="210" t="s">
        <v>336</v>
      </c>
      <c r="B126" s="47">
        <f>B125</f>
        <v>35895833.33</v>
      </c>
      <c r="C126" s="47">
        <f t="shared" ref="C126:DQ126" si="3">B126+C125</f>
        <v>37583333.33</v>
      </c>
      <c r="D126" s="47">
        <f t="shared" si="3"/>
        <v>39270833.33</v>
      </c>
      <c r="E126" s="47">
        <f t="shared" si="3"/>
        <v>40958333.33</v>
      </c>
      <c r="F126" s="47">
        <f t="shared" si="3"/>
        <v>42645833.33</v>
      </c>
      <c r="G126" s="47">
        <f t="shared" si="3"/>
        <v>44333333.33</v>
      </c>
      <c r="H126" s="47">
        <f t="shared" si="3"/>
        <v>46368055.56</v>
      </c>
      <c r="I126" s="47">
        <f t="shared" si="3"/>
        <v>48402777.78</v>
      </c>
      <c r="J126" s="47">
        <f t="shared" si="3"/>
        <v>50437500</v>
      </c>
      <c r="K126" s="47">
        <f t="shared" si="3"/>
        <v>51222222.22</v>
      </c>
      <c r="L126" s="47">
        <f t="shared" si="3"/>
        <v>52006944.44</v>
      </c>
      <c r="M126" s="47">
        <f t="shared" si="3"/>
        <v>52791666.67</v>
      </c>
      <c r="N126" s="47">
        <f t="shared" si="3"/>
        <v>54263888.89</v>
      </c>
      <c r="O126" s="47">
        <f t="shared" si="3"/>
        <v>55736111.11</v>
      </c>
      <c r="P126" s="47">
        <f t="shared" si="3"/>
        <v>57208333.33</v>
      </c>
      <c r="Q126" s="47">
        <f t="shared" si="3"/>
        <v>58680555.56</v>
      </c>
      <c r="R126" s="47">
        <f t="shared" si="3"/>
        <v>60152777.78</v>
      </c>
      <c r="S126" s="47">
        <f t="shared" si="3"/>
        <v>61625000</v>
      </c>
      <c r="T126" s="47">
        <f t="shared" si="3"/>
        <v>63416666.67</v>
      </c>
      <c r="U126" s="47">
        <f t="shared" si="3"/>
        <v>65208333.33</v>
      </c>
      <c r="V126" s="47">
        <f t="shared" si="3"/>
        <v>67000000</v>
      </c>
      <c r="W126" s="47">
        <f t="shared" si="3"/>
        <v>68791666.67</v>
      </c>
      <c r="X126" s="47">
        <f t="shared" si="3"/>
        <v>70583333.33</v>
      </c>
      <c r="Y126" s="47">
        <f t="shared" si="3"/>
        <v>72375000</v>
      </c>
      <c r="Z126" s="47">
        <f t="shared" si="3"/>
        <v>74041666.67</v>
      </c>
      <c r="AA126" s="47">
        <f t="shared" si="3"/>
        <v>75708333.33</v>
      </c>
      <c r="AB126" s="47">
        <f t="shared" si="3"/>
        <v>77375000</v>
      </c>
      <c r="AC126" s="47">
        <f t="shared" si="3"/>
        <v>79041666.67</v>
      </c>
      <c r="AD126" s="47">
        <f t="shared" si="3"/>
        <v>80708333.33</v>
      </c>
      <c r="AE126" s="47">
        <f t="shared" si="3"/>
        <v>82375000</v>
      </c>
      <c r="AF126" s="47">
        <f t="shared" si="3"/>
        <v>83354166.67</v>
      </c>
      <c r="AG126" s="47">
        <f t="shared" si="3"/>
        <v>84333333.33</v>
      </c>
      <c r="AH126" s="47">
        <f t="shared" si="3"/>
        <v>85312500</v>
      </c>
      <c r="AI126" s="47">
        <f t="shared" si="3"/>
        <v>86291666.67</v>
      </c>
      <c r="AJ126" s="47">
        <f t="shared" si="3"/>
        <v>87270833.33</v>
      </c>
      <c r="AK126" s="47">
        <f t="shared" si="3"/>
        <v>88250000</v>
      </c>
      <c r="AL126" s="47">
        <f t="shared" si="3"/>
        <v>89229166.67</v>
      </c>
      <c r="AM126" s="47">
        <f t="shared" si="3"/>
        <v>90208333.33</v>
      </c>
      <c r="AN126" s="47">
        <f t="shared" si="3"/>
        <v>91187500</v>
      </c>
      <c r="AO126" s="47">
        <f t="shared" si="3"/>
        <v>92166666.67</v>
      </c>
      <c r="AP126" s="47">
        <f t="shared" si="3"/>
        <v>93145833.33</v>
      </c>
      <c r="AQ126" s="47">
        <f t="shared" si="3"/>
        <v>94125000</v>
      </c>
      <c r="AR126" s="47">
        <f t="shared" si="3"/>
        <v>95104166.67</v>
      </c>
      <c r="AS126" s="47">
        <f t="shared" si="3"/>
        <v>96083333.33</v>
      </c>
      <c r="AT126" s="47">
        <f t="shared" si="3"/>
        <v>97062500</v>
      </c>
      <c r="AU126" s="47">
        <f t="shared" si="3"/>
        <v>98041666.67</v>
      </c>
      <c r="AV126" s="47">
        <f t="shared" si="3"/>
        <v>99020833.33</v>
      </c>
      <c r="AW126" s="47">
        <f t="shared" si="3"/>
        <v>100000000</v>
      </c>
      <c r="AX126" s="47">
        <f t="shared" si="3"/>
        <v>100000000</v>
      </c>
      <c r="AY126" s="47">
        <f t="shared" si="3"/>
        <v>100000000</v>
      </c>
      <c r="AZ126" s="47">
        <f t="shared" si="3"/>
        <v>100000000</v>
      </c>
      <c r="BA126" s="47">
        <f t="shared" si="3"/>
        <v>100000000</v>
      </c>
      <c r="BB126" s="47">
        <f t="shared" si="3"/>
        <v>100000000</v>
      </c>
      <c r="BC126" s="47">
        <f t="shared" si="3"/>
        <v>100000000</v>
      </c>
      <c r="BD126" s="47">
        <f t="shared" si="3"/>
        <v>100000000</v>
      </c>
      <c r="BE126" s="47">
        <f t="shared" si="3"/>
        <v>100000000</v>
      </c>
      <c r="BF126" s="47">
        <f t="shared" si="3"/>
        <v>100000000</v>
      </c>
      <c r="BG126" s="47">
        <f t="shared" si="3"/>
        <v>100000000</v>
      </c>
      <c r="BH126" s="47">
        <f t="shared" si="3"/>
        <v>100000000</v>
      </c>
      <c r="BI126" s="47">
        <f t="shared" si="3"/>
        <v>100000000</v>
      </c>
      <c r="BJ126" s="47">
        <f t="shared" si="3"/>
        <v>100000000</v>
      </c>
      <c r="BK126" s="47">
        <f t="shared" si="3"/>
        <v>100000000</v>
      </c>
      <c r="BL126" s="47">
        <f t="shared" si="3"/>
        <v>100000000</v>
      </c>
      <c r="BM126" s="47">
        <f t="shared" si="3"/>
        <v>100000000</v>
      </c>
      <c r="BN126" s="47">
        <f t="shared" si="3"/>
        <v>100000000</v>
      </c>
      <c r="BO126" s="47">
        <f t="shared" si="3"/>
        <v>100000000</v>
      </c>
      <c r="BP126" s="47">
        <f t="shared" si="3"/>
        <v>100000000</v>
      </c>
      <c r="BQ126" s="47">
        <f t="shared" si="3"/>
        <v>100000000</v>
      </c>
      <c r="BR126" s="47">
        <f t="shared" si="3"/>
        <v>100000000</v>
      </c>
      <c r="BS126" s="47">
        <f t="shared" si="3"/>
        <v>100000000</v>
      </c>
      <c r="BT126" s="47">
        <f t="shared" si="3"/>
        <v>100000000</v>
      </c>
      <c r="BU126" s="47">
        <f t="shared" si="3"/>
        <v>100000000</v>
      </c>
      <c r="BV126" s="47">
        <f t="shared" si="3"/>
        <v>100000000</v>
      </c>
      <c r="BW126" s="47">
        <f t="shared" si="3"/>
        <v>100000000</v>
      </c>
      <c r="BX126" s="47">
        <f t="shared" si="3"/>
        <v>100000000</v>
      </c>
      <c r="BY126" s="47">
        <f t="shared" si="3"/>
        <v>100000000</v>
      </c>
      <c r="BZ126" s="47">
        <f t="shared" si="3"/>
        <v>100000000</v>
      </c>
      <c r="CA126" s="47">
        <f t="shared" si="3"/>
        <v>100000000</v>
      </c>
      <c r="CB126" s="47">
        <f t="shared" si="3"/>
        <v>100000000</v>
      </c>
      <c r="CC126" s="47">
        <f t="shared" si="3"/>
        <v>100000000</v>
      </c>
      <c r="CD126" s="47">
        <f t="shared" si="3"/>
        <v>100000000</v>
      </c>
      <c r="CE126" s="47">
        <f t="shared" si="3"/>
        <v>100000000</v>
      </c>
      <c r="CF126" s="47">
        <f t="shared" si="3"/>
        <v>100000000</v>
      </c>
      <c r="CG126" s="47">
        <f t="shared" si="3"/>
        <v>100000000</v>
      </c>
      <c r="CH126" s="47">
        <f t="shared" si="3"/>
        <v>100000000</v>
      </c>
      <c r="CI126" s="47">
        <f t="shared" si="3"/>
        <v>100000000</v>
      </c>
      <c r="CJ126" s="47">
        <f t="shared" si="3"/>
        <v>100000000</v>
      </c>
      <c r="CK126" s="47">
        <f t="shared" si="3"/>
        <v>100000000</v>
      </c>
      <c r="CL126" s="47">
        <f t="shared" si="3"/>
        <v>100000000</v>
      </c>
      <c r="CM126" s="47">
        <f t="shared" si="3"/>
        <v>100000000</v>
      </c>
      <c r="CN126" s="47">
        <f t="shared" si="3"/>
        <v>100000000</v>
      </c>
      <c r="CO126" s="47">
        <f t="shared" si="3"/>
        <v>100000000</v>
      </c>
      <c r="CP126" s="47">
        <f t="shared" si="3"/>
        <v>100000000</v>
      </c>
      <c r="CQ126" s="47">
        <f t="shared" si="3"/>
        <v>100000000</v>
      </c>
      <c r="CR126" s="47">
        <f t="shared" si="3"/>
        <v>100000000</v>
      </c>
      <c r="CS126" s="47">
        <f t="shared" si="3"/>
        <v>100000000</v>
      </c>
      <c r="CT126" s="47">
        <f t="shared" si="3"/>
        <v>100000000</v>
      </c>
      <c r="CU126" s="47">
        <f t="shared" si="3"/>
        <v>100000000</v>
      </c>
      <c r="CV126" s="47">
        <f t="shared" si="3"/>
        <v>100000000</v>
      </c>
      <c r="CW126" s="47">
        <f t="shared" si="3"/>
        <v>100000000</v>
      </c>
      <c r="CX126" s="47">
        <f t="shared" si="3"/>
        <v>100000000</v>
      </c>
      <c r="CY126" s="47">
        <f t="shared" si="3"/>
        <v>100000000</v>
      </c>
      <c r="CZ126" s="47">
        <f t="shared" si="3"/>
        <v>100000000</v>
      </c>
      <c r="DA126" s="47">
        <f t="shared" si="3"/>
        <v>100000000</v>
      </c>
      <c r="DB126" s="47">
        <f t="shared" si="3"/>
        <v>100000000</v>
      </c>
      <c r="DC126" s="47">
        <f t="shared" si="3"/>
        <v>100000000</v>
      </c>
      <c r="DD126" s="47">
        <f t="shared" si="3"/>
        <v>100000000</v>
      </c>
      <c r="DE126" s="47">
        <f t="shared" si="3"/>
        <v>100000000</v>
      </c>
      <c r="DF126" s="47">
        <f t="shared" si="3"/>
        <v>100000000</v>
      </c>
      <c r="DG126" s="47">
        <f t="shared" si="3"/>
        <v>100000000</v>
      </c>
      <c r="DH126" s="47">
        <f t="shared" si="3"/>
        <v>100000000</v>
      </c>
      <c r="DI126" s="47">
        <f t="shared" si="3"/>
        <v>100000000</v>
      </c>
      <c r="DJ126" s="47">
        <f t="shared" si="3"/>
        <v>100000000</v>
      </c>
      <c r="DK126" s="47">
        <f t="shared" si="3"/>
        <v>100000000</v>
      </c>
      <c r="DL126" s="47">
        <f t="shared" si="3"/>
        <v>100000000</v>
      </c>
      <c r="DM126" s="47">
        <f t="shared" si="3"/>
        <v>100000000</v>
      </c>
      <c r="DN126" s="47">
        <f t="shared" si="3"/>
        <v>100000000</v>
      </c>
      <c r="DO126" s="47">
        <f t="shared" si="3"/>
        <v>100000000</v>
      </c>
      <c r="DP126" s="47">
        <f t="shared" si="3"/>
        <v>100000000</v>
      </c>
      <c r="DQ126" s="47">
        <f t="shared" si="3"/>
        <v>100000000</v>
      </c>
    </row>
    <row r="127" ht="14.25" customHeight="1">
      <c r="A127" s="210" t="s">
        <v>337</v>
      </c>
      <c r="B127" s="38">
        <f>B125/'Fund Raising'!$C$10</f>
        <v>0.3589583333</v>
      </c>
      <c r="C127" s="38">
        <f>C125/'Fund Raising'!$C$10</f>
        <v>0.016875</v>
      </c>
      <c r="D127" s="38">
        <f>D125/'Fund Raising'!$C$10</f>
        <v>0.016875</v>
      </c>
      <c r="E127" s="38">
        <f>E125/'Fund Raising'!$C$10</f>
        <v>0.016875</v>
      </c>
      <c r="F127" s="38">
        <f>F125/'Fund Raising'!$C$10</f>
        <v>0.016875</v>
      </c>
      <c r="G127" s="38">
        <f>G125/'Fund Raising'!$C$10</f>
        <v>0.016875</v>
      </c>
      <c r="H127" s="38">
        <f>H125/'Fund Raising'!$C$10</f>
        <v>0.02034722222</v>
      </c>
      <c r="I127" s="38">
        <f>I125/'Fund Raising'!$C$10</f>
        <v>0.02034722222</v>
      </c>
      <c r="J127" s="38">
        <f>J125/'Fund Raising'!$C$10</f>
        <v>0.02034722222</v>
      </c>
      <c r="K127" s="38">
        <f>K125/'Fund Raising'!$C$10</f>
        <v>0.007847222222</v>
      </c>
      <c r="L127" s="38">
        <f>L125/'Fund Raising'!$C$10</f>
        <v>0.007847222222</v>
      </c>
      <c r="M127" s="38">
        <f>M125/'Fund Raising'!$C$10</f>
        <v>0.007847222222</v>
      </c>
      <c r="N127" s="38">
        <f>N125/'Fund Raising'!$C$10</f>
        <v>0.01472222222</v>
      </c>
      <c r="O127" s="38">
        <f>O125/'Fund Raising'!$C$10</f>
        <v>0.01472222222</v>
      </c>
      <c r="P127" s="38">
        <f>P125/'Fund Raising'!$C$10</f>
        <v>0.01472222222</v>
      </c>
      <c r="Q127" s="38">
        <f>Q125/'Fund Raising'!$C$10</f>
        <v>0.01472222222</v>
      </c>
      <c r="R127" s="38">
        <f>R125/'Fund Raising'!$C$10</f>
        <v>0.01472222222</v>
      </c>
      <c r="S127" s="38">
        <f>S125/'Fund Raising'!$C$10</f>
        <v>0.01472222222</v>
      </c>
      <c r="T127" s="38">
        <f>T125/'Fund Raising'!$C$10</f>
        <v>0.01791666667</v>
      </c>
      <c r="U127" s="38">
        <f>U125/'Fund Raising'!$C$10</f>
        <v>0.01791666667</v>
      </c>
      <c r="V127" s="38">
        <f>V125/'Fund Raising'!$C$10</f>
        <v>0.01791666667</v>
      </c>
      <c r="W127" s="38">
        <f>W125/'Fund Raising'!$C$10</f>
        <v>0.01791666667</v>
      </c>
      <c r="X127" s="38">
        <f>X125/'Fund Raising'!$C$10</f>
        <v>0.01791666667</v>
      </c>
      <c r="Y127" s="38">
        <f>Y125/'Fund Raising'!$C$10</f>
        <v>0.01791666667</v>
      </c>
      <c r="Z127" s="38">
        <f>Z125/'Fund Raising'!$C$10</f>
        <v>0.01666666667</v>
      </c>
      <c r="AA127" s="38">
        <f>AA125/'Fund Raising'!$C$10</f>
        <v>0.01666666667</v>
      </c>
      <c r="AB127" s="38">
        <f>AB125/'Fund Raising'!$C$10</f>
        <v>0.01666666667</v>
      </c>
      <c r="AC127" s="38">
        <f>AC125/'Fund Raising'!$C$10</f>
        <v>0.01666666667</v>
      </c>
      <c r="AD127" s="38">
        <f>AD125/'Fund Raising'!$C$10</f>
        <v>0.01666666667</v>
      </c>
      <c r="AE127" s="38">
        <f>AE125/'Fund Raising'!$C$10</f>
        <v>0.01666666667</v>
      </c>
      <c r="AF127" s="38">
        <f>AF125/'Fund Raising'!$C$10</f>
        <v>0.009791666667</v>
      </c>
      <c r="AG127" s="38">
        <f>AG125/'Fund Raising'!$C$10</f>
        <v>0.009791666667</v>
      </c>
      <c r="AH127" s="38">
        <f>AH125/'Fund Raising'!$C$10</f>
        <v>0.009791666667</v>
      </c>
      <c r="AI127" s="38">
        <f>AI125/'Fund Raising'!$C$10</f>
        <v>0.009791666667</v>
      </c>
      <c r="AJ127" s="38">
        <f>AJ125/'Fund Raising'!$C$10</f>
        <v>0.009791666667</v>
      </c>
      <c r="AK127" s="38">
        <f>AK125/'Fund Raising'!$C$10</f>
        <v>0.009791666667</v>
      </c>
      <c r="AL127" s="38">
        <f>AL125/'Fund Raising'!$C$10</f>
        <v>0.009791666667</v>
      </c>
      <c r="AM127" s="38">
        <f>AM125/'Fund Raising'!$C$10</f>
        <v>0.009791666667</v>
      </c>
      <c r="AN127" s="38">
        <f>AN125/'Fund Raising'!$C$10</f>
        <v>0.009791666667</v>
      </c>
      <c r="AO127" s="38">
        <f>AO125/'Fund Raising'!$C$10</f>
        <v>0.009791666667</v>
      </c>
      <c r="AP127" s="38">
        <f>AP125/'Fund Raising'!$C$10</f>
        <v>0.009791666667</v>
      </c>
      <c r="AQ127" s="38">
        <f>AQ125/'Fund Raising'!$C$10</f>
        <v>0.009791666667</v>
      </c>
      <c r="AR127" s="38">
        <f>AR125/'Fund Raising'!$C$10</f>
        <v>0.009791666667</v>
      </c>
      <c r="AS127" s="38">
        <f>AS125/'Fund Raising'!$C$10</f>
        <v>0.009791666667</v>
      </c>
      <c r="AT127" s="38">
        <f>AT125/'Fund Raising'!$C$10</f>
        <v>0.009791666667</v>
      </c>
      <c r="AU127" s="38">
        <f>AU125/'Fund Raising'!$C$10</f>
        <v>0.009791666667</v>
      </c>
      <c r="AV127" s="38">
        <f>AV125/'Fund Raising'!$C$10</f>
        <v>0.009791666667</v>
      </c>
      <c r="AW127" s="38">
        <f>AW125/'Fund Raising'!$C$10</f>
        <v>0.009791666667</v>
      </c>
      <c r="AX127" s="38">
        <f>AX125/'Fund Raising'!$C$10</f>
        <v>0</v>
      </c>
      <c r="AY127" s="38">
        <f>AY125/'Fund Raising'!$C$10</f>
        <v>0</v>
      </c>
      <c r="AZ127" s="38">
        <f>AZ125/'Fund Raising'!$C$10</f>
        <v>0</v>
      </c>
      <c r="BA127" s="38">
        <f>BA125/'Fund Raising'!$C$10</f>
        <v>0</v>
      </c>
      <c r="BB127" s="38">
        <f>BB125/'Fund Raising'!$C$10</f>
        <v>0</v>
      </c>
      <c r="BC127" s="38">
        <f>BC125/'Fund Raising'!$C$10</f>
        <v>0</v>
      </c>
      <c r="BD127" s="38">
        <f>BD125/'Fund Raising'!$C$10</f>
        <v>0</v>
      </c>
      <c r="BE127" s="38">
        <f>BE125/'Fund Raising'!$C$10</f>
        <v>0</v>
      </c>
      <c r="BF127" s="38">
        <f>BF125/'Fund Raising'!$C$10</f>
        <v>0</v>
      </c>
      <c r="BG127" s="38">
        <f>BG125/'Fund Raising'!$C$10</f>
        <v>0</v>
      </c>
      <c r="BH127" s="38">
        <f>BH125/'Fund Raising'!$C$10</f>
        <v>0</v>
      </c>
      <c r="BI127" s="38">
        <f>BI125/'Fund Raising'!$C$10</f>
        <v>0</v>
      </c>
      <c r="BJ127" s="38">
        <f>BJ125/'Fund Raising'!$C$10</f>
        <v>0</v>
      </c>
      <c r="BK127" s="38">
        <f>BK125/'Fund Raising'!$C$10</f>
        <v>0</v>
      </c>
      <c r="BL127" s="38">
        <f>BL125/'Fund Raising'!$C$10</f>
        <v>0</v>
      </c>
      <c r="BM127" s="38">
        <f>BM125/'Fund Raising'!$C$10</f>
        <v>0</v>
      </c>
      <c r="BN127" s="38">
        <f>BN125/'Fund Raising'!$C$10</f>
        <v>0</v>
      </c>
      <c r="BO127" s="38">
        <f>BO125/'Fund Raising'!$C$10</f>
        <v>0</v>
      </c>
      <c r="BP127" s="38">
        <f>BP125/'Fund Raising'!$C$10</f>
        <v>0</v>
      </c>
      <c r="BQ127" s="38">
        <f>BQ125/'Fund Raising'!$C$10</f>
        <v>0</v>
      </c>
      <c r="BR127" s="38">
        <f>BR125/'Fund Raising'!$C$10</f>
        <v>0</v>
      </c>
      <c r="BS127" s="38">
        <f>BS125/'Fund Raising'!$C$10</f>
        <v>0</v>
      </c>
      <c r="BT127" s="38">
        <f>BT125/'Fund Raising'!$C$10</f>
        <v>0</v>
      </c>
      <c r="BU127" s="38">
        <f>BU125/'Fund Raising'!$C$10</f>
        <v>0</v>
      </c>
      <c r="BV127" s="38">
        <f>BV125/'Fund Raising'!$C$10</f>
        <v>0</v>
      </c>
      <c r="BW127" s="38">
        <f>BW125/'Fund Raising'!$C$10</f>
        <v>0</v>
      </c>
      <c r="BX127" s="38">
        <f>BX125/'Fund Raising'!$C$10</f>
        <v>0</v>
      </c>
      <c r="BY127" s="38">
        <f>BY125/'Fund Raising'!$C$10</f>
        <v>0</v>
      </c>
      <c r="BZ127" s="38">
        <f>BZ125/'Fund Raising'!$C$10</f>
        <v>0</v>
      </c>
      <c r="CA127" s="38">
        <f>CA125/'Fund Raising'!$C$10</f>
        <v>0</v>
      </c>
      <c r="CB127" s="38">
        <f>CB125/'Fund Raising'!$C$10</f>
        <v>0</v>
      </c>
      <c r="CC127" s="38">
        <f>CC125/'Fund Raising'!$C$10</f>
        <v>0</v>
      </c>
      <c r="CD127" s="38">
        <f>CD125/'Fund Raising'!$C$10</f>
        <v>0</v>
      </c>
      <c r="CE127" s="38">
        <f>CE125/'Fund Raising'!$C$10</f>
        <v>0</v>
      </c>
      <c r="CF127" s="38">
        <f>CF125/'Fund Raising'!$C$10</f>
        <v>0</v>
      </c>
      <c r="CG127" s="38">
        <f>CG125/'Fund Raising'!$C$10</f>
        <v>0</v>
      </c>
      <c r="CH127" s="38">
        <f>CH125/'Fund Raising'!$C$10</f>
        <v>0</v>
      </c>
      <c r="CI127" s="38">
        <f>CI125/'Fund Raising'!$C$10</f>
        <v>0</v>
      </c>
      <c r="CJ127" s="38">
        <f>CJ125/'Fund Raising'!$C$10</f>
        <v>0</v>
      </c>
      <c r="CK127" s="38">
        <f>CK125/'Fund Raising'!$C$10</f>
        <v>0</v>
      </c>
      <c r="CL127" s="38">
        <f>CL125/'Fund Raising'!$C$10</f>
        <v>0</v>
      </c>
      <c r="CM127" s="38">
        <f>CM125/'Fund Raising'!$C$10</f>
        <v>0</v>
      </c>
      <c r="CN127" s="38">
        <f>CN125/'Fund Raising'!$C$10</f>
        <v>0</v>
      </c>
      <c r="CO127" s="38">
        <f>CO125/'Fund Raising'!$C$10</f>
        <v>0</v>
      </c>
      <c r="CP127" s="38">
        <f>CP125/'Fund Raising'!$C$10</f>
        <v>0</v>
      </c>
      <c r="CQ127" s="38">
        <f>CQ125/'Fund Raising'!$C$10</f>
        <v>0</v>
      </c>
      <c r="CR127" s="38">
        <f>CR125/'Fund Raising'!$C$10</f>
        <v>0</v>
      </c>
      <c r="CS127" s="38">
        <f>CS125/'Fund Raising'!$C$10</f>
        <v>0</v>
      </c>
      <c r="CT127" s="38">
        <f>CT125/'Fund Raising'!$C$10</f>
        <v>0</v>
      </c>
      <c r="CU127" s="38">
        <f>CU125/'Fund Raising'!$C$10</f>
        <v>0</v>
      </c>
      <c r="CV127" s="38">
        <f>CV125/'Fund Raising'!$C$10</f>
        <v>0</v>
      </c>
      <c r="CW127" s="38">
        <f>CW125/'Fund Raising'!$C$10</f>
        <v>0</v>
      </c>
      <c r="CX127" s="38">
        <f>CX125/'Fund Raising'!$C$10</f>
        <v>0</v>
      </c>
      <c r="CY127" s="38">
        <f>CY125/'Fund Raising'!$C$10</f>
        <v>0</v>
      </c>
      <c r="CZ127" s="38">
        <f>CZ125/'Fund Raising'!$C$10</f>
        <v>0</v>
      </c>
      <c r="DA127" s="38">
        <f>DA125/'Fund Raising'!$C$10</f>
        <v>0</v>
      </c>
      <c r="DB127" s="38">
        <f>DB125/'Fund Raising'!$C$10</f>
        <v>0</v>
      </c>
      <c r="DC127" s="38">
        <f>DC125/'Fund Raising'!$C$10</f>
        <v>0</v>
      </c>
      <c r="DD127" s="38">
        <f>DD125/'Fund Raising'!$C$10</f>
        <v>0</v>
      </c>
      <c r="DE127" s="38">
        <f>DE125/'Fund Raising'!$C$10</f>
        <v>0</v>
      </c>
      <c r="DF127" s="38">
        <f>DF125/'Fund Raising'!$C$10</f>
        <v>0</v>
      </c>
      <c r="DG127" s="38">
        <f>DG125/'Fund Raising'!$C$10</f>
        <v>0</v>
      </c>
      <c r="DH127" s="38">
        <f>DH125/'Fund Raising'!$C$10</f>
        <v>0</v>
      </c>
      <c r="DI127" s="38">
        <f>DI125/'Fund Raising'!$C$10</f>
        <v>0</v>
      </c>
      <c r="DJ127" s="38">
        <f>DJ125/'Fund Raising'!$C$10</f>
        <v>0</v>
      </c>
      <c r="DK127" s="38">
        <f>DK125/'Fund Raising'!$C$10</f>
        <v>0</v>
      </c>
      <c r="DL127" s="38">
        <f>DL125/'Fund Raising'!$C$10</f>
        <v>0</v>
      </c>
      <c r="DM127" s="38">
        <f>DM125/'Fund Raising'!$C$10</f>
        <v>0</v>
      </c>
      <c r="DN127" s="38">
        <f>DN125/'Fund Raising'!$C$10</f>
        <v>0</v>
      </c>
      <c r="DO127" s="38">
        <f>DO125/'Fund Raising'!$C$10</f>
        <v>0</v>
      </c>
      <c r="DP127" s="38">
        <f>DP125/'Fund Raising'!$C$10</f>
        <v>0</v>
      </c>
      <c r="DQ127" s="38">
        <f>DQ125/'Fund Raising'!$C$10</f>
        <v>0</v>
      </c>
    </row>
    <row r="128" ht="14.25" customHeight="1"/>
    <row r="129" ht="14.25" customHeight="1">
      <c r="A129" s="210" t="s">
        <v>338</v>
      </c>
      <c r="B129" s="38">
        <f>B127</f>
        <v>0.3589583333</v>
      </c>
      <c r="C129" s="38">
        <f t="shared" ref="C129:DQ129" si="4">B129+C127</f>
        <v>0.3758333333</v>
      </c>
      <c r="D129" s="38">
        <f t="shared" si="4"/>
        <v>0.3927083333</v>
      </c>
      <c r="E129" s="38">
        <f t="shared" si="4"/>
        <v>0.4095833333</v>
      </c>
      <c r="F129" s="38">
        <f t="shared" si="4"/>
        <v>0.4264583333</v>
      </c>
      <c r="G129" s="38">
        <f t="shared" si="4"/>
        <v>0.4433333333</v>
      </c>
      <c r="H129" s="38">
        <f t="shared" si="4"/>
        <v>0.4636805556</v>
      </c>
      <c r="I129" s="38">
        <f t="shared" si="4"/>
        <v>0.4840277778</v>
      </c>
      <c r="J129" s="38">
        <f t="shared" si="4"/>
        <v>0.504375</v>
      </c>
      <c r="K129" s="38">
        <f t="shared" si="4"/>
        <v>0.5122222222</v>
      </c>
      <c r="L129" s="38">
        <f t="shared" si="4"/>
        <v>0.5200694444</v>
      </c>
      <c r="M129" s="38">
        <f t="shared" si="4"/>
        <v>0.5279166667</v>
      </c>
      <c r="N129" s="38">
        <f t="shared" si="4"/>
        <v>0.5426388889</v>
      </c>
      <c r="O129" s="38">
        <f t="shared" si="4"/>
        <v>0.5573611111</v>
      </c>
      <c r="P129" s="38">
        <f t="shared" si="4"/>
        <v>0.5720833333</v>
      </c>
      <c r="Q129" s="38">
        <f t="shared" si="4"/>
        <v>0.5868055556</v>
      </c>
      <c r="R129" s="38">
        <f t="shared" si="4"/>
        <v>0.6015277778</v>
      </c>
      <c r="S129" s="38">
        <f t="shared" si="4"/>
        <v>0.61625</v>
      </c>
      <c r="T129" s="38">
        <f t="shared" si="4"/>
        <v>0.6341666667</v>
      </c>
      <c r="U129" s="38">
        <f t="shared" si="4"/>
        <v>0.6520833333</v>
      </c>
      <c r="V129" s="38">
        <f t="shared" si="4"/>
        <v>0.67</v>
      </c>
      <c r="W129" s="38">
        <f t="shared" si="4"/>
        <v>0.6879166667</v>
      </c>
      <c r="X129" s="38">
        <f t="shared" si="4"/>
        <v>0.7058333333</v>
      </c>
      <c r="Y129" s="38">
        <f t="shared" si="4"/>
        <v>0.72375</v>
      </c>
      <c r="Z129" s="38">
        <f t="shared" si="4"/>
        <v>0.7404166667</v>
      </c>
      <c r="AA129" s="38">
        <f t="shared" si="4"/>
        <v>0.7570833333</v>
      </c>
      <c r="AB129" s="38">
        <f t="shared" si="4"/>
        <v>0.77375</v>
      </c>
      <c r="AC129" s="38">
        <f t="shared" si="4"/>
        <v>0.7904166667</v>
      </c>
      <c r="AD129" s="38">
        <f t="shared" si="4"/>
        <v>0.8070833333</v>
      </c>
      <c r="AE129" s="38">
        <f t="shared" si="4"/>
        <v>0.82375</v>
      </c>
      <c r="AF129" s="38">
        <f t="shared" si="4"/>
        <v>0.8335416667</v>
      </c>
      <c r="AG129" s="38">
        <f t="shared" si="4"/>
        <v>0.8433333333</v>
      </c>
      <c r="AH129" s="38">
        <f t="shared" si="4"/>
        <v>0.853125</v>
      </c>
      <c r="AI129" s="38">
        <f t="shared" si="4"/>
        <v>0.8629166667</v>
      </c>
      <c r="AJ129" s="38">
        <f t="shared" si="4"/>
        <v>0.8727083333</v>
      </c>
      <c r="AK129" s="38">
        <f t="shared" si="4"/>
        <v>0.8825</v>
      </c>
      <c r="AL129" s="38">
        <f t="shared" si="4"/>
        <v>0.8922916667</v>
      </c>
      <c r="AM129" s="38">
        <f t="shared" si="4"/>
        <v>0.9020833333</v>
      </c>
      <c r="AN129" s="38">
        <f t="shared" si="4"/>
        <v>0.911875</v>
      </c>
      <c r="AO129" s="38">
        <f t="shared" si="4"/>
        <v>0.9216666667</v>
      </c>
      <c r="AP129" s="38">
        <f t="shared" si="4"/>
        <v>0.9314583333</v>
      </c>
      <c r="AQ129" s="38">
        <f t="shared" si="4"/>
        <v>0.94125</v>
      </c>
      <c r="AR129" s="38">
        <f t="shared" si="4"/>
        <v>0.9510416667</v>
      </c>
      <c r="AS129" s="38">
        <f t="shared" si="4"/>
        <v>0.9608333333</v>
      </c>
      <c r="AT129" s="38">
        <f t="shared" si="4"/>
        <v>0.970625</v>
      </c>
      <c r="AU129" s="38">
        <f t="shared" si="4"/>
        <v>0.9804166667</v>
      </c>
      <c r="AV129" s="38">
        <f t="shared" si="4"/>
        <v>0.9902083333</v>
      </c>
      <c r="AW129" s="38">
        <f t="shared" si="4"/>
        <v>1</v>
      </c>
      <c r="AX129" s="38">
        <f t="shared" si="4"/>
        <v>1</v>
      </c>
      <c r="AY129" s="38">
        <f t="shared" si="4"/>
        <v>1</v>
      </c>
      <c r="AZ129" s="38">
        <f t="shared" si="4"/>
        <v>1</v>
      </c>
      <c r="BA129" s="38">
        <f t="shared" si="4"/>
        <v>1</v>
      </c>
      <c r="BB129" s="38">
        <f t="shared" si="4"/>
        <v>1</v>
      </c>
      <c r="BC129" s="38">
        <f t="shared" si="4"/>
        <v>1</v>
      </c>
      <c r="BD129" s="38">
        <f t="shared" si="4"/>
        <v>1</v>
      </c>
      <c r="BE129" s="38">
        <f t="shared" si="4"/>
        <v>1</v>
      </c>
      <c r="BF129" s="38">
        <f t="shared" si="4"/>
        <v>1</v>
      </c>
      <c r="BG129" s="38">
        <f t="shared" si="4"/>
        <v>1</v>
      </c>
      <c r="BH129" s="38">
        <f t="shared" si="4"/>
        <v>1</v>
      </c>
      <c r="BI129" s="38">
        <f t="shared" si="4"/>
        <v>1</v>
      </c>
      <c r="BJ129" s="38">
        <f t="shared" si="4"/>
        <v>1</v>
      </c>
      <c r="BK129" s="38">
        <f t="shared" si="4"/>
        <v>1</v>
      </c>
      <c r="BL129" s="38">
        <f t="shared" si="4"/>
        <v>1</v>
      </c>
      <c r="BM129" s="38">
        <f t="shared" si="4"/>
        <v>1</v>
      </c>
      <c r="BN129" s="38">
        <f t="shared" si="4"/>
        <v>1</v>
      </c>
      <c r="BO129" s="38">
        <f t="shared" si="4"/>
        <v>1</v>
      </c>
      <c r="BP129" s="38">
        <f t="shared" si="4"/>
        <v>1</v>
      </c>
      <c r="BQ129" s="38">
        <f t="shared" si="4"/>
        <v>1</v>
      </c>
      <c r="BR129" s="38">
        <f t="shared" si="4"/>
        <v>1</v>
      </c>
      <c r="BS129" s="38">
        <f t="shared" si="4"/>
        <v>1</v>
      </c>
      <c r="BT129" s="38">
        <f t="shared" si="4"/>
        <v>1</v>
      </c>
      <c r="BU129" s="38">
        <f t="shared" si="4"/>
        <v>1</v>
      </c>
      <c r="BV129" s="38">
        <f t="shared" si="4"/>
        <v>1</v>
      </c>
      <c r="BW129" s="38">
        <f t="shared" si="4"/>
        <v>1</v>
      </c>
      <c r="BX129" s="38">
        <f t="shared" si="4"/>
        <v>1</v>
      </c>
      <c r="BY129" s="38">
        <f t="shared" si="4"/>
        <v>1</v>
      </c>
      <c r="BZ129" s="38">
        <f t="shared" si="4"/>
        <v>1</v>
      </c>
      <c r="CA129" s="38">
        <f t="shared" si="4"/>
        <v>1</v>
      </c>
      <c r="CB129" s="38">
        <f t="shared" si="4"/>
        <v>1</v>
      </c>
      <c r="CC129" s="38">
        <f t="shared" si="4"/>
        <v>1</v>
      </c>
      <c r="CD129" s="38">
        <f t="shared" si="4"/>
        <v>1</v>
      </c>
      <c r="CE129" s="38">
        <f t="shared" si="4"/>
        <v>1</v>
      </c>
      <c r="CF129" s="38">
        <f t="shared" si="4"/>
        <v>1</v>
      </c>
      <c r="CG129" s="38">
        <f t="shared" si="4"/>
        <v>1</v>
      </c>
      <c r="CH129" s="38">
        <f t="shared" si="4"/>
        <v>1</v>
      </c>
      <c r="CI129" s="38">
        <f t="shared" si="4"/>
        <v>1</v>
      </c>
      <c r="CJ129" s="38">
        <f t="shared" si="4"/>
        <v>1</v>
      </c>
      <c r="CK129" s="38">
        <f t="shared" si="4"/>
        <v>1</v>
      </c>
      <c r="CL129" s="38">
        <f t="shared" si="4"/>
        <v>1</v>
      </c>
      <c r="CM129" s="38">
        <f t="shared" si="4"/>
        <v>1</v>
      </c>
      <c r="CN129" s="38">
        <f t="shared" si="4"/>
        <v>1</v>
      </c>
      <c r="CO129" s="38">
        <f t="shared" si="4"/>
        <v>1</v>
      </c>
      <c r="CP129" s="38">
        <f t="shared" si="4"/>
        <v>1</v>
      </c>
      <c r="CQ129" s="38">
        <f t="shared" si="4"/>
        <v>1</v>
      </c>
      <c r="CR129" s="38">
        <f t="shared" si="4"/>
        <v>1</v>
      </c>
      <c r="CS129" s="38">
        <f t="shared" si="4"/>
        <v>1</v>
      </c>
      <c r="CT129" s="38">
        <f t="shared" si="4"/>
        <v>1</v>
      </c>
      <c r="CU129" s="38">
        <f t="shared" si="4"/>
        <v>1</v>
      </c>
      <c r="CV129" s="38">
        <f t="shared" si="4"/>
        <v>1</v>
      </c>
      <c r="CW129" s="38">
        <f t="shared" si="4"/>
        <v>1</v>
      </c>
      <c r="CX129" s="38">
        <f t="shared" si="4"/>
        <v>1</v>
      </c>
      <c r="CY129" s="38">
        <f t="shared" si="4"/>
        <v>1</v>
      </c>
      <c r="CZ129" s="38">
        <f t="shared" si="4"/>
        <v>1</v>
      </c>
      <c r="DA129" s="38">
        <f t="shared" si="4"/>
        <v>1</v>
      </c>
      <c r="DB129" s="38">
        <f t="shared" si="4"/>
        <v>1</v>
      </c>
      <c r="DC129" s="38">
        <f t="shared" si="4"/>
        <v>1</v>
      </c>
      <c r="DD129" s="38">
        <f t="shared" si="4"/>
        <v>1</v>
      </c>
      <c r="DE129" s="38">
        <f t="shared" si="4"/>
        <v>1</v>
      </c>
      <c r="DF129" s="38">
        <f t="shared" si="4"/>
        <v>1</v>
      </c>
      <c r="DG129" s="38">
        <f t="shared" si="4"/>
        <v>1</v>
      </c>
      <c r="DH129" s="38">
        <f t="shared" si="4"/>
        <v>1</v>
      </c>
      <c r="DI129" s="38">
        <f t="shared" si="4"/>
        <v>1</v>
      </c>
      <c r="DJ129" s="38">
        <f t="shared" si="4"/>
        <v>1</v>
      </c>
      <c r="DK129" s="38">
        <f t="shared" si="4"/>
        <v>1</v>
      </c>
      <c r="DL129" s="38">
        <f t="shared" si="4"/>
        <v>1</v>
      </c>
      <c r="DM129" s="38">
        <f t="shared" si="4"/>
        <v>1</v>
      </c>
      <c r="DN129" s="38">
        <f t="shared" si="4"/>
        <v>1</v>
      </c>
      <c r="DO129" s="38">
        <f t="shared" si="4"/>
        <v>1</v>
      </c>
      <c r="DP129" s="38">
        <f t="shared" si="4"/>
        <v>1</v>
      </c>
      <c r="DQ129" s="38">
        <f t="shared" si="4"/>
        <v>1</v>
      </c>
    </row>
    <row r="130" ht="14.25" customHeight="1"/>
    <row r="131" ht="14.25" customHeight="1"/>
    <row r="132" ht="14.25" customHeight="1">
      <c r="A132" s="210" t="s">
        <v>339</v>
      </c>
      <c r="B132" s="292"/>
      <c r="C132" s="38">
        <f t="shared" ref="C132:DQ132" si="5">(C126-B126)/B126</f>
        <v>0.04701102728</v>
      </c>
      <c r="D132" s="38">
        <f t="shared" si="5"/>
        <v>0.04490022173</v>
      </c>
      <c r="E132" s="38">
        <f t="shared" si="5"/>
        <v>0.04297082228</v>
      </c>
      <c r="F132" s="38">
        <f t="shared" si="5"/>
        <v>0.04120040692</v>
      </c>
      <c r="G132" s="38">
        <f t="shared" si="5"/>
        <v>0.03957010259</v>
      </c>
      <c r="H132" s="38">
        <f t="shared" si="5"/>
        <v>0.04589598997</v>
      </c>
      <c r="I132" s="38">
        <f t="shared" si="5"/>
        <v>0.04388198293</v>
      </c>
      <c r="J132" s="38">
        <f t="shared" si="5"/>
        <v>0.04203730273</v>
      </c>
      <c r="K132" s="38">
        <f t="shared" si="5"/>
        <v>0.01555830924</v>
      </c>
      <c r="L132" s="38">
        <f t="shared" si="5"/>
        <v>0.01531995662</v>
      </c>
      <c r="M132" s="38">
        <f t="shared" si="5"/>
        <v>0.0150887969</v>
      </c>
      <c r="N132" s="38">
        <f t="shared" si="5"/>
        <v>0.02788739805</v>
      </c>
      <c r="O132" s="38">
        <f t="shared" si="5"/>
        <v>0.02713079089</v>
      </c>
      <c r="P132" s="38">
        <f t="shared" si="5"/>
        <v>0.026414154</v>
      </c>
      <c r="Q132" s="38">
        <f t="shared" si="5"/>
        <v>0.02573440155</v>
      </c>
      <c r="R132" s="38">
        <f t="shared" si="5"/>
        <v>0.0250887574</v>
      </c>
      <c r="S132" s="38">
        <f t="shared" si="5"/>
        <v>0.02447471716</v>
      </c>
      <c r="T132" s="38">
        <f t="shared" si="5"/>
        <v>0.02907369844</v>
      </c>
      <c r="U132" s="38">
        <f t="shared" si="5"/>
        <v>0.02825229961</v>
      </c>
      <c r="V132" s="38">
        <f t="shared" si="5"/>
        <v>0.02747603834</v>
      </c>
      <c r="W132" s="38">
        <f t="shared" si="5"/>
        <v>0.02674129353</v>
      </c>
      <c r="X132" s="38">
        <f t="shared" si="5"/>
        <v>0.02604482132</v>
      </c>
      <c r="Y132" s="38">
        <f t="shared" si="5"/>
        <v>0.0253837072</v>
      </c>
      <c r="Z132" s="38">
        <f t="shared" si="5"/>
        <v>0.02302820956</v>
      </c>
      <c r="AA132" s="38">
        <f t="shared" si="5"/>
        <v>0.02250984806</v>
      </c>
      <c r="AB132" s="38">
        <f t="shared" si="5"/>
        <v>0.0220143093</v>
      </c>
      <c r="AC132" s="38">
        <f t="shared" si="5"/>
        <v>0.02154011847</v>
      </c>
      <c r="AD132" s="38">
        <f t="shared" si="5"/>
        <v>0.02108592514</v>
      </c>
      <c r="AE132" s="38">
        <f t="shared" si="5"/>
        <v>0.02065049045</v>
      </c>
      <c r="AF132" s="38">
        <f t="shared" si="5"/>
        <v>0.01188669702</v>
      </c>
      <c r="AG132" s="38">
        <f t="shared" si="5"/>
        <v>0.01174706323</v>
      </c>
      <c r="AH132" s="38">
        <f t="shared" si="5"/>
        <v>0.01161067194</v>
      </c>
      <c r="AI132" s="38">
        <f t="shared" si="5"/>
        <v>0.01147741148</v>
      </c>
      <c r="AJ132" s="38">
        <f t="shared" si="5"/>
        <v>0.01134717528</v>
      </c>
      <c r="AK132" s="38">
        <f t="shared" si="5"/>
        <v>0.01121986154</v>
      </c>
      <c r="AL132" s="38">
        <f t="shared" si="5"/>
        <v>0.01109537299</v>
      </c>
      <c r="AM132" s="38">
        <f t="shared" si="5"/>
        <v>0.01097361662</v>
      </c>
      <c r="AN132" s="38">
        <f t="shared" si="5"/>
        <v>0.01085450346</v>
      </c>
      <c r="AO132" s="38">
        <f t="shared" si="5"/>
        <v>0.01073794837</v>
      </c>
      <c r="AP132" s="38">
        <f t="shared" si="5"/>
        <v>0.0106238698</v>
      </c>
      <c r="AQ132" s="38">
        <f t="shared" si="5"/>
        <v>0.01051218967</v>
      </c>
      <c r="AR132" s="38">
        <f t="shared" si="5"/>
        <v>0.01040283311</v>
      </c>
      <c r="AS132" s="38">
        <f t="shared" si="5"/>
        <v>0.01029572837</v>
      </c>
      <c r="AT132" s="38">
        <f t="shared" si="5"/>
        <v>0.01019080659</v>
      </c>
      <c r="AU132" s="38">
        <f t="shared" si="5"/>
        <v>0.01008800172</v>
      </c>
      <c r="AV132" s="38">
        <f t="shared" si="5"/>
        <v>0.009987250319</v>
      </c>
      <c r="AW132" s="38">
        <f t="shared" si="5"/>
        <v>0.009888491479</v>
      </c>
      <c r="AX132" s="38">
        <f t="shared" si="5"/>
        <v>0</v>
      </c>
      <c r="AY132" s="38">
        <f t="shared" si="5"/>
        <v>0</v>
      </c>
      <c r="AZ132" s="38">
        <f t="shared" si="5"/>
        <v>0</v>
      </c>
      <c r="BA132" s="38">
        <f t="shared" si="5"/>
        <v>0</v>
      </c>
      <c r="BB132" s="38">
        <f t="shared" si="5"/>
        <v>0</v>
      </c>
      <c r="BC132" s="38">
        <f t="shared" si="5"/>
        <v>0</v>
      </c>
      <c r="BD132" s="38">
        <f t="shared" si="5"/>
        <v>0</v>
      </c>
      <c r="BE132" s="38">
        <f t="shared" si="5"/>
        <v>0</v>
      </c>
      <c r="BF132" s="38">
        <f t="shared" si="5"/>
        <v>0</v>
      </c>
      <c r="BG132" s="38">
        <f t="shared" si="5"/>
        <v>0</v>
      </c>
      <c r="BH132" s="38">
        <f t="shared" si="5"/>
        <v>0</v>
      </c>
      <c r="BI132" s="38">
        <f t="shared" si="5"/>
        <v>0</v>
      </c>
      <c r="BJ132" s="38">
        <f t="shared" si="5"/>
        <v>0</v>
      </c>
      <c r="BK132" s="38">
        <f t="shared" si="5"/>
        <v>0</v>
      </c>
      <c r="BL132" s="38">
        <f t="shared" si="5"/>
        <v>0</v>
      </c>
      <c r="BM132" s="38">
        <f t="shared" si="5"/>
        <v>0</v>
      </c>
      <c r="BN132" s="38">
        <f t="shared" si="5"/>
        <v>0</v>
      </c>
      <c r="BO132" s="38">
        <f t="shared" si="5"/>
        <v>0</v>
      </c>
      <c r="BP132" s="38">
        <f t="shared" si="5"/>
        <v>0</v>
      </c>
      <c r="BQ132" s="38">
        <f t="shared" si="5"/>
        <v>0</v>
      </c>
      <c r="BR132" s="38">
        <f t="shared" si="5"/>
        <v>0</v>
      </c>
      <c r="BS132" s="38">
        <f t="shared" si="5"/>
        <v>0</v>
      </c>
      <c r="BT132" s="38">
        <f t="shared" si="5"/>
        <v>0</v>
      </c>
      <c r="BU132" s="38">
        <f t="shared" si="5"/>
        <v>0</v>
      </c>
      <c r="BV132" s="38">
        <f t="shared" si="5"/>
        <v>0</v>
      </c>
      <c r="BW132" s="38">
        <f t="shared" si="5"/>
        <v>0</v>
      </c>
      <c r="BX132" s="38">
        <f t="shared" si="5"/>
        <v>0</v>
      </c>
      <c r="BY132" s="38">
        <f t="shared" si="5"/>
        <v>0</v>
      </c>
      <c r="BZ132" s="38">
        <f t="shared" si="5"/>
        <v>0</v>
      </c>
      <c r="CA132" s="38">
        <f t="shared" si="5"/>
        <v>0</v>
      </c>
      <c r="CB132" s="38">
        <f t="shared" si="5"/>
        <v>0</v>
      </c>
      <c r="CC132" s="38">
        <f t="shared" si="5"/>
        <v>0</v>
      </c>
      <c r="CD132" s="38">
        <f t="shared" si="5"/>
        <v>0</v>
      </c>
      <c r="CE132" s="38">
        <f t="shared" si="5"/>
        <v>0</v>
      </c>
      <c r="CF132" s="38">
        <f t="shared" si="5"/>
        <v>0</v>
      </c>
      <c r="CG132" s="38">
        <f t="shared" si="5"/>
        <v>0</v>
      </c>
      <c r="CH132" s="38">
        <f t="shared" si="5"/>
        <v>0</v>
      </c>
      <c r="CI132" s="38">
        <f t="shared" si="5"/>
        <v>0</v>
      </c>
      <c r="CJ132" s="38">
        <f t="shared" si="5"/>
        <v>0</v>
      </c>
      <c r="CK132" s="38">
        <f t="shared" si="5"/>
        <v>0</v>
      </c>
      <c r="CL132" s="38">
        <f t="shared" si="5"/>
        <v>0</v>
      </c>
      <c r="CM132" s="38">
        <f t="shared" si="5"/>
        <v>0</v>
      </c>
      <c r="CN132" s="38">
        <f t="shared" si="5"/>
        <v>0</v>
      </c>
      <c r="CO132" s="38">
        <f t="shared" si="5"/>
        <v>0</v>
      </c>
      <c r="CP132" s="38">
        <f t="shared" si="5"/>
        <v>0</v>
      </c>
      <c r="CQ132" s="38">
        <f t="shared" si="5"/>
        <v>0</v>
      </c>
      <c r="CR132" s="38">
        <f t="shared" si="5"/>
        <v>0</v>
      </c>
      <c r="CS132" s="38">
        <f t="shared" si="5"/>
        <v>0</v>
      </c>
      <c r="CT132" s="38">
        <f t="shared" si="5"/>
        <v>0</v>
      </c>
      <c r="CU132" s="38">
        <f t="shared" si="5"/>
        <v>0</v>
      </c>
      <c r="CV132" s="38">
        <f t="shared" si="5"/>
        <v>0</v>
      </c>
      <c r="CW132" s="38">
        <f t="shared" si="5"/>
        <v>0</v>
      </c>
      <c r="CX132" s="38">
        <f t="shared" si="5"/>
        <v>0</v>
      </c>
      <c r="CY132" s="38">
        <f t="shared" si="5"/>
        <v>0</v>
      </c>
      <c r="CZ132" s="38">
        <f t="shared" si="5"/>
        <v>0</v>
      </c>
      <c r="DA132" s="38">
        <f t="shared" si="5"/>
        <v>0</v>
      </c>
      <c r="DB132" s="38">
        <f t="shared" si="5"/>
        <v>0</v>
      </c>
      <c r="DC132" s="38">
        <f t="shared" si="5"/>
        <v>0</v>
      </c>
      <c r="DD132" s="38">
        <f t="shared" si="5"/>
        <v>0</v>
      </c>
      <c r="DE132" s="38">
        <f t="shared" si="5"/>
        <v>0</v>
      </c>
      <c r="DF132" s="38">
        <f t="shared" si="5"/>
        <v>0</v>
      </c>
      <c r="DG132" s="38">
        <f t="shared" si="5"/>
        <v>0</v>
      </c>
      <c r="DH132" s="38">
        <f t="shared" si="5"/>
        <v>0</v>
      </c>
      <c r="DI132" s="38">
        <f t="shared" si="5"/>
        <v>0</v>
      </c>
      <c r="DJ132" s="38">
        <f t="shared" si="5"/>
        <v>0</v>
      </c>
      <c r="DK132" s="38">
        <f t="shared" si="5"/>
        <v>0</v>
      </c>
      <c r="DL132" s="38">
        <f t="shared" si="5"/>
        <v>0</v>
      </c>
      <c r="DM132" s="38">
        <f t="shared" si="5"/>
        <v>0</v>
      </c>
      <c r="DN132" s="38">
        <f t="shared" si="5"/>
        <v>0</v>
      </c>
      <c r="DO132" s="38">
        <f t="shared" si="5"/>
        <v>0</v>
      </c>
      <c r="DP132" s="38">
        <f t="shared" si="5"/>
        <v>0</v>
      </c>
      <c r="DQ132" s="38">
        <f t="shared" si="5"/>
        <v>0</v>
      </c>
    </row>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71"/>
    <col customWidth="1" min="2" max="2" width="37.14"/>
    <col customWidth="1" min="8" max="8" width="111.71"/>
  </cols>
  <sheetData>
    <row r="1">
      <c r="A1" s="293" t="s">
        <v>340</v>
      </c>
      <c r="B1" s="293" t="s">
        <v>341</v>
      </c>
      <c r="C1" s="293" t="s">
        <v>342</v>
      </c>
      <c r="D1" s="293" t="s">
        <v>343</v>
      </c>
      <c r="E1" s="293" t="s">
        <v>344</v>
      </c>
      <c r="F1" s="293" t="s">
        <v>345</v>
      </c>
      <c r="G1" s="293" t="s">
        <v>346</v>
      </c>
      <c r="H1" s="293" t="s">
        <v>94</v>
      </c>
    </row>
    <row r="2">
      <c r="A2" s="123" t="str">
        <f>'Fund Raising'!B9</f>
        <v>Supply Type</v>
      </c>
      <c r="B2" s="123" t="s">
        <v>347</v>
      </c>
      <c r="C2" s="294" t="str">
        <f>'Fund Raising'!C9</f>
        <v>Fixed</v>
      </c>
      <c r="D2" s="295"/>
      <c r="E2" s="295"/>
      <c r="F2" s="295"/>
      <c r="G2" s="123"/>
      <c r="H2" s="123"/>
    </row>
    <row r="3">
      <c r="A3" s="123" t="str">
        <f>'Fund Raising'!B10</f>
        <v>Total Supply of Tokens</v>
      </c>
      <c r="B3" s="123" t="s">
        <v>348</v>
      </c>
      <c r="C3" s="296">
        <f>'Fund Raising'!C10</f>
        <v>100000000</v>
      </c>
      <c r="D3" s="123"/>
      <c r="E3" s="123"/>
      <c r="F3" s="123"/>
      <c r="G3" s="123"/>
      <c r="H3" s="123"/>
    </row>
    <row r="4">
      <c r="A4" s="123" t="str">
        <f>'Fund Raising'!B11</f>
        <v>Launch Date / dd.mm.yyyy</v>
      </c>
      <c r="B4" s="123" t="s">
        <v>349</v>
      </c>
      <c r="C4" s="297">
        <f>'Fund Raising'!C11</f>
        <v>45292</v>
      </c>
      <c r="D4" s="295"/>
      <c r="E4" s="295"/>
      <c r="F4" s="295"/>
      <c r="G4" s="123"/>
      <c r="H4" s="123"/>
    </row>
    <row r="5">
      <c r="A5" s="123" t="str">
        <f>'Fund Raising'!B12</f>
        <v>% Public Sale of Supply (up to)</v>
      </c>
      <c r="B5" s="123" t="s">
        <v>350</v>
      </c>
      <c r="C5" s="298">
        <v>0.0</v>
      </c>
      <c r="D5" s="123"/>
      <c r="E5" s="123"/>
      <c r="F5" s="123"/>
      <c r="G5" s="123"/>
      <c r="H5" s="123"/>
    </row>
    <row r="6">
      <c r="A6" s="123" t="str">
        <f>'Fund Raising'!B13</f>
        <v>Public Sale Valuation / $</v>
      </c>
      <c r="B6" s="123" t="s">
        <v>351</v>
      </c>
      <c r="C6" s="299">
        <v>0.0</v>
      </c>
      <c r="D6" s="123"/>
      <c r="E6" s="123"/>
      <c r="F6" s="123"/>
      <c r="G6" s="123"/>
      <c r="H6" s="123"/>
    </row>
    <row r="7">
      <c r="A7" s="123" t="str">
        <f>'Fund Raising'!B14</f>
        <v>Equity Owned by External Shareholders</v>
      </c>
      <c r="B7" s="123" t="s">
        <v>352</v>
      </c>
      <c r="C7" s="298">
        <v>0.0</v>
      </c>
      <c r="D7" s="123"/>
      <c r="E7" s="123"/>
      <c r="F7" s="123"/>
      <c r="G7" s="123"/>
      <c r="H7" s="123"/>
    </row>
    <row r="8">
      <c r="A8" s="123" t="str">
        <f>'Fund Raising'!B18&amp;" Raised"</f>
        <v>Early Backers / Angels Raised</v>
      </c>
      <c r="B8" s="123" t="s">
        <v>353</v>
      </c>
      <c r="C8" s="299">
        <v>0.0</v>
      </c>
      <c r="D8" s="123"/>
      <c r="E8" s="123"/>
      <c r="F8" s="123"/>
      <c r="G8" s="123"/>
      <c r="H8" s="123"/>
    </row>
    <row r="9">
      <c r="A9" s="123" t="str">
        <f>'Fund Raising'!B19&amp;" Raised"</f>
        <v>Seed Raised</v>
      </c>
      <c r="B9" s="123" t="s">
        <v>354</v>
      </c>
      <c r="C9" s="299">
        <v>0.0</v>
      </c>
      <c r="D9" s="123"/>
      <c r="E9" s="123"/>
      <c r="F9" s="123"/>
      <c r="G9" s="123"/>
      <c r="H9" s="123"/>
    </row>
    <row r="10">
      <c r="A10" s="123" t="str">
        <f>'Fund Raising'!B20&amp;" Raised"</f>
        <v>Seed1 Raised</v>
      </c>
      <c r="B10" s="123" t="s">
        <v>355</v>
      </c>
      <c r="C10" s="296">
        <f>'Fund Raising'!C20</f>
        <v>500000</v>
      </c>
      <c r="D10" s="123"/>
      <c r="E10" s="123"/>
      <c r="F10" s="123"/>
      <c r="G10" s="123"/>
      <c r="H10" s="123"/>
    </row>
    <row r="11">
      <c r="A11" s="123" t="str">
        <f>'Fund Raising'!B21&amp;" Raised"</f>
        <v>Seed2 Raised</v>
      </c>
      <c r="B11" s="123" t="s">
        <v>356</v>
      </c>
      <c r="C11" s="296">
        <f>'Fund Raising'!C21</f>
        <v>1500000</v>
      </c>
      <c r="D11" s="123"/>
      <c r="E11" s="123"/>
      <c r="F11" s="123"/>
      <c r="G11" s="123"/>
      <c r="H11" s="123"/>
    </row>
    <row r="12">
      <c r="A12" s="123" t="str">
        <f>'Fund Raising'!B22&amp;" Raised"</f>
        <v>Public Sale Raised</v>
      </c>
      <c r="B12" s="123" t="s">
        <v>357</v>
      </c>
      <c r="C12" s="299">
        <v>0.0</v>
      </c>
      <c r="D12" s="123"/>
      <c r="E12" s="123"/>
      <c r="F12" s="123"/>
      <c r="G12" s="123"/>
      <c r="H12" s="123"/>
    </row>
    <row r="13">
      <c r="A13" s="123" t="str">
        <f>'Fund Raising'!B23&amp;" Raised"</f>
        <v>Sum of Raised Capital / $ Raised</v>
      </c>
      <c r="B13" s="123" t="s">
        <v>358</v>
      </c>
      <c r="C13" s="300">
        <f>'Fund Raising'!C23</f>
        <v>2000000</v>
      </c>
      <c r="D13" s="295"/>
      <c r="E13" s="295"/>
      <c r="F13" s="295"/>
      <c r="G13" s="123"/>
      <c r="H13" s="123"/>
    </row>
    <row r="14">
      <c r="A14" s="123" t="str">
        <f>'Fund Raising'!B18&amp;" Valuation"</f>
        <v>Early Backers / Angels Valuation</v>
      </c>
      <c r="B14" s="123" t="s">
        <v>359</v>
      </c>
      <c r="C14" s="301">
        <v>0.0</v>
      </c>
      <c r="D14" s="295"/>
      <c r="E14" s="295"/>
      <c r="F14" s="295"/>
      <c r="G14" s="123"/>
      <c r="H14" s="123"/>
    </row>
    <row r="15">
      <c r="A15" s="123" t="str">
        <f>'Fund Raising'!B19&amp;" Valuation"</f>
        <v>Seed Valuation</v>
      </c>
      <c r="B15" s="123" t="s">
        <v>360</v>
      </c>
      <c r="C15" s="299">
        <v>0.0</v>
      </c>
      <c r="D15" s="123"/>
      <c r="E15" s="123"/>
      <c r="F15" s="123"/>
      <c r="G15" s="123"/>
      <c r="H15" s="123"/>
    </row>
    <row r="16">
      <c r="A16" s="123" t="str">
        <f>'Fund Raising'!B20&amp;" Valuation"</f>
        <v>Seed1 Valuation</v>
      </c>
      <c r="B16" s="123" t="s">
        <v>361</v>
      </c>
      <c r="C16" s="296">
        <f>'Fund Raising'!D20</f>
        <v>12000000</v>
      </c>
      <c r="D16" s="123"/>
      <c r="E16" s="123"/>
      <c r="F16" s="123"/>
      <c r="G16" s="123"/>
      <c r="H16" s="123"/>
    </row>
    <row r="17">
      <c r="A17" s="123" t="str">
        <f>'Fund Raising'!B21&amp;" Valuation"</f>
        <v>Seed2 Valuation</v>
      </c>
      <c r="B17" s="123" t="s">
        <v>362</v>
      </c>
      <c r="C17" s="296">
        <f>'Fund Raising'!D21</f>
        <v>16000000</v>
      </c>
      <c r="D17" s="123"/>
      <c r="E17" s="123"/>
      <c r="F17" s="123"/>
      <c r="G17" s="123"/>
      <c r="H17" s="123"/>
    </row>
    <row r="18">
      <c r="A18" s="123" t="str">
        <f>'Fund Raising'!B18&amp;" Bonus Amount / %"</f>
        <v>Early Backers / Angels Bonus Amount / %</v>
      </c>
      <c r="B18" s="123" t="s">
        <v>363</v>
      </c>
      <c r="C18" s="302">
        <f>'Fund Raising'!E18</f>
        <v>1</v>
      </c>
      <c r="D18" s="295"/>
      <c r="E18" s="295"/>
      <c r="F18" s="295"/>
      <c r="G18" s="123"/>
      <c r="H18" s="123"/>
    </row>
    <row r="19">
      <c r="A19" s="123" t="str">
        <f>'Fund Raising'!B19&amp;" Bonus Amount / %"</f>
        <v>Seed Bonus Amount / %</v>
      </c>
      <c r="B19" s="123" t="s">
        <v>364</v>
      </c>
      <c r="C19" s="298">
        <v>0.0</v>
      </c>
      <c r="D19" s="123"/>
      <c r="E19" s="123"/>
      <c r="F19" s="123"/>
      <c r="G19" s="123"/>
      <c r="H19" s="123"/>
    </row>
    <row r="20">
      <c r="A20" s="123" t="str">
        <f>'Fund Raising'!B20&amp;" Bonus Amount / %"</f>
        <v>Seed1 Bonus Amount / %</v>
      </c>
      <c r="B20" s="123" t="s">
        <v>365</v>
      </c>
      <c r="C20" s="303">
        <f>'Fund Raising'!E20</f>
        <v>0.5</v>
      </c>
      <c r="D20" s="123"/>
      <c r="E20" s="123"/>
      <c r="F20" s="123"/>
      <c r="G20" s="123"/>
      <c r="H20" s="123"/>
    </row>
    <row r="21">
      <c r="A21" s="123" t="str">
        <f>'Fund Raising'!B21&amp;" Bonus Amount / %"</f>
        <v>Seed2 Bonus Amount / %</v>
      </c>
      <c r="B21" s="123" t="s">
        <v>366</v>
      </c>
      <c r="C21" s="303">
        <f>'Fund Raising'!E21</f>
        <v>0.25</v>
      </c>
      <c r="D21" s="123"/>
      <c r="E21" s="123"/>
      <c r="F21" s="123"/>
      <c r="G21" s="123"/>
      <c r="H21" s="123"/>
    </row>
    <row r="22">
      <c r="A22" s="123" t="str">
        <f>'Fund Raising'!B32&amp;" Token Allocation"</f>
        <v>Founders / Team Token Allocation</v>
      </c>
      <c r="B22" s="123" t="s">
        <v>367</v>
      </c>
      <c r="C22" s="303">
        <f>'Fund Raising'!C32</f>
        <v>0.2</v>
      </c>
      <c r="D22" s="123"/>
      <c r="E22" s="123"/>
      <c r="F22" s="123"/>
      <c r="G22" s="123"/>
      <c r="H22" s="123"/>
    </row>
    <row r="23">
      <c r="A23" s="304" t="s">
        <v>368</v>
      </c>
      <c r="B23" s="123" t="s">
        <v>369</v>
      </c>
      <c r="C23" s="303">
        <f>'Fund Raising'!C33</f>
        <v>0.03</v>
      </c>
      <c r="D23" s="123"/>
      <c r="E23" s="123"/>
      <c r="F23" s="123"/>
      <c r="G23" s="123"/>
      <c r="H23" s="123"/>
    </row>
    <row r="24">
      <c r="A24" s="123" t="str">
        <f>'Fund Raising'!B34&amp;" Token Allocation"</f>
        <v>Advisors Token Allocation</v>
      </c>
      <c r="B24" s="123" t="s">
        <v>370</v>
      </c>
      <c r="C24" s="303">
        <f>'Fund Raising'!C34</f>
        <v>0.03</v>
      </c>
      <c r="D24" s="123"/>
      <c r="E24" s="123"/>
      <c r="F24" s="123"/>
      <c r="G24" s="123"/>
      <c r="H24" s="123"/>
    </row>
    <row r="25">
      <c r="A25" s="304" t="s">
        <v>371</v>
      </c>
      <c r="B25" s="123" t="s">
        <v>372</v>
      </c>
      <c r="C25" s="303">
        <f>'Fund Raising'!C35</f>
        <v>0</v>
      </c>
      <c r="D25" s="123"/>
      <c r="E25" s="123"/>
      <c r="F25" s="123"/>
      <c r="G25" s="123"/>
      <c r="H25" s="123"/>
    </row>
    <row r="26">
      <c r="A26" s="304" t="s">
        <v>373</v>
      </c>
      <c r="B26" s="123" t="s">
        <v>374</v>
      </c>
      <c r="C26" s="303">
        <f>'Fund Raising'!C36</f>
        <v>0</v>
      </c>
      <c r="D26" s="123"/>
      <c r="E26" s="123"/>
      <c r="F26" s="123"/>
      <c r="G26" s="123"/>
      <c r="H26" s="123"/>
    </row>
    <row r="27">
      <c r="A27" s="123" t="str">
        <f>'Fund Raising'!B37&amp;" Token Allocation"</f>
        <v>Treasury Token Allocation</v>
      </c>
      <c r="B27" s="123" t="s">
        <v>375</v>
      </c>
      <c r="C27" s="303">
        <f>'Fund Raising'!C37</f>
        <v>0.15</v>
      </c>
      <c r="D27" s="123"/>
      <c r="E27" s="123"/>
      <c r="F27" s="123"/>
      <c r="G27" s="123"/>
      <c r="H27" s="123"/>
    </row>
    <row r="28">
      <c r="A28" s="123" t="str">
        <f>'Fund Raising'!B38&amp;" Token Allocation"</f>
        <v> Token Allocation</v>
      </c>
      <c r="B28" s="123" t="s">
        <v>376</v>
      </c>
      <c r="C28" s="303">
        <f>'Fund Raising'!C38</f>
        <v>0</v>
      </c>
      <c r="D28" s="123"/>
      <c r="E28" s="123"/>
      <c r="F28" s="123"/>
      <c r="G28" s="123"/>
      <c r="H28" s="123"/>
    </row>
    <row r="29">
      <c r="A29" s="123" t="str">
        <f>'Fund Raising'!B39&amp;" Token Allocation"</f>
        <v>Incentives Token Allocation</v>
      </c>
      <c r="B29" s="123" t="s">
        <v>377</v>
      </c>
      <c r="C29" s="303">
        <f>'Fund Raising'!C39</f>
        <v>0.15</v>
      </c>
      <c r="D29" s="123"/>
      <c r="E29" s="123"/>
      <c r="F29" s="123"/>
      <c r="G29" s="123"/>
      <c r="H29" s="123"/>
    </row>
    <row r="30">
      <c r="A30" s="123" t="str">
        <f>'Fund Raising'!B40&amp;" Token Allocation"</f>
        <v>Ecosystem funds Token Allocation</v>
      </c>
      <c r="B30" s="123" t="s">
        <v>378</v>
      </c>
      <c r="C30" s="303">
        <f>'Fund Raising'!C40</f>
        <v>0.2845833333</v>
      </c>
      <c r="D30" s="123"/>
      <c r="E30" s="123"/>
      <c r="F30" s="123"/>
      <c r="G30" s="123"/>
      <c r="H30" s="123"/>
    </row>
    <row r="31">
      <c r="A31" s="123" t="str">
        <f>'Fund Raising'!B41&amp;" Token Allocation"</f>
        <v>Liquidity Pool Token Allocation</v>
      </c>
      <c r="B31" s="123" t="s">
        <v>379</v>
      </c>
      <c r="C31" s="302">
        <f>'Fund Raising'!C41</f>
        <v>0.02</v>
      </c>
      <c r="D31" s="295"/>
      <c r="E31" s="295"/>
      <c r="F31" s="295"/>
      <c r="G31" s="123"/>
      <c r="H31" s="123"/>
    </row>
    <row r="32">
      <c r="A32" s="123" t="s">
        <v>380</v>
      </c>
      <c r="B32" s="123" t="s">
        <v>381</v>
      </c>
      <c r="C32" s="303">
        <f>'Fund Raising'!C39</f>
        <v>0.15</v>
      </c>
      <c r="D32" s="123"/>
      <c r="E32" s="123"/>
      <c r="F32" s="123"/>
      <c r="G32" s="123"/>
      <c r="H32" s="123"/>
    </row>
    <row r="33">
      <c r="A33" s="123" t="s">
        <v>382</v>
      </c>
      <c r="B33" s="123" t="s">
        <v>383</v>
      </c>
      <c r="C33" s="297">
        <f>'Fund Raising'!E44</f>
        <v>45292</v>
      </c>
      <c r="D33" s="123"/>
      <c r="E33" s="123"/>
      <c r="F33" s="123"/>
      <c r="G33" s="123"/>
      <c r="H33" s="123"/>
    </row>
    <row r="34">
      <c r="A34" s="123" t="s">
        <v>384</v>
      </c>
      <c r="B34" s="123" t="s">
        <v>385</v>
      </c>
      <c r="C34" s="303">
        <f>'Fund Raising'!F44</f>
        <v>0.35</v>
      </c>
      <c r="D34" s="123"/>
      <c r="E34" s="123"/>
      <c r="F34" s="123"/>
      <c r="G34" s="123"/>
      <c r="H34" s="123"/>
    </row>
    <row r="35">
      <c r="A35" s="123" t="s">
        <v>386</v>
      </c>
      <c r="B35" s="123" t="s">
        <v>387</v>
      </c>
      <c r="C35" s="297">
        <f>'Fund Raising'!G44</f>
        <v>45444</v>
      </c>
      <c r="D35" s="123"/>
      <c r="E35" s="123"/>
      <c r="F35" s="123"/>
      <c r="G35" s="123"/>
      <c r="H35" s="123"/>
    </row>
    <row r="36">
      <c r="A36" s="123" t="s">
        <v>388</v>
      </c>
      <c r="B36" s="123" t="s">
        <v>389</v>
      </c>
      <c r="C36" s="303">
        <f>'Fund Raising'!H44</f>
        <v>0.35</v>
      </c>
      <c r="D36" s="123"/>
      <c r="E36" s="123"/>
      <c r="F36" s="123"/>
      <c r="G36" s="123"/>
      <c r="H36" s="123"/>
    </row>
    <row r="37">
      <c r="A37" s="123" t="s">
        <v>390</v>
      </c>
      <c r="B37" s="123" t="s">
        <v>391</v>
      </c>
      <c r="C37" s="297">
        <f>'Fund Raising'!I44</f>
        <v>45748</v>
      </c>
      <c r="D37" s="123"/>
      <c r="E37" s="123"/>
      <c r="F37" s="123"/>
      <c r="G37" s="123"/>
      <c r="H37" s="123"/>
    </row>
    <row r="38">
      <c r="A38" s="123" t="s">
        <v>392</v>
      </c>
      <c r="B38" s="123" t="s">
        <v>393</v>
      </c>
      <c r="C38" s="303">
        <f>'Fund Raising'!J44</f>
        <v>0.3</v>
      </c>
      <c r="D38" s="123"/>
      <c r="E38" s="123"/>
      <c r="F38" s="123"/>
      <c r="G38" s="123"/>
      <c r="H38" s="123"/>
    </row>
    <row r="39">
      <c r="A39" s="123" t="str">
        <f>'Fund Raising'!B27&amp;" Initial Vesting"</f>
        <v>Early Backers / Angels Initial Vesting</v>
      </c>
      <c r="B39" s="123" t="s">
        <v>394</v>
      </c>
      <c r="C39" s="305">
        <f>'Fund Raising'!E27</f>
        <v>0</v>
      </c>
      <c r="D39" s="123"/>
      <c r="E39" s="123"/>
      <c r="F39" s="123"/>
      <c r="G39" s="123"/>
      <c r="H39" s="123"/>
    </row>
    <row r="40">
      <c r="A40" s="123" t="str">
        <f>'Fund Raising'!B28&amp;" Initial Vesting"</f>
        <v>Seed Initial Vesting</v>
      </c>
      <c r="B40" s="123" t="s">
        <v>395</v>
      </c>
      <c r="C40" s="305">
        <f>'Fund Raising'!E28</f>
        <v>0</v>
      </c>
      <c r="D40" s="123"/>
      <c r="E40" s="123"/>
      <c r="F40" s="123"/>
      <c r="G40" s="123"/>
      <c r="H40" s="123"/>
    </row>
    <row r="41">
      <c r="A41" s="123" t="str">
        <f>'Fund Raising'!B29&amp;" Initial Vesting"</f>
        <v>Seed1 Initial Vesting</v>
      </c>
      <c r="B41" s="123" t="s">
        <v>396</v>
      </c>
      <c r="C41" s="305">
        <f>'Fund Raising'!E29</f>
        <v>0</v>
      </c>
      <c r="D41" s="123"/>
      <c r="E41" s="123"/>
      <c r="F41" s="123"/>
      <c r="G41" s="123"/>
      <c r="H41" s="123"/>
    </row>
    <row r="42">
      <c r="A42" s="123" t="str">
        <f>'Fund Raising'!B30&amp;" Initial Vesting"</f>
        <v>Seed2 Initial Vesting</v>
      </c>
      <c r="B42" s="123" t="s">
        <v>397</v>
      </c>
      <c r="C42" s="305">
        <f>'Fund Raising'!E30</f>
        <v>0</v>
      </c>
      <c r="D42" s="123"/>
      <c r="E42" s="123"/>
      <c r="F42" s="123"/>
      <c r="G42" s="123"/>
      <c r="H42" s="123"/>
    </row>
    <row r="43">
      <c r="A43" s="123" t="str">
        <f>'Fund Raising'!B31&amp;" Initial Vesting"</f>
        <v>Public Sale Initial Vesting</v>
      </c>
      <c r="B43" s="123" t="s">
        <v>398</v>
      </c>
      <c r="C43" s="305">
        <f>'Fund Raising'!E31</f>
        <v>0</v>
      </c>
      <c r="D43" s="123"/>
      <c r="E43" s="123"/>
      <c r="F43" s="123"/>
      <c r="G43" s="123"/>
      <c r="H43" s="123"/>
    </row>
    <row r="44">
      <c r="A44" s="123" t="str">
        <f>'Fund Raising'!B32&amp;" Initial Vesting"</f>
        <v>Founders / Team Initial Vesting</v>
      </c>
      <c r="B44" s="123" t="s">
        <v>399</v>
      </c>
      <c r="C44" s="305">
        <f>'Fund Raising'!E32</f>
        <v>0</v>
      </c>
      <c r="D44" s="123"/>
      <c r="E44" s="123"/>
      <c r="F44" s="123"/>
      <c r="G44" s="123"/>
      <c r="H44" s="123"/>
    </row>
    <row r="45">
      <c r="A45" s="123" t="str">
        <f>'Fund Raising'!B33&amp;" Initial Vesting"</f>
        <v>Growth Fund Initial Vesting</v>
      </c>
      <c r="B45" s="123" t="s">
        <v>400</v>
      </c>
      <c r="C45" s="305">
        <f>'Fund Raising'!E33</f>
        <v>0</v>
      </c>
      <c r="D45" s="123"/>
      <c r="E45" s="123"/>
      <c r="F45" s="123"/>
      <c r="G45" s="123"/>
      <c r="H45" s="123"/>
    </row>
    <row r="46">
      <c r="A46" s="123" t="str">
        <f>'Fund Raising'!B34&amp;" Initial Vesting"</f>
        <v>Advisors Initial Vesting</v>
      </c>
      <c r="B46" s="123" t="s">
        <v>401</v>
      </c>
      <c r="C46" s="305">
        <f>'Fund Raising'!E34</f>
        <v>0</v>
      </c>
      <c r="D46" s="123"/>
      <c r="E46" s="123"/>
      <c r="F46" s="123"/>
      <c r="G46" s="123"/>
      <c r="H46" s="123"/>
    </row>
    <row r="47">
      <c r="A47" s="123" t="str">
        <f>'Fund Raising'!B35&amp;" Initial Vesting"</f>
        <v> Initial Vesting</v>
      </c>
      <c r="B47" s="123" t="s">
        <v>402</v>
      </c>
      <c r="C47" s="305">
        <f>'Fund Raising'!E35</f>
        <v>0</v>
      </c>
      <c r="D47" s="123"/>
      <c r="E47" s="123"/>
      <c r="F47" s="123"/>
      <c r="G47" s="123"/>
      <c r="H47" s="123"/>
    </row>
    <row r="48">
      <c r="A48" s="123" t="str">
        <f>'Fund Raising'!B36&amp;" Initial Vesting"</f>
        <v> Initial Vesting</v>
      </c>
      <c r="B48" s="123" t="s">
        <v>403</v>
      </c>
      <c r="C48" s="305">
        <f>'Fund Raising'!E36</f>
        <v>0</v>
      </c>
      <c r="D48" s="123"/>
      <c r="E48" s="123"/>
      <c r="F48" s="123"/>
      <c r="G48" s="123"/>
      <c r="H48" s="123"/>
    </row>
    <row r="49">
      <c r="A49" s="123" t="str">
        <f>'Fund Raising'!B37&amp;" Initial Vesting"</f>
        <v>Treasury Initial Vesting</v>
      </c>
      <c r="B49" s="123" t="s">
        <v>404</v>
      </c>
      <c r="C49" s="305">
        <f>'Fund Raising'!E37</f>
        <v>0</v>
      </c>
      <c r="D49" s="123"/>
      <c r="E49" s="123"/>
      <c r="F49" s="123"/>
      <c r="G49" s="123"/>
      <c r="H49" s="123"/>
    </row>
    <row r="50">
      <c r="A50" s="123" t="str">
        <f>'Fund Raising'!B38&amp;" Initial Vesting"</f>
        <v> Initial Vesting</v>
      </c>
      <c r="B50" s="123" t="s">
        <v>405</v>
      </c>
      <c r="C50" s="305">
        <f>'Fund Raising'!E38</f>
        <v>0</v>
      </c>
      <c r="D50" s="123"/>
      <c r="E50" s="123"/>
      <c r="F50" s="123"/>
      <c r="G50" s="123"/>
      <c r="H50" s="123"/>
    </row>
    <row r="51">
      <c r="A51" s="123" t="str">
        <f>'Fund Raising'!B39&amp;" Initial Vesting"</f>
        <v>Incentives Initial Vesting</v>
      </c>
      <c r="B51" s="123" t="s">
        <v>406</v>
      </c>
      <c r="C51" s="305">
        <f>'Fund Raising'!E39</f>
        <v>25</v>
      </c>
      <c r="D51" s="123"/>
      <c r="E51" s="123"/>
      <c r="F51" s="123"/>
      <c r="G51" s="123"/>
      <c r="H51" s="123"/>
    </row>
    <row r="52">
      <c r="A52" s="123" t="str">
        <f>'Fund Raising'!B40&amp;" Initial Vesting"</f>
        <v>Ecosystem funds Initial Vesting</v>
      </c>
      <c r="B52" s="123" t="s">
        <v>407</v>
      </c>
      <c r="C52" s="305">
        <f>'Fund Raising'!E40</f>
        <v>100</v>
      </c>
      <c r="D52" s="123"/>
      <c r="E52" s="123"/>
      <c r="F52" s="123"/>
      <c r="G52" s="123"/>
      <c r="H52" s="123"/>
    </row>
    <row r="53">
      <c r="A53" s="123" t="str">
        <f>'Fund Raising'!B41&amp;" Initial Vesting"</f>
        <v>Liquidity Pool Initial Vesting</v>
      </c>
      <c r="B53" s="123" t="s">
        <v>408</v>
      </c>
      <c r="C53" s="306">
        <v>0.0</v>
      </c>
      <c r="D53" s="123"/>
      <c r="E53" s="123"/>
      <c r="F53" s="123"/>
      <c r="G53" s="123"/>
      <c r="H53" s="123"/>
    </row>
    <row r="54">
      <c r="A54" s="123" t="str">
        <f>'Fund Raising'!B27&amp;" Cliff Months"</f>
        <v>Early Backers / Angels Cliff Months</v>
      </c>
      <c r="B54" s="123" t="s">
        <v>409</v>
      </c>
      <c r="C54" s="305">
        <f>'Fund Raising'!F27</f>
        <v>0</v>
      </c>
      <c r="D54" s="123"/>
      <c r="E54" s="123"/>
      <c r="F54" s="123"/>
      <c r="G54" s="123"/>
      <c r="H54" s="123"/>
    </row>
    <row r="55">
      <c r="A55" s="123" t="str">
        <f>'Fund Raising'!B28&amp;" Cliff Months"</f>
        <v>Seed Cliff Months</v>
      </c>
      <c r="B55" s="123" t="s">
        <v>410</v>
      </c>
      <c r="C55" s="305">
        <f>'Fund Raising'!F28</f>
        <v>0</v>
      </c>
      <c r="D55" s="123"/>
      <c r="E55" s="123"/>
      <c r="F55" s="123"/>
      <c r="G55" s="123"/>
      <c r="H55" s="123"/>
    </row>
    <row r="56">
      <c r="A56" s="123" t="str">
        <f>'Fund Raising'!B29&amp;" Cliff Months"</f>
        <v>Seed1 Cliff Months</v>
      </c>
      <c r="B56" s="123" t="s">
        <v>411</v>
      </c>
      <c r="C56" s="305">
        <f>'Fund Raising'!F29</f>
        <v>6</v>
      </c>
      <c r="D56" s="123"/>
      <c r="E56" s="123"/>
      <c r="F56" s="123"/>
      <c r="G56" s="123"/>
      <c r="H56" s="123"/>
    </row>
    <row r="57">
      <c r="A57" s="123" t="str">
        <f>'Fund Raising'!B30&amp;" Cliff Months"</f>
        <v>Seed2 Cliff Months</v>
      </c>
      <c r="B57" s="123" t="s">
        <v>412</v>
      </c>
      <c r="C57" s="305">
        <f>'Fund Raising'!F30</f>
        <v>12</v>
      </c>
      <c r="D57" s="123"/>
      <c r="E57" s="123"/>
      <c r="F57" s="123"/>
      <c r="G57" s="123"/>
      <c r="H57" s="123"/>
    </row>
    <row r="58">
      <c r="A58" s="123" t="str">
        <f>'Fund Raising'!B31&amp;" Cliff Months"</f>
        <v>Public Sale Cliff Months</v>
      </c>
      <c r="B58" s="123" t="s">
        <v>413</v>
      </c>
      <c r="C58" s="305">
        <f>'Fund Raising'!F31</f>
        <v>0</v>
      </c>
      <c r="D58" s="123"/>
      <c r="E58" s="123"/>
      <c r="F58" s="123"/>
      <c r="G58" s="123"/>
      <c r="H58" s="123"/>
    </row>
    <row r="59">
      <c r="A59" s="123" t="str">
        <f>'Fund Raising'!B32&amp;" Cliff Months"</f>
        <v>Founders / Team Cliff Months</v>
      </c>
      <c r="B59" s="123" t="s">
        <v>414</v>
      </c>
      <c r="C59" s="305">
        <f>'Fund Raising'!F32</f>
        <v>18</v>
      </c>
      <c r="D59" s="123"/>
      <c r="E59" s="123"/>
      <c r="F59" s="123"/>
      <c r="G59" s="123"/>
      <c r="H59" s="123"/>
    </row>
    <row r="60">
      <c r="A60" s="123" t="str">
        <f>'Fund Raising'!B33&amp;" Cliff Months"</f>
        <v>Growth Fund Cliff Months</v>
      </c>
      <c r="B60" s="123" t="s">
        <v>415</v>
      </c>
      <c r="C60" s="305">
        <f>'Fund Raising'!F33</f>
        <v>0</v>
      </c>
      <c r="D60" s="123"/>
      <c r="E60" s="123"/>
      <c r="F60" s="123"/>
      <c r="G60" s="123"/>
      <c r="H60" s="123"/>
    </row>
    <row r="61">
      <c r="A61" s="123" t="str">
        <f>'Fund Raising'!B34&amp;" Cliff Months"</f>
        <v>Advisors Cliff Months</v>
      </c>
      <c r="B61" s="123" t="s">
        <v>416</v>
      </c>
      <c r="C61" s="305">
        <f>'Fund Raising'!F34</f>
        <v>12</v>
      </c>
      <c r="D61" s="123"/>
      <c r="E61" s="123"/>
      <c r="F61" s="123"/>
      <c r="G61" s="123"/>
      <c r="H61" s="123"/>
    </row>
    <row r="62">
      <c r="A62" s="123" t="str">
        <f>'Fund Raising'!B35&amp;" Cliff Months"</f>
        <v> Cliff Months</v>
      </c>
      <c r="B62" s="123" t="s">
        <v>417</v>
      </c>
      <c r="C62" s="305">
        <f>'Fund Raising'!F35</f>
        <v>0</v>
      </c>
      <c r="D62" s="123"/>
      <c r="E62" s="123"/>
      <c r="F62" s="123"/>
      <c r="G62" s="123"/>
      <c r="H62" s="123"/>
    </row>
    <row r="63">
      <c r="A63" s="123" t="str">
        <f>'Fund Raising'!B36&amp;" Cliff Months"</f>
        <v> Cliff Months</v>
      </c>
      <c r="B63" s="123" t="s">
        <v>418</v>
      </c>
      <c r="C63" s="305">
        <f>'Fund Raising'!F36</f>
        <v>0</v>
      </c>
      <c r="D63" s="123"/>
      <c r="E63" s="123"/>
      <c r="F63" s="123"/>
      <c r="G63" s="123"/>
      <c r="H63" s="123"/>
    </row>
    <row r="64">
      <c r="A64" s="123" t="str">
        <f>'Fund Raising'!B37&amp;" Cliff Months"</f>
        <v>Treasury Cliff Months</v>
      </c>
      <c r="B64" s="123" t="s">
        <v>419</v>
      </c>
      <c r="C64" s="305">
        <f>'Fund Raising'!F37</f>
        <v>0</v>
      </c>
      <c r="D64" s="123"/>
      <c r="E64" s="123"/>
      <c r="F64" s="123"/>
      <c r="G64" s="123"/>
      <c r="H64" s="123"/>
    </row>
    <row r="65">
      <c r="A65" s="123" t="str">
        <f>'Fund Raising'!B38&amp;" Cliff Months"</f>
        <v> Cliff Months</v>
      </c>
      <c r="B65" s="123" t="s">
        <v>420</v>
      </c>
      <c r="C65" s="305">
        <f>'Fund Raising'!F38</f>
        <v>0</v>
      </c>
      <c r="D65" s="123"/>
      <c r="E65" s="123"/>
      <c r="F65" s="123"/>
      <c r="G65" s="123"/>
      <c r="H65" s="123"/>
    </row>
    <row r="66">
      <c r="A66" s="123" t="str">
        <f>'Fund Raising'!B39&amp;" Cliff Months"</f>
        <v>Incentives Cliff Months</v>
      </c>
      <c r="B66" s="123" t="s">
        <v>421</v>
      </c>
      <c r="C66" s="305">
        <f>'Fund Raising'!F39</f>
        <v>0</v>
      </c>
      <c r="D66" s="123"/>
      <c r="E66" s="123"/>
      <c r="F66" s="123"/>
      <c r="G66" s="123"/>
      <c r="H66" s="123"/>
    </row>
    <row r="67">
      <c r="A67" s="123" t="str">
        <f>'Fund Raising'!B40&amp;" Cliff Months"</f>
        <v>Ecosystem funds Cliff Months</v>
      </c>
      <c r="B67" s="123" t="s">
        <v>422</v>
      </c>
      <c r="C67" s="305">
        <f>'Fund Raising'!F40</f>
        <v>0</v>
      </c>
      <c r="D67" s="123"/>
      <c r="E67" s="123"/>
      <c r="F67" s="123"/>
      <c r="G67" s="123"/>
      <c r="H67" s="123"/>
    </row>
    <row r="68">
      <c r="A68" s="123" t="str">
        <f>'Fund Raising'!B27&amp;" Vesting Duration Months"</f>
        <v>Early Backers / Angels Vesting Duration Months</v>
      </c>
      <c r="B68" s="123" t="s">
        <v>423</v>
      </c>
      <c r="C68" s="305">
        <f>'Fund Raising'!G27</f>
        <v>0</v>
      </c>
      <c r="D68" s="123"/>
      <c r="E68" s="123"/>
      <c r="F68" s="123"/>
      <c r="G68" s="123"/>
      <c r="H68" s="123"/>
    </row>
    <row r="69">
      <c r="A69" s="123" t="str">
        <f>'Fund Raising'!B28&amp;" Vesting Duration Months"</f>
        <v>Seed Vesting Duration Months</v>
      </c>
      <c r="B69" s="123" t="s">
        <v>424</v>
      </c>
      <c r="C69" s="305">
        <f>'Fund Raising'!G28</f>
        <v>0</v>
      </c>
      <c r="D69" s="123"/>
      <c r="E69" s="123"/>
      <c r="F69" s="123"/>
      <c r="G69" s="123"/>
      <c r="H69" s="123"/>
    </row>
    <row r="70">
      <c r="A70" s="123" t="str">
        <f>'Fund Raising'!B29&amp;" Vesting Duration Months"</f>
        <v>Seed1 Vesting Duration Months</v>
      </c>
      <c r="B70" s="123" t="s">
        <v>425</v>
      </c>
      <c r="C70" s="305">
        <f>'Fund Raising'!G29</f>
        <v>12</v>
      </c>
      <c r="D70" s="123"/>
      <c r="E70" s="123"/>
      <c r="F70" s="123"/>
      <c r="G70" s="123"/>
      <c r="H70" s="123"/>
    </row>
    <row r="71">
      <c r="A71" s="123" t="str">
        <f>'Fund Raising'!B30&amp;" Vesting Duration Months"</f>
        <v>Seed2 Vesting Duration Months</v>
      </c>
      <c r="B71" s="123" t="s">
        <v>426</v>
      </c>
      <c r="C71" s="305">
        <f>'Fund Raising'!G30</f>
        <v>18</v>
      </c>
      <c r="D71" s="123"/>
      <c r="E71" s="123"/>
      <c r="F71" s="123"/>
      <c r="G71" s="123"/>
      <c r="H71" s="123"/>
    </row>
    <row r="72">
      <c r="A72" s="123" t="str">
        <f>'Fund Raising'!B31&amp;" Vesting Duration Months"</f>
        <v>Public Sale Vesting Duration Months</v>
      </c>
      <c r="B72" s="123" t="s">
        <v>427</v>
      </c>
      <c r="C72" s="305">
        <f>'Fund Raising'!G31</f>
        <v>0</v>
      </c>
      <c r="D72" s="123"/>
      <c r="E72" s="123"/>
      <c r="F72" s="123"/>
      <c r="G72" s="123"/>
      <c r="H72" s="123"/>
    </row>
    <row r="73">
      <c r="A73" s="123" t="str">
        <f>'Fund Raising'!B32&amp;" Vesting Duration Months"</f>
        <v>Founders / Team Vesting Duration Months</v>
      </c>
      <c r="B73" s="123" t="s">
        <v>428</v>
      </c>
      <c r="C73" s="305">
        <f>'Fund Raising'!G32</f>
        <v>30</v>
      </c>
      <c r="D73" s="123"/>
      <c r="E73" s="123"/>
      <c r="F73" s="123"/>
      <c r="G73" s="123"/>
      <c r="H73" s="123"/>
    </row>
    <row r="74">
      <c r="A74" s="123" t="str">
        <f>'Fund Raising'!B33&amp;" Vesting Duration Months"</f>
        <v>Growth Fund Vesting Duration Months</v>
      </c>
      <c r="B74" s="123" t="s">
        <v>429</v>
      </c>
      <c r="C74" s="305">
        <f>'Fund Raising'!G33</f>
        <v>24</v>
      </c>
      <c r="D74" s="123"/>
      <c r="E74" s="123"/>
      <c r="F74" s="123"/>
      <c r="G74" s="123"/>
      <c r="H74" s="123"/>
    </row>
    <row r="75">
      <c r="A75" s="123" t="str">
        <f>'Fund Raising'!B34&amp;" Vesting Duration Months"</f>
        <v>Advisors Vesting Duration Months</v>
      </c>
      <c r="B75" s="123" t="s">
        <v>430</v>
      </c>
      <c r="C75" s="305">
        <f>'Fund Raising'!G34</f>
        <v>18</v>
      </c>
      <c r="D75" s="123"/>
      <c r="E75" s="123"/>
      <c r="F75" s="123"/>
      <c r="G75" s="123"/>
      <c r="H75" s="123"/>
    </row>
    <row r="76">
      <c r="A76" s="123" t="str">
        <f>'Fund Raising'!B35&amp;" Vesting Duration Months"</f>
        <v> Vesting Duration Months</v>
      </c>
      <c r="B76" s="123" t="s">
        <v>431</v>
      </c>
      <c r="C76" s="305">
        <f>'Fund Raising'!G35</f>
        <v>0</v>
      </c>
      <c r="D76" s="123"/>
      <c r="E76" s="123"/>
      <c r="F76" s="123"/>
      <c r="G76" s="123"/>
      <c r="H76" s="123"/>
    </row>
    <row r="77">
      <c r="A77" s="123" t="str">
        <f>'Fund Raising'!B36&amp;" Vesting Duration Months"</f>
        <v> Vesting Duration Months</v>
      </c>
      <c r="B77" s="123" t="s">
        <v>432</v>
      </c>
      <c r="C77" s="305">
        <f>'Fund Raising'!G36</f>
        <v>0</v>
      </c>
      <c r="D77" s="123"/>
      <c r="E77" s="123"/>
      <c r="F77" s="123"/>
      <c r="G77" s="123"/>
      <c r="H77" s="123"/>
    </row>
    <row r="78">
      <c r="A78" s="123" t="str">
        <f>'Fund Raising'!B37&amp;" Vesting Duration Months"</f>
        <v>Treasury Vesting Duration Months</v>
      </c>
      <c r="B78" s="123" t="s">
        <v>433</v>
      </c>
      <c r="C78" s="305">
        <f>'Fund Raising'!G37</f>
        <v>48</v>
      </c>
      <c r="D78" s="123"/>
      <c r="E78" s="123"/>
      <c r="F78" s="123"/>
      <c r="G78" s="123"/>
      <c r="H78" s="123"/>
    </row>
    <row r="79">
      <c r="A79" s="123" t="str">
        <f>'Fund Raising'!B38&amp;" Vesting Duration Months"</f>
        <v> Vesting Duration Months</v>
      </c>
      <c r="B79" s="123" t="s">
        <v>434</v>
      </c>
      <c r="C79" s="305">
        <f>'Fund Raising'!G38</f>
        <v>0</v>
      </c>
      <c r="D79" s="123"/>
      <c r="E79" s="123"/>
      <c r="F79" s="123"/>
      <c r="G79" s="123"/>
      <c r="H79" s="123"/>
    </row>
    <row r="80">
      <c r="A80" s="123" t="str">
        <f>'Fund Raising'!B39&amp;" Vesting Duration Months"</f>
        <v>Incentives Vesting Duration Months</v>
      </c>
      <c r="B80" s="123" t="s">
        <v>435</v>
      </c>
      <c r="C80" s="305">
        <f>'Fund Raising'!G39</f>
        <v>9</v>
      </c>
      <c r="D80" s="123"/>
      <c r="E80" s="123"/>
      <c r="F80" s="123"/>
      <c r="G80" s="123"/>
      <c r="H80" s="123"/>
    </row>
    <row r="81">
      <c r="A81" s="123" t="str">
        <f>'Fund Raising'!B40&amp;" Vesting Duration Months"</f>
        <v>Ecosystem funds Vesting Duration Months</v>
      </c>
      <c r="B81" s="123" t="s">
        <v>436</v>
      </c>
      <c r="C81" s="305">
        <f>'Fund Raising'!G40</f>
        <v>0</v>
      </c>
      <c r="D81" s="123"/>
      <c r="E81" s="123"/>
      <c r="F81" s="123"/>
      <c r="G81" s="123"/>
      <c r="H81" s="123"/>
    </row>
    <row r="82">
      <c r="A82" s="123" t="str">
        <f>Inputs!B22</f>
        <v>Initial Product Users</v>
      </c>
      <c r="B82" s="123" t="s">
        <v>437</v>
      </c>
      <c r="C82" s="305">
        <f>Inputs!C22</f>
        <v>500</v>
      </c>
      <c r="D82" s="123"/>
      <c r="E82" s="123"/>
      <c r="F82" s="123"/>
      <c r="G82" s="123"/>
      <c r="H82" s="123"/>
    </row>
    <row r="83">
      <c r="A83" s="123" t="str">
        <f>Inputs!B23</f>
        <v>Product Users after 10 years</v>
      </c>
      <c r="B83" s="123" t="s">
        <v>438</v>
      </c>
      <c r="C83" s="305">
        <f>Inputs!C23</f>
        <v>83000</v>
      </c>
      <c r="D83" s="123"/>
      <c r="E83" s="123"/>
      <c r="F83" s="123"/>
      <c r="G83" s="123"/>
      <c r="H83" s="123"/>
    </row>
    <row r="84">
      <c r="A84" s="123" t="str">
        <f>Inputs!B24</f>
        <v>Product Adoption Velocity (curve shape)</v>
      </c>
      <c r="B84" s="123" t="s">
        <v>439</v>
      </c>
      <c r="C84" s="305">
        <f>Inputs!C24</f>
        <v>2</v>
      </c>
      <c r="D84" s="123"/>
      <c r="E84" s="123"/>
      <c r="F84" s="123"/>
      <c r="G84" s="123"/>
      <c r="H84" s="123"/>
    </row>
    <row r="85">
      <c r="A85" s="123" t="str">
        <f>Inputs!B25</f>
        <v>One-Time Product Revenue per User / $</v>
      </c>
      <c r="B85" s="123" t="s">
        <v>440</v>
      </c>
      <c r="C85" s="307">
        <f>Inputs!C25</f>
        <v>20.08032129</v>
      </c>
      <c r="D85" s="123"/>
      <c r="E85" s="123"/>
      <c r="F85" s="123"/>
      <c r="G85" s="123"/>
      <c r="H85" s="123"/>
    </row>
    <row r="86">
      <c r="A86" s="123" t="str">
        <f>Inputs!B26</f>
        <v>Regular Product Revenue per User per Month / $</v>
      </c>
      <c r="B86" s="123" t="s">
        <v>441</v>
      </c>
      <c r="C86" s="305">
        <f>Inputs!C26</f>
        <v>1</v>
      </c>
      <c r="D86" s="123"/>
      <c r="E86" s="123"/>
      <c r="F86" s="123"/>
      <c r="G86" s="123"/>
      <c r="H86" s="123"/>
    </row>
    <row r="87">
      <c r="A87" s="123" t="str">
        <f>Inputs!B28</f>
        <v>Initial Token Holders</v>
      </c>
      <c r="B87" s="123" t="s">
        <v>442</v>
      </c>
      <c r="C87" s="305">
        <f>Inputs!C28</f>
        <v>2000</v>
      </c>
      <c r="D87" s="123"/>
      <c r="E87" s="123"/>
      <c r="F87" s="123"/>
      <c r="G87" s="123"/>
      <c r="H87" s="123"/>
    </row>
    <row r="88">
      <c r="A88" s="123" t="str">
        <f>Inputs!B29</f>
        <v>Token Holders after 10 years</v>
      </c>
      <c r="B88" s="123" t="s">
        <v>443</v>
      </c>
      <c r="C88" s="305">
        <f>Inputs!C29</f>
        <v>370346</v>
      </c>
      <c r="D88" s="123"/>
      <c r="E88" s="123"/>
      <c r="F88" s="123"/>
      <c r="G88" s="123"/>
      <c r="H88" s="123"/>
    </row>
    <row r="89">
      <c r="A89" s="123" t="str">
        <f>Inputs!B30</f>
        <v>Token Adoption Velocity (curve shape)</v>
      </c>
      <c r="B89" s="123" t="s">
        <v>444</v>
      </c>
      <c r="C89" s="305">
        <f>Inputs!C30</f>
        <v>2</v>
      </c>
      <c r="D89" s="123"/>
      <c r="E89" s="123"/>
      <c r="F89" s="123"/>
      <c r="G89" s="123"/>
      <c r="H89" s="123"/>
    </row>
    <row r="90">
      <c r="A90" s="123" t="str">
        <f>Inputs!B31</f>
        <v>One-Time Token Buy per User / $</v>
      </c>
      <c r="B90" s="123" t="s">
        <v>445</v>
      </c>
      <c r="C90" s="305">
        <f>Inputs!C31</f>
        <v>200</v>
      </c>
      <c r="D90" s="123"/>
      <c r="E90" s="123"/>
      <c r="F90" s="123"/>
      <c r="G90" s="123"/>
      <c r="H90" s="123"/>
    </row>
    <row r="91">
      <c r="A91" s="123" t="str">
        <f>Inputs!B32</f>
        <v>Regular Token Buy per User per Month / $</v>
      </c>
      <c r="B91" s="123" t="s">
        <v>446</v>
      </c>
      <c r="C91" s="305">
        <f>Inputs!C32</f>
        <v>20</v>
      </c>
      <c r="D91" s="123"/>
      <c r="E91" s="123"/>
      <c r="F91" s="123"/>
      <c r="G91" s="123"/>
      <c r="H91" s="123"/>
    </row>
    <row r="92">
      <c r="A92" s="123" t="str">
        <f>Inputs!B34</f>
        <v>Avg. Token Utility Allocation / %</v>
      </c>
      <c r="B92" s="123" t="s">
        <v>447</v>
      </c>
      <c r="C92" s="305">
        <f>Inputs!C34</f>
        <v>30</v>
      </c>
      <c r="D92" s="123"/>
      <c r="E92" s="123"/>
      <c r="F92" s="123"/>
      <c r="G92" s="123"/>
      <c r="H92" s="123"/>
    </row>
    <row r="93">
      <c r="A93" s="123" t="str">
        <f>Inputs!B35</f>
        <v>Avg. Token Holding / %</v>
      </c>
      <c r="B93" s="123" t="s">
        <v>448</v>
      </c>
      <c r="C93" s="305">
        <f>Inputs!C35</f>
        <v>40</v>
      </c>
      <c r="D93" s="123"/>
      <c r="E93" s="123"/>
      <c r="F93" s="123"/>
      <c r="G93" s="123"/>
      <c r="H93" s="123"/>
    </row>
    <row r="94">
      <c r="A94" s="123" t="str">
        <f>Inputs!B36</f>
        <v>Avg. Token Selling / %</v>
      </c>
      <c r="B94" s="123" t="s">
        <v>449</v>
      </c>
      <c r="C94" s="305">
        <f>Inputs!C36</f>
        <v>30</v>
      </c>
      <c r="D94" s="123"/>
      <c r="E94" s="123"/>
      <c r="F94" s="123"/>
      <c r="G94" s="123"/>
      <c r="H94" s="123"/>
    </row>
    <row r="95">
      <c r="A95" s="123" t="str">
        <f>Inputs!B37</f>
        <v>Avg. Token Utility Removal / %</v>
      </c>
      <c r="B95" s="123" t="s">
        <v>450</v>
      </c>
      <c r="C95" s="305">
        <f>Inputs!C37</f>
        <v>3</v>
      </c>
      <c r="D95" s="123"/>
      <c r="E95" s="123"/>
      <c r="F95" s="123"/>
      <c r="G95" s="123"/>
      <c r="H95" s="123"/>
    </row>
    <row r="96">
      <c r="A96" s="123" t="str">
        <f>Inputs!B58</f>
        <v>Product Income per Month / $</v>
      </c>
      <c r="B96" s="123" t="s">
        <v>451</v>
      </c>
      <c r="C96" s="300">
        <f>Inputs!C58</f>
        <v>78678.03602</v>
      </c>
      <c r="D96" s="123"/>
      <c r="E96" s="123"/>
      <c r="F96" s="123"/>
      <c r="G96" s="123"/>
      <c r="H96" s="123"/>
    </row>
    <row r="97">
      <c r="A97" s="123" t="str">
        <f>Inputs!B59</f>
        <v>Royalty Income per Month / $</v>
      </c>
      <c r="B97" s="123" t="s">
        <v>452</v>
      </c>
      <c r="C97" s="299">
        <v>0.0</v>
      </c>
      <c r="D97" s="123"/>
      <c r="E97" s="123"/>
      <c r="F97" s="123"/>
      <c r="G97" s="123"/>
      <c r="H97" s="123"/>
    </row>
    <row r="98">
      <c r="A98" s="123" t="str">
        <f>Inputs!B60</f>
        <v>Other Income per Month / $</v>
      </c>
      <c r="B98" s="123" t="s">
        <v>453</v>
      </c>
      <c r="C98" s="299">
        <v>0.0</v>
      </c>
      <c r="D98" s="123"/>
      <c r="E98" s="123"/>
      <c r="F98" s="123"/>
      <c r="G98" s="123"/>
      <c r="H98" s="123"/>
    </row>
    <row r="99">
      <c r="A99" s="123" t="str">
        <f>Inputs!B61</f>
        <v>Treasury Income per Month / $</v>
      </c>
      <c r="B99" s="123" t="s">
        <v>454</v>
      </c>
      <c r="C99" s="299">
        <v>0.0</v>
      </c>
      <c r="D99" s="123"/>
      <c r="E99" s="123"/>
      <c r="F99" s="123"/>
      <c r="G99" s="123"/>
      <c r="H99" s="123"/>
    </row>
    <row r="100">
      <c r="A100" s="123" t="str">
        <f>Inputs!B62</f>
        <v>Regular Income Sum per Month / $</v>
      </c>
      <c r="B100" s="123" t="s">
        <v>455</v>
      </c>
      <c r="C100" s="300">
        <f>Inputs!C62</f>
        <v>78678.03602</v>
      </c>
      <c r="D100" s="123"/>
      <c r="E100" s="123"/>
      <c r="F100" s="123"/>
      <c r="G100" s="123"/>
      <c r="H100" s="123"/>
    </row>
    <row r="101">
      <c r="A101" s="123" t="str">
        <f>Inputs!B64</f>
        <v>One-Time Payments after Pre-Sales / $</v>
      </c>
      <c r="B101" s="123" t="s">
        <v>456</v>
      </c>
      <c r="C101" s="296">
        <f>Inputs!C64</f>
        <v>0</v>
      </c>
      <c r="D101" s="123"/>
      <c r="E101" s="123"/>
      <c r="F101" s="123"/>
      <c r="G101" s="123"/>
      <c r="H101" s="123"/>
    </row>
    <row r="102">
      <c r="A102" s="123" t="str">
        <f>Inputs!B65</f>
        <v>Planned One-Time Investments after Launch / $</v>
      </c>
      <c r="B102" s="123" t="s">
        <v>457</v>
      </c>
      <c r="C102" s="296">
        <f>Inputs!C65</f>
        <v>0</v>
      </c>
      <c r="D102" s="123"/>
      <c r="E102" s="123"/>
      <c r="F102" s="123"/>
      <c r="G102" s="123"/>
      <c r="H102" s="123"/>
    </row>
    <row r="103">
      <c r="A103" s="123" t="str">
        <f>Inputs!B66</f>
        <v>Salaries per Month / $</v>
      </c>
      <c r="B103" s="123" t="s">
        <v>458</v>
      </c>
      <c r="C103" s="296">
        <f>Inputs!C66</f>
        <v>150000</v>
      </c>
      <c r="D103" s="123"/>
      <c r="E103" s="123"/>
      <c r="F103" s="123"/>
      <c r="G103" s="123"/>
      <c r="H103" s="123"/>
    </row>
    <row r="104">
      <c r="A104" s="123" t="str">
        <f>Inputs!B67</f>
        <v>License Costs per Month / $</v>
      </c>
      <c r="B104" s="123" t="s">
        <v>459</v>
      </c>
      <c r="C104" s="296">
        <f>Inputs!C67</f>
        <v>0</v>
      </c>
      <c r="D104" s="123"/>
      <c r="E104" s="123"/>
      <c r="F104" s="123"/>
      <c r="G104" s="123"/>
      <c r="H104" s="123"/>
    </row>
    <row r="105">
      <c r="A105" s="123" t="str">
        <f>Inputs!B68</f>
        <v>Other Monthly Costs / $</v>
      </c>
      <c r="B105" s="123" t="s">
        <v>460</v>
      </c>
      <c r="C105" s="296">
        <f>Inputs!C68</f>
        <v>0</v>
      </c>
      <c r="D105" s="123"/>
      <c r="E105" s="123"/>
      <c r="F105" s="123"/>
      <c r="G105" s="123"/>
      <c r="H105" s="123"/>
    </row>
    <row r="106">
      <c r="A106" s="123" t="str">
        <f>Inputs!B69</f>
        <v>Buyback fixed/percentage of cash reserve</v>
      </c>
      <c r="B106" s="123" t="s">
        <v>461</v>
      </c>
      <c r="C106" s="308" t="str">
        <f>Inputs!C69</f>
        <v/>
      </c>
      <c r="D106" s="295"/>
      <c r="E106" s="295"/>
      <c r="F106" s="295"/>
      <c r="G106" s="123"/>
      <c r="H106" s="123"/>
    </row>
    <row r="107">
      <c r="A107" s="123" t="str">
        <f>Inputs!B70</f>
        <v>Token Buybacks per Month / % of cash reserves</v>
      </c>
      <c r="B107" s="123" t="s">
        <v>462</v>
      </c>
      <c r="C107" s="309">
        <f>Inputs!C70</f>
        <v>0</v>
      </c>
      <c r="D107" s="123"/>
      <c r="E107" s="123"/>
      <c r="F107" s="123"/>
      <c r="G107" s="123"/>
      <c r="H107" s="123"/>
    </row>
    <row r="108">
      <c r="A108" s="123" t="str">
        <f>Inputs!B71</f>
        <v>Token Buybacks per Month / $</v>
      </c>
      <c r="B108" s="123" t="s">
        <v>463</v>
      </c>
      <c r="C108" s="296">
        <f>Inputs!C71</f>
        <v>0</v>
      </c>
      <c r="D108" s="123"/>
      <c r="E108" s="123"/>
      <c r="F108" s="123"/>
      <c r="G108" s="123" t="s">
        <v>464</v>
      </c>
      <c r="H108" s="123"/>
    </row>
    <row r="109">
      <c r="A109" s="123" t="str">
        <f>Inputs!B72</f>
        <v>Buyback bucket</v>
      </c>
      <c r="B109" s="123" t="s">
        <v>465</v>
      </c>
      <c r="C109" s="308" t="str">
        <f>Inputs!C72</f>
        <v/>
      </c>
      <c r="D109" s="295"/>
      <c r="E109" s="295"/>
      <c r="F109" s="295"/>
      <c r="G109" s="123"/>
      <c r="H109" s="123"/>
    </row>
    <row r="110">
      <c r="A110" s="123" t="str">
        <f>Inputs!B73</f>
        <v>Buyback start date</v>
      </c>
      <c r="B110" s="123" t="s">
        <v>466</v>
      </c>
      <c r="C110" s="297" t="str">
        <f>Inputs!C73</f>
        <v/>
      </c>
      <c r="D110" s="295"/>
      <c r="E110" s="295"/>
      <c r="F110" s="295"/>
      <c r="G110" s="123"/>
      <c r="H110" s="123"/>
    </row>
    <row r="111">
      <c r="A111" s="123" t="str">
        <f>Inputs!B74</f>
        <v>Buyback end date</v>
      </c>
      <c r="B111" s="123" t="s">
        <v>467</v>
      </c>
      <c r="C111" s="297" t="str">
        <f>Inputs!C74</f>
        <v/>
      </c>
      <c r="D111" s="295"/>
      <c r="E111" s="295"/>
      <c r="F111" s="295"/>
      <c r="G111" s="123"/>
      <c r="H111" s="123"/>
    </row>
    <row r="112">
      <c r="A112" s="123" t="str">
        <f>Inputs!B75</f>
        <v>Burn token supply as percentage of init. total supply / month</v>
      </c>
      <c r="B112" s="123" t="s">
        <v>468</v>
      </c>
      <c r="C112" s="309" t="str">
        <f>Inputs!C75</f>
        <v/>
      </c>
      <c r="D112" s="123"/>
      <c r="E112" s="123"/>
      <c r="F112" s="123"/>
      <c r="G112" s="123"/>
      <c r="H112" s="123"/>
    </row>
    <row r="113">
      <c r="A113" s="123" t="str">
        <f>Inputs!B76</f>
        <v>Burn project bucket tokens start date</v>
      </c>
      <c r="B113" s="123" t="s">
        <v>469</v>
      </c>
      <c r="C113" s="297" t="str">
        <f>Inputs!C76</f>
        <v/>
      </c>
      <c r="D113" s="295"/>
      <c r="E113" s="295"/>
      <c r="F113" s="295"/>
      <c r="G113" s="123"/>
      <c r="H113" s="123"/>
    </row>
    <row r="114">
      <c r="A114" s="123" t="str">
        <f>Inputs!B77</f>
        <v>Burn project bucket tokens end date</v>
      </c>
      <c r="B114" s="123" t="s">
        <v>470</v>
      </c>
      <c r="C114" s="297" t="str">
        <f>Inputs!C77</f>
        <v/>
      </c>
      <c r="D114" s="295"/>
      <c r="E114" s="295"/>
      <c r="F114" s="295"/>
      <c r="G114" s="123"/>
      <c r="H114" s="123"/>
    </row>
    <row r="115">
      <c r="A115" s="123" t="str">
        <f>Inputs!B78</f>
        <v>Burn from project bucket</v>
      </c>
      <c r="B115" s="123" t="s">
        <v>471</v>
      </c>
      <c r="C115" s="308" t="str">
        <f>Inputs!C78</f>
        <v/>
      </c>
      <c r="D115" s="295"/>
      <c r="E115" s="295"/>
      <c r="F115" s="295"/>
      <c r="G115" s="123"/>
      <c r="H115" s="123"/>
    </row>
    <row r="116">
      <c r="A116" s="123" t="str">
        <f>Inputs!B79</f>
        <v>Regular Expenditures Sum per Month / $</v>
      </c>
      <c r="B116" s="123" t="s">
        <v>472</v>
      </c>
      <c r="C116" s="300">
        <f>Inputs!C79</f>
        <v>150000</v>
      </c>
      <c r="D116" s="295"/>
      <c r="E116" s="295"/>
      <c r="F116" s="295"/>
      <c r="G116" s="123"/>
      <c r="H116" s="123"/>
    </row>
    <row r="117">
      <c r="A117" s="123" t="str">
        <f>Inputs!B81</f>
        <v>Cash Reserve after Launch / $</v>
      </c>
      <c r="B117" s="123" t="s">
        <v>473</v>
      </c>
      <c r="C117" s="300">
        <f>Inputs!C81</f>
        <v>850000</v>
      </c>
      <c r="D117" s="295"/>
      <c r="E117" s="295"/>
      <c r="F117" s="295"/>
      <c r="G117" s="123"/>
      <c r="H117" s="123"/>
    </row>
    <row r="118">
      <c r="A118" s="123" t="str">
        <f>Inputs!B82</f>
        <v>Monthly Income vs. Expenditures Balance / $</v>
      </c>
      <c r="B118" s="123" t="s">
        <v>474</v>
      </c>
      <c r="C118" s="300">
        <f>Inputs!C82</f>
        <v>-71321.96398</v>
      </c>
      <c r="D118" s="295"/>
      <c r="E118" s="295"/>
      <c r="F118" s="295"/>
      <c r="G118" s="123"/>
      <c r="H118" s="123"/>
    </row>
    <row r="119">
      <c r="A119" s="123" t="str">
        <f>'Utility Modules'!B7&amp;" Utility Share / %"</f>
        <v>Staking Utility Share / %</v>
      </c>
      <c r="B119" s="123" t="s">
        <v>475</v>
      </c>
      <c r="C119" s="305">
        <f>'Utility Modules'!C7</f>
        <v>40</v>
      </c>
      <c r="D119" s="123"/>
      <c r="E119" s="123"/>
      <c r="F119" s="123"/>
      <c r="G119" s="123"/>
      <c r="H119" s="123"/>
    </row>
    <row r="120">
      <c r="A120" s="123" t="str">
        <f>'Utility Modules'!B8&amp;" Utility Share / %"</f>
        <v>Liquidity Mining Utility Share / %</v>
      </c>
      <c r="B120" s="123" t="s">
        <v>476</v>
      </c>
      <c r="C120" s="305">
        <f>'Utility Modules'!C8</f>
        <v>40</v>
      </c>
      <c r="D120" s="123"/>
      <c r="E120" s="123"/>
      <c r="F120" s="123"/>
      <c r="G120" s="123"/>
      <c r="H120" s="123"/>
    </row>
    <row r="121">
      <c r="A121" s="123" t="str">
        <f>'Utility Modules'!B9&amp;" Utility Share / %"</f>
        <v>Burning Utility Share / %</v>
      </c>
      <c r="B121" s="123" t="s">
        <v>477</v>
      </c>
      <c r="C121" s="305">
        <f>'Utility Modules'!C9</f>
        <v>0</v>
      </c>
      <c r="D121" s="123"/>
      <c r="E121" s="123"/>
      <c r="F121" s="123"/>
      <c r="G121" s="123"/>
      <c r="H121" s="123"/>
    </row>
    <row r="122">
      <c r="A122" s="123" t="str">
        <f>'Utility Modules'!B10&amp;" Utility Share / %"</f>
        <v>Holding Utility Share / %</v>
      </c>
      <c r="B122" s="123" t="s">
        <v>478</v>
      </c>
      <c r="C122" s="305">
        <f>'Utility Modules'!C10</f>
        <v>0</v>
      </c>
      <c r="D122" s="123"/>
      <c r="E122" s="123"/>
      <c r="F122" s="123"/>
      <c r="G122" s="123"/>
      <c r="H122" s="123"/>
    </row>
    <row r="123">
      <c r="A123" s="123" t="str">
        <f>'Utility Modules'!B11&amp;" Utility Share / %"</f>
        <v>Transfer for Benefit Utility Share / %</v>
      </c>
      <c r="B123" s="123" t="s">
        <v>479</v>
      </c>
      <c r="C123" s="305">
        <f>'Utility Modules'!C11</f>
        <v>20</v>
      </c>
      <c r="D123" s="123"/>
      <c r="E123" s="123"/>
      <c r="F123" s="123"/>
      <c r="G123" s="123"/>
      <c r="H123" s="123"/>
    </row>
    <row r="124">
      <c r="A124" s="123" t="str">
        <f>'Utility Modules'!B12&amp;" Utility Share / %"</f>
        <v>Sum Utility Share / %</v>
      </c>
      <c r="B124" s="123" t="s">
        <v>480</v>
      </c>
      <c r="C124" s="305">
        <f>'Utility Modules'!C12</f>
        <v>100</v>
      </c>
      <c r="D124" s="123"/>
      <c r="E124" s="123"/>
      <c r="F124" s="123"/>
      <c r="G124" s="123"/>
      <c r="H124" s="123"/>
    </row>
    <row r="125">
      <c r="A125" s="123" t="s">
        <v>481</v>
      </c>
      <c r="B125" s="123" t="s">
        <v>482</v>
      </c>
      <c r="C125" s="310">
        <f>'Utility Modules'!C19</f>
        <v>8.299950681</v>
      </c>
      <c r="D125" s="123"/>
      <c r="E125" s="123"/>
      <c r="F125" s="123"/>
      <c r="G125" s="123"/>
      <c r="H125" s="123"/>
    </row>
    <row r="126">
      <c r="A126" s="123" t="s">
        <v>483</v>
      </c>
      <c r="B126" s="123" t="s">
        <v>484</v>
      </c>
      <c r="C126" s="294" t="str">
        <f>'Utility Modules'!C21</f>
        <v/>
      </c>
      <c r="D126" s="295"/>
      <c r="E126" s="295"/>
      <c r="F126" s="295"/>
      <c r="G126" s="123"/>
      <c r="H126" s="123"/>
    </row>
    <row r="127">
      <c r="A127" s="123" t="s">
        <v>485</v>
      </c>
      <c r="B127" s="123" t="s">
        <v>486</v>
      </c>
      <c r="C127" s="310">
        <f>'Utility Modules'!C26</f>
        <v>17.22707983</v>
      </c>
      <c r="D127" s="123"/>
      <c r="E127" s="123"/>
      <c r="F127" s="123"/>
      <c r="G127" s="123"/>
      <c r="H127" s="123"/>
    </row>
    <row r="128">
      <c r="A128" s="123" t="s">
        <v>487</v>
      </c>
      <c r="B128" s="123" t="s">
        <v>488</v>
      </c>
      <c r="C128" s="310" t="str">
        <f>'Utility Modules'!C31</f>
        <v>Burning</v>
      </c>
      <c r="D128" s="123"/>
      <c r="E128" s="123"/>
      <c r="F128" s="123"/>
      <c r="G128" s="123"/>
      <c r="H128" s="123"/>
    </row>
    <row r="129">
      <c r="A129" s="123" t="s">
        <v>489</v>
      </c>
      <c r="B129" s="123" t="s">
        <v>490</v>
      </c>
      <c r="C129" s="294" t="str">
        <f>'Utility Modules'!C33</f>
        <v>Holding</v>
      </c>
      <c r="D129" s="295"/>
      <c r="E129" s="295"/>
      <c r="F129" s="295"/>
      <c r="G129" s="123"/>
      <c r="H129" s="123"/>
    </row>
    <row r="130">
      <c r="A130" s="123" t="s">
        <v>491</v>
      </c>
      <c r="B130" s="123" t="s">
        <v>492</v>
      </c>
      <c r="C130" s="310" t="str">
        <f>'Utility Modules'!C42</f>
        <v>Transfer</v>
      </c>
      <c r="D130" s="123"/>
      <c r="E130" s="123"/>
      <c r="F130" s="123"/>
      <c r="G130" s="123"/>
      <c r="H130" s="123"/>
    </row>
    <row r="131">
      <c r="A131" s="123" t="s">
        <v>493</v>
      </c>
      <c r="B131" s="123" t="s">
        <v>494</v>
      </c>
      <c r="C131" s="294" t="str">
        <f>'Utility Modules'!C44</f>
        <v/>
      </c>
      <c r="D131" s="295"/>
      <c r="E131" s="295"/>
      <c r="F131" s="295"/>
      <c r="G131" s="123"/>
      <c r="H131" s="123"/>
    </row>
    <row r="132">
      <c r="A132" s="123" t="s">
        <v>495</v>
      </c>
      <c r="B132" s="123" t="s">
        <v>496</v>
      </c>
      <c r="C132" s="311">
        <f>'Utility Modules'!C49</f>
        <v>5</v>
      </c>
      <c r="D132" s="295"/>
      <c r="E132" s="295"/>
      <c r="F132" s="295"/>
      <c r="G132" s="123"/>
      <c r="H132" s="123"/>
    </row>
    <row r="133">
      <c r="A133" s="123" t="s">
        <v>497</v>
      </c>
      <c r="B133" s="123" t="s">
        <v>498</v>
      </c>
      <c r="C133" s="310">
        <f>'Utility Modules'!C54</f>
        <v>0.0005</v>
      </c>
      <c r="D133" s="123"/>
      <c r="E133" s="123"/>
      <c r="F133" s="123"/>
      <c r="G133" s="123"/>
      <c r="H133" s="123"/>
    </row>
    <row r="134">
      <c r="A134" s="123" t="s">
        <v>499</v>
      </c>
      <c r="B134" s="123" t="s">
        <v>500</v>
      </c>
      <c r="C134" s="311">
        <f>'Utility Modules'!C55</f>
        <v>5</v>
      </c>
      <c r="D134" s="295"/>
      <c r="E134" s="295"/>
      <c r="F134" s="295"/>
      <c r="G134" s="123"/>
      <c r="H134" s="123"/>
    </row>
    <row r="135">
      <c r="A135" s="123">
        <f>'Utility Modules'!B60</f>
        <v>0.005</v>
      </c>
      <c r="B135" s="123" t="s">
        <v>501</v>
      </c>
      <c r="C135" s="312">
        <f>'Utility Modules'!C60</f>
        <v>3.5</v>
      </c>
      <c r="D135" s="295"/>
      <c r="E135" s="295"/>
      <c r="F135" s="295"/>
      <c r="G135" s="123"/>
      <c r="H135" s="123"/>
    </row>
    <row r="136">
      <c r="A136" s="123">
        <f>'Utility Modules'!B61</f>
        <v>0.01</v>
      </c>
      <c r="B136" s="123" t="s">
        <v>502</v>
      </c>
      <c r="C136" s="310">
        <f>'Utility Modules'!C61</f>
        <v>5</v>
      </c>
      <c r="D136" s="123"/>
      <c r="E136" s="123"/>
      <c r="F136" s="123"/>
      <c r="G136" s="123"/>
      <c r="H136" s="123"/>
    </row>
    <row r="137">
      <c r="A137" s="123">
        <f>'Utility Modules'!B62</f>
        <v>0.05</v>
      </c>
      <c r="B137" s="123" t="s">
        <v>503</v>
      </c>
      <c r="C137" s="313">
        <f>'Utility Modules'!C62</f>
        <v>5</v>
      </c>
      <c r="D137" s="295"/>
      <c r="E137" s="295"/>
      <c r="F137" s="295"/>
      <c r="G137" s="123"/>
      <c r="H137" s="123"/>
    </row>
    <row r="138">
      <c r="A138" s="123">
        <f>'Utility Modules'!B63</f>
        <v>0.1</v>
      </c>
      <c r="B138" s="123" t="s">
        <v>504</v>
      </c>
      <c r="C138" s="312">
        <f>'Utility Modules'!C63</f>
        <v>5</v>
      </c>
      <c r="D138" s="295"/>
      <c r="E138" s="295"/>
      <c r="F138" s="295"/>
      <c r="G138" s="123"/>
      <c r="H138" s="123"/>
    </row>
    <row r="139">
      <c r="A139" s="123">
        <f>'Utility Modules'!B64</f>
        <v>0.5</v>
      </c>
      <c r="B139" s="123" t="s">
        <v>505</v>
      </c>
      <c r="C139" s="314">
        <f>'Utility Modules'!C64</f>
        <v>5</v>
      </c>
      <c r="D139" s="123"/>
      <c r="E139" s="123"/>
      <c r="F139" s="123"/>
      <c r="G139" s="123"/>
      <c r="H139" s="123"/>
    </row>
    <row r="140">
      <c r="A140" s="123" t="str">
        <f>'Utility Modules'!B66</f>
        <v/>
      </c>
      <c r="B140" s="123" t="s">
        <v>506</v>
      </c>
      <c r="C140" s="315" t="str">
        <f>'Utility Modules'!C66</f>
        <v/>
      </c>
      <c r="D140" s="123"/>
      <c r="E140" s="123"/>
      <c r="F140" s="123"/>
      <c r="G140" s="123"/>
      <c r="H140" s="123"/>
    </row>
    <row r="141">
      <c r="A141" s="123" t="str">
        <f>'Utility Modules'!B67</f>
        <v/>
      </c>
      <c r="B141" s="123" t="s">
        <v>507</v>
      </c>
      <c r="C141" s="310" t="str">
        <f>'Utility Modules'!C67</f>
        <v/>
      </c>
      <c r="D141" s="123"/>
      <c r="E141" s="123"/>
      <c r="F141" s="123"/>
      <c r="G141" s="123"/>
      <c r="H141" s="123"/>
    </row>
    <row r="142">
      <c r="A142" s="123" t="str">
        <f>'Utility Modules'!B68</f>
        <v/>
      </c>
      <c r="B142" s="123" t="s">
        <v>508</v>
      </c>
      <c r="C142" s="294" t="str">
        <f>'Utility Modules'!C68</f>
        <v/>
      </c>
      <c r="D142" s="295"/>
      <c r="E142" s="295"/>
      <c r="F142" s="295"/>
      <c r="G142" s="123"/>
      <c r="H142" s="123"/>
    </row>
    <row r="143">
      <c r="A143" s="290" t="s">
        <v>509</v>
      </c>
      <c r="B143" s="290" t="s">
        <v>510</v>
      </c>
      <c r="C143" s="123" t="s">
        <v>511</v>
      </c>
      <c r="D143" s="295"/>
      <c r="E143" s="295"/>
      <c r="F143" s="295"/>
      <c r="G143" s="123"/>
      <c r="H143" s="123"/>
    </row>
    <row r="144">
      <c r="A144" s="123" t="s">
        <v>512</v>
      </c>
      <c r="B144" s="123" t="s">
        <v>513</v>
      </c>
      <c r="C144" s="305">
        <v>2.0</v>
      </c>
      <c r="D144" s="123"/>
      <c r="E144" s="123"/>
      <c r="F144" s="123"/>
      <c r="G144" s="123" t="s">
        <v>511</v>
      </c>
      <c r="H144" s="123" t="s">
        <v>514</v>
      </c>
    </row>
    <row r="145">
      <c r="A145" s="123" t="s">
        <v>515</v>
      </c>
      <c r="B145" s="123" t="s">
        <v>516</v>
      </c>
      <c r="C145" s="305">
        <v>0.5</v>
      </c>
      <c r="D145" s="123"/>
      <c r="E145" s="123"/>
      <c r="F145" s="123"/>
      <c r="G145" s="123" t="s">
        <v>511</v>
      </c>
      <c r="H145" s="123" t="s">
        <v>517</v>
      </c>
    </row>
    <row r="146">
      <c r="A146" s="123" t="s">
        <v>518</v>
      </c>
      <c r="B146" s="123" t="s">
        <v>519</v>
      </c>
      <c r="C146" s="305">
        <v>4.0</v>
      </c>
      <c r="D146" s="123"/>
      <c r="E146" s="123"/>
      <c r="F146" s="123"/>
      <c r="G146" s="123" t="s">
        <v>511</v>
      </c>
      <c r="H146" s="123" t="s">
        <v>520</v>
      </c>
    </row>
    <row r="147">
      <c r="A147" s="123" t="s">
        <v>521</v>
      </c>
      <c r="B147" s="123" t="s">
        <v>522</v>
      </c>
      <c r="C147" s="305">
        <v>0.005</v>
      </c>
      <c r="D147" s="123"/>
      <c r="E147" s="123"/>
      <c r="F147" s="123"/>
      <c r="G147" s="123" t="s">
        <v>523</v>
      </c>
      <c r="H147" s="123" t="s">
        <v>524</v>
      </c>
    </row>
    <row r="148">
      <c r="A148" s="123" t="s">
        <v>525</v>
      </c>
      <c r="B148" s="123" t="s">
        <v>526</v>
      </c>
      <c r="C148" s="305">
        <v>1.0E-4</v>
      </c>
      <c r="D148" s="123"/>
      <c r="E148" s="123"/>
      <c r="F148" s="123"/>
      <c r="G148" s="316" t="s">
        <v>523</v>
      </c>
      <c r="H148" s="123" t="s">
        <v>527</v>
      </c>
    </row>
    <row r="149">
      <c r="A149" s="123" t="s">
        <v>528</v>
      </c>
      <c r="B149" s="123" t="s">
        <v>529</v>
      </c>
      <c r="C149" s="305">
        <v>0.1</v>
      </c>
      <c r="D149" s="123"/>
      <c r="E149" s="123"/>
      <c r="F149" s="123"/>
      <c r="G149" s="123" t="s">
        <v>530</v>
      </c>
      <c r="H149" s="123" t="s">
        <v>531</v>
      </c>
    </row>
    <row r="150">
      <c r="A150" s="123" t="s">
        <v>532</v>
      </c>
      <c r="B150" s="123" t="s">
        <v>533</v>
      </c>
      <c r="C150" s="305">
        <v>0.3</v>
      </c>
      <c r="D150" s="123"/>
      <c r="E150" s="123"/>
      <c r="F150" s="123"/>
      <c r="G150" s="123" t="s">
        <v>530</v>
      </c>
      <c r="H150" s="123" t="s">
        <v>534</v>
      </c>
    </row>
    <row r="151">
      <c r="A151" s="123" t="s">
        <v>535</v>
      </c>
      <c r="B151" s="123" t="s">
        <v>536</v>
      </c>
      <c r="C151" s="305">
        <v>0.5</v>
      </c>
      <c r="D151" s="123"/>
      <c r="E151" s="123"/>
      <c r="F151" s="123"/>
      <c r="G151" s="123" t="s">
        <v>530</v>
      </c>
      <c r="H151" s="123" t="s">
        <v>537</v>
      </c>
    </row>
    <row r="152">
      <c r="A152" s="123" t="s">
        <v>538</v>
      </c>
      <c r="B152" s="123" t="s">
        <v>539</v>
      </c>
      <c r="C152" s="305">
        <v>0.02</v>
      </c>
      <c r="D152" s="123"/>
      <c r="E152" s="123"/>
      <c r="F152" s="123"/>
      <c r="G152" s="123" t="s">
        <v>540</v>
      </c>
      <c r="H152" s="123" t="s">
        <v>541</v>
      </c>
    </row>
    <row r="153">
      <c r="A153" s="123" t="s">
        <v>542</v>
      </c>
      <c r="B153" s="123" t="s">
        <v>543</v>
      </c>
      <c r="C153" s="305">
        <v>2.0</v>
      </c>
      <c r="D153" s="123"/>
      <c r="E153" s="123"/>
      <c r="F153" s="123"/>
      <c r="G153" s="123" t="s">
        <v>511</v>
      </c>
      <c r="H153" s="123" t="s">
        <v>544</v>
      </c>
    </row>
    <row r="154">
      <c r="A154" s="123" t="s">
        <v>545</v>
      </c>
      <c r="B154" s="123" t="s">
        <v>546</v>
      </c>
      <c r="C154" s="305">
        <v>0.1</v>
      </c>
      <c r="D154" s="123"/>
      <c r="E154" s="123"/>
      <c r="F154" s="123"/>
      <c r="G154" s="123" t="s">
        <v>547</v>
      </c>
      <c r="H154" s="123" t="s">
        <v>548</v>
      </c>
    </row>
    <row r="155">
      <c r="A155" s="123" t="s">
        <v>549</v>
      </c>
      <c r="B155" s="123" t="s">
        <v>550</v>
      </c>
      <c r="C155" s="305">
        <v>0.6</v>
      </c>
      <c r="D155" s="123"/>
      <c r="E155" s="123"/>
      <c r="F155" s="123"/>
      <c r="G155" s="123" t="s">
        <v>547</v>
      </c>
      <c r="H155" s="123" t="s">
        <v>551</v>
      </c>
    </row>
    <row r="156">
      <c r="A156" s="123" t="s">
        <v>552</v>
      </c>
      <c r="B156" s="123" t="s">
        <v>553</v>
      </c>
      <c r="C156" s="305">
        <v>0.3</v>
      </c>
      <c r="D156" s="123"/>
      <c r="E156" s="123"/>
      <c r="F156" s="123"/>
      <c r="G156" s="123" t="s">
        <v>547</v>
      </c>
      <c r="H156" s="123" t="s">
        <v>554</v>
      </c>
    </row>
    <row r="157">
      <c r="A157" s="123" t="s">
        <v>555</v>
      </c>
      <c r="B157" s="123" t="s">
        <v>556</v>
      </c>
      <c r="C157" s="294" t="s">
        <v>557</v>
      </c>
      <c r="D157" s="295"/>
      <c r="E157" s="295"/>
      <c r="F157" s="295"/>
      <c r="G157" s="123" t="s">
        <v>511</v>
      </c>
      <c r="H157" s="123" t="s">
        <v>558</v>
      </c>
    </row>
    <row r="158">
      <c r="A158" s="123" t="s">
        <v>559</v>
      </c>
      <c r="B158" s="123" t="s">
        <v>560</v>
      </c>
      <c r="C158" s="294" t="s">
        <v>561</v>
      </c>
      <c r="D158" s="295"/>
      <c r="E158" s="295"/>
      <c r="F158" s="295"/>
      <c r="G158" s="123"/>
      <c r="H158" s="317" t="s">
        <v>562</v>
      </c>
    </row>
  </sheetData>
  <drawing r:id="rId1"/>
</worksheet>
</file>