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 Lee\Desktop\학위논문\데이터 및 분석\건물별정리\final_result\"/>
    </mc:Choice>
  </mc:AlternateContent>
  <xr:revisionPtr revIDLastSave="0" documentId="13_ncr:1_{4216B1A8-D65C-4C02-842B-BFD63A813FC0}" xr6:coauthVersionLast="45" xr6:coauthVersionMax="45" xr10:uidLastSave="{00000000-0000-0000-0000-000000000000}"/>
  <bookViews>
    <workbookView xWindow="-120" yWindow="-120" windowWidth="19440" windowHeight="15000" firstSheet="4" activeTab="5" xr2:uid="{C35CD3AA-F3F0-4237-95B5-D8A6E83ECD28}"/>
  </bookViews>
  <sheets>
    <sheet name="화재빈도_변수통계치" sheetId="9" r:id="rId1"/>
    <sheet name="화재강도_변수통계치" sheetId="8" r:id="rId2"/>
    <sheet name="화재강도_Feature_Importance" sheetId="2" r:id="rId3"/>
    <sheet name="화재빈도_Feature_Importance" sheetId="3" r:id="rId4"/>
    <sheet name="화재위험도결과" sheetId="4" r:id="rId5"/>
    <sheet name="등급별_건물특성" sheetId="5" r:id="rId6"/>
    <sheet name="등급별_행정동특성" sheetId="6" r:id="rId7"/>
    <sheet name="등급별_소방인프라접근성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9" l="1"/>
  <c r="H5" i="9"/>
  <c r="H4" i="9"/>
  <c r="H3" i="9"/>
  <c r="H2" i="9"/>
  <c r="K6" i="9"/>
  <c r="K5" i="9"/>
  <c r="K4" i="9"/>
  <c r="K3" i="9"/>
  <c r="K2" i="9"/>
  <c r="O6" i="6"/>
  <c r="O5" i="6"/>
  <c r="O4" i="6"/>
  <c r="O3" i="6"/>
  <c r="O2" i="6"/>
  <c r="N6" i="6"/>
  <c r="N5" i="6"/>
  <c r="N4" i="6"/>
  <c r="N3" i="6"/>
  <c r="N2" i="6"/>
</calcChain>
</file>

<file path=xl/sharedStrings.xml><?xml version="1.0" encoding="utf-8"?>
<sst xmlns="http://schemas.openxmlformats.org/spreadsheetml/2006/main" count="172" uniqueCount="80">
  <si>
    <t>features</t>
  </si>
  <si>
    <t>RN_length_under2</t>
  </si>
  <si>
    <t>RN_length_under3</t>
  </si>
  <si>
    <t>RN_length_under4</t>
  </si>
  <si>
    <t>RN_under2_rate</t>
  </si>
  <si>
    <t>RN_under3_rate</t>
  </si>
  <si>
    <t>RN_under4_rate</t>
  </si>
  <si>
    <t>ROAD_BT_MEAN</t>
  </si>
  <si>
    <t>건물구조조</t>
  </si>
  <si>
    <t>건축면적(㎡)</t>
  </si>
  <si>
    <t>공영주차장수</t>
  </si>
  <si>
    <t>관할면적(km2)</t>
  </si>
  <si>
    <t>관할인구(명)</t>
  </si>
  <si>
    <t>높이(m)</t>
  </si>
  <si>
    <t>비상소화장치_count</t>
  </si>
  <si>
    <t>빌딩연차</t>
  </si>
  <si>
    <t>소방서거리(㎞)</t>
  </si>
  <si>
    <t>소화용수_count</t>
  </si>
  <si>
    <t>안전센터거리</t>
  </si>
  <si>
    <t>장소소분류</t>
  </si>
  <si>
    <t>주차 면(주차 가능 차량 수)</t>
  </si>
  <si>
    <t>지상층수</t>
  </si>
  <si>
    <t>지하층수</t>
  </si>
  <si>
    <t>importances</t>
  </si>
  <si>
    <t>2018연간가스사용량</t>
  </si>
  <si>
    <t>2018연간전기사용량</t>
  </si>
  <si>
    <t>건물수</t>
  </si>
  <si>
    <t>구조코드명</t>
  </si>
  <si>
    <t>면적대비 생활인구 밀도</t>
  </si>
  <si>
    <t>사업체수</t>
  </si>
  <si>
    <t>세대수(세대)</t>
  </si>
  <si>
    <t>시간대별 생활인구 총합계</t>
  </si>
  <si>
    <t>인구</t>
  </si>
  <si>
    <t>인구밀도</t>
  </si>
  <si>
    <t>주용도코드명</t>
  </si>
  <si>
    <t>RMSE</t>
    <phoneticPr fontId="2" type="noConversion"/>
  </si>
  <si>
    <t>accuracy</t>
    <phoneticPr fontId="2" type="noConversion"/>
  </si>
  <si>
    <t>피해규모예측</t>
  </si>
  <si>
    <t>화재발생예측</t>
  </si>
  <si>
    <t>화재 위험도</t>
  </si>
  <si>
    <t>건물 수</t>
    <phoneticPr fontId="2" type="noConversion"/>
  </si>
  <si>
    <t>대지면적(㎡)</t>
  </si>
  <si>
    <t>비상용승강기수</t>
  </si>
  <si>
    <t>건물 연식</t>
    <phoneticPr fontId="2" type="noConversion"/>
  </si>
  <si>
    <t>문화및집회시설</t>
  </si>
  <si>
    <t>면적</t>
  </si>
  <si>
    <t>전체세대수</t>
  </si>
  <si>
    <t>전체평균연령</t>
  </si>
  <si>
    <t>65세이상인구수</t>
  </si>
  <si>
    <t>65세이상인구비율</t>
  </si>
  <si>
    <t>화재 위험도 등급</t>
    <phoneticPr fontId="2" type="noConversion"/>
  </si>
  <si>
    <t>mean</t>
  </si>
  <si>
    <t>std</t>
  </si>
  <si>
    <t>min</t>
  </si>
  <si>
    <t>max</t>
  </si>
  <si>
    <t>변수</t>
    <phoneticPr fontId="2" type="noConversion"/>
  </si>
  <si>
    <t>평균</t>
    <phoneticPr fontId="2" type="noConversion"/>
  </si>
  <si>
    <t>표준편차</t>
    <phoneticPr fontId="2" type="noConversion"/>
  </si>
  <si>
    <t>최솟값</t>
    <phoneticPr fontId="2" type="noConversion"/>
  </si>
  <si>
    <t>최댓값</t>
    <phoneticPr fontId="2" type="noConversion"/>
  </si>
  <si>
    <t>재산피해액(천원)</t>
    <phoneticPr fontId="2" type="noConversion"/>
  </si>
  <si>
    <t>RN_length_under3</t>
    <phoneticPr fontId="2" type="noConversion"/>
  </si>
  <si>
    <t>RN_length_under2</t>
    <phoneticPr fontId="2" type="noConversion"/>
  </si>
  <si>
    <t>건물 용도</t>
    <phoneticPr fontId="2" type="noConversion"/>
  </si>
  <si>
    <t>건물 구조</t>
    <phoneticPr fontId="2" type="noConversion"/>
  </si>
  <si>
    <t>2018연간전기사용량</t>
    <phoneticPr fontId="2" type="noConversion"/>
  </si>
  <si>
    <t>중요도</t>
    <phoneticPr fontId="2" type="noConversion"/>
  </si>
  <si>
    <t>도로폭 평균</t>
    <phoneticPr fontId="2" type="noConversion"/>
  </si>
  <si>
    <t>도로폭 4m 미만 구간 비율</t>
    <phoneticPr fontId="2" type="noConversion"/>
  </si>
  <si>
    <t>도로폭 3m 미만 구간 비율</t>
    <phoneticPr fontId="2" type="noConversion"/>
  </si>
  <si>
    <t>도로폭 4m 미만 구간 길이 합계</t>
    <phoneticPr fontId="2" type="noConversion"/>
  </si>
  <si>
    <t>안전센터거리(km)</t>
    <phoneticPr fontId="2" type="noConversion"/>
  </si>
  <si>
    <t>도로폭 2m 미만 구간 길이 합계</t>
    <phoneticPr fontId="2" type="noConversion"/>
  </si>
  <si>
    <t>도로폭 2m 미만 구간 비율</t>
    <phoneticPr fontId="2" type="noConversion"/>
  </si>
  <si>
    <t>안전센터 관할인구(명)</t>
    <phoneticPr fontId="2" type="noConversion"/>
  </si>
  <si>
    <t>도로폭 3m 미만 구간 길이 합계</t>
    <phoneticPr fontId="2" type="noConversion"/>
  </si>
  <si>
    <t>소화용수시설 수</t>
    <phoneticPr fontId="2" type="noConversion"/>
  </si>
  <si>
    <t>비상소화장치 수</t>
    <phoneticPr fontId="2" type="noConversion"/>
  </si>
  <si>
    <t>안전센터 관할면적(km2)</t>
    <phoneticPr fontId="2" type="noConversion"/>
  </si>
  <si>
    <t>세대수(세대)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</si>
</sst>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0"/>
    <numFmt numFmtId="177" formatCode="0.000"/>
    <numFmt numFmtId="178" formatCode="0.000_);[Red]\(0.00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C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7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>
      <alignment vertical="center"/>
    </xf>
    <xf numFmtId="9" fontId="7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right" vertical="center" wrapText="1"/>
    </xf>
    <xf numFmtId="9" fontId="4" fillId="0" borderId="1" xfId="0" applyNumberFormat="1" applyFont="1" applyFill="1" applyBorder="1" applyAlignment="1">
      <alignment horizontal="right" vertical="center" wrapText="1"/>
    </xf>
    <xf numFmtId="41" fontId="6" fillId="0" borderId="1" xfId="1" applyFont="1" applyFill="1" applyBorder="1" applyAlignment="1">
      <alignment horizontal="right"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1" xfId="1" applyNumberFormat="1" applyFont="1" applyBorder="1">
      <alignment vertical="center"/>
    </xf>
    <xf numFmtId="2" fontId="6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Fill="1" applyBorder="1">
      <alignment vertical="center"/>
    </xf>
    <xf numFmtId="41" fontId="8" fillId="0" borderId="1" xfId="1" applyFont="1" applyFill="1" applyBorder="1" applyAlignment="1">
      <alignment horizontal="right" vertical="center" wrapText="1"/>
    </xf>
    <xf numFmtId="41" fontId="0" fillId="0" borderId="1" xfId="1" applyFont="1" applyBorder="1">
      <alignment vertical="center"/>
    </xf>
    <xf numFmtId="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8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5</xdr:row>
      <xdr:rowOff>15240</xdr:rowOff>
    </xdr:from>
    <xdr:to>
      <xdr:col>10</xdr:col>
      <xdr:colOff>289560</xdr:colOff>
      <xdr:row>42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CA6B66-44CB-4616-A0AF-A99A7F9A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1120140"/>
          <a:ext cx="6697980" cy="831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510658</xdr:colOff>
      <xdr:row>3</xdr:row>
      <xdr:rowOff>79296</xdr:rowOff>
    </xdr:from>
    <xdr:to>
      <xdr:col>12</xdr:col>
      <xdr:colOff>468748</xdr:colOff>
      <xdr:row>22</xdr:row>
      <xdr:rowOff>56436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1E43121-944C-449F-AE62-51AEA661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877" y="704374"/>
          <a:ext cx="6804184" cy="3935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57B6-7740-4E3A-B1E5-27598DA16F39}">
  <dimension ref="A1:O6"/>
  <sheetViews>
    <sheetView workbookViewId="0">
      <selection activeCell="J1" sqref="J1"/>
    </sheetView>
  </sheetViews>
  <sheetFormatPr defaultColWidth="8.75" defaultRowHeight="13.5" x14ac:dyDescent="0.3"/>
  <cols>
    <col min="1" max="1" width="8.875" style="3" bestFit="1" customWidth="1"/>
    <col min="2" max="2" width="9.25" style="3" bestFit="1" customWidth="1"/>
    <col min="3" max="3" width="9" style="3" bestFit="1" customWidth="1"/>
    <col min="4" max="4" width="10.875" style="3" bestFit="1" customWidth="1"/>
    <col min="5" max="5" width="9" style="3" bestFit="1" customWidth="1"/>
    <col min="6" max="7" width="9.25" style="3" bestFit="1" customWidth="1"/>
    <col min="8" max="8" width="9.75" style="3" customWidth="1"/>
    <col min="9" max="9" width="15.75" style="3" bestFit="1" customWidth="1"/>
    <col min="10" max="10" width="14.75" style="3" bestFit="1" customWidth="1"/>
    <col min="11" max="11" width="13.75" style="3" bestFit="1" customWidth="1"/>
    <col min="12" max="15" width="11.125" style="3" bestFit="1" customWidth="1"/>
    <col min="16" max="16384" width="8.75" style="3"/>
  </cols>
  <sheetData>
    <row r="1" spans="1:15" ht="27" x14ac:dyDescent="0.3">
      <c r="A1" s="9" t="s">
        <v>55</v>
      </c>
      <c r="B1" s="9" t="s">
        <v>15</v>
      </c>
      <c r="C1" s="9" t="s">
        <v>27</v>
      </c>
      <c r="D1" s="9" t="s">
        <v>9</v>
      </c>
      <c r="E1" s="9" t="s">
        <v>34</v>
      </c>
      <c r="F1" s="9" t="s">
        <v>13</v>
      </c>
      <c r="G1" s="9" t="s">
        <v>30</v>
      </c>
      <c r="H1" s="9" t="s">
        <v>28</v>
      </c>
      <c r="I1" s="9" t="s">
        <v>24</v>
      </c>
      <c r="J1" s="9" t="s">
        <v>25</v>
      </c>
      <c r="K1" s="9" t="s">
        <v>31</v>
      </c>
      <c r="L1" s="9" t="s">
        <v>32</v>
      </c>
      <c r="M1" s="9" t="s">
        <v>33</v>
      </c>
      <c r="N1" s="9" t="s">
        <v>29</v>
      </c>
      <c r="O1" s="9" t="s">
        <v>26</v>
      </c>
    </row>
    <row r="2" spans="1:15" x14ac:dyDescent="0.3">
      <c r="A2" s="9" t="s">
        <v>51</v>
      </c>
      <c r="B2" s="16">
        <v>26.179669000000001</v>
      </c>
      <c r="C2" s="16">
        <v>4.9231680000000004</v>
      </c>
      <c r="D2" s="16">
        <v>240.48424700000001</v>
      </c>
      <c r="E2" s="16">
        <v>3.9739949999999999</v>
      </c>
      <c r="F2" s="16">
        <v>10.260688999999999</v>
      </c>
      <c r="G2" s="16">
        <v>17.641843999999999</v>
      </c>
      <c r="H2" s="11">
        <f>8999833/24</f>
        <v>374993.04166666669</v>
      </c>
      <c r="I2" s="11">
        <v>188622800</v>
      </c>
      <c r="J2" s="11">
        <v>194566000</v>
      </c>
      <c r="K2" s="11">
        <f>234842400/24</f>
        <v>9785100</v>
      </c>
      <c r="L2" s="11">
        <v>25571.540137</v>
      </c>
      <c r="M2" s="11">
        <v>24238.455298000001</v>
      </c>
      <c r="N2" s="16">
        <v>2092.9412870000001</v>
      </c>
      <c r="O2" s="16">
        <v>4689.8194910000002</v>
      </c>
    </row>
    <row r="3" spans="1:15" x14ac:dyDescent="0.3">
      <c r="A3" s="9" t="s">
        <v>52</v>
      </c>
      <c r="B3" s="16">
        <v>14.137478</v>
      </c>
      <c r="C3" s="16">
        <v>2.4330090000000002</v>
      </c>
      <c r="D3" s="16">
        <v>730.50446399999998</v>
      </c>
      <c r="E3" s="16">
        <v>3.8386740000000001</v>
      </c>
      <c r="F3" s="16">
        <v>15.483528</v>
      </c>
      <c r="G3" s="16">
        <v>53.288812999999998</v>
      </c>
      <c r="H3" s="11">
        <f>3220880/24</f>
        <v>134203.33333333334</v>
      </c>
      <c r="I3" s="11">
        <v>181183600</v>
      </c>
      <c r="J3" s="11">
        <v>165408600</v>
      </c>
      <c r="K3" s="11">
        <f>87856720/24</f>
        <v>3660696.6666666665</v>
      </c>
      <c r="L3" s="11">
        <v>7647.9516080000003</v>
      </c>
      <c r="M3" s="11">
        <v>9311.668506</v>
      </c>
      <c r="N3" s="16">
        <v>1732.1803829999999</v>
      </c>
      <c r="O3" s="16">
        <v>4029.5465749999998</v>
      </c>
    </row>
    <row r="4" spans="1:15" x14ac:dyDescent="0.3">
      <c r="A4" s="9" t="s">
        <v>53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1">
        <f>654490.1/24</f>
        <v>27270.420833333334</v>
      </c>
      <c r="I4" s="11">
        <v>10922140</v>
      </c>
      <c r="J4" s="11">
        <v>7913295</v>
      </c>
      <c r="K4" s="11">
        <f>89300000/24</f>
        <v>3720833.3333333335</v>
      </c>
      <c r="L4" s="11">
        <v>1901</v>
      </c>
      <c r="M4" s="11">
        <v>1474</v>
      </c>
      <c r="N4" s="16">
        <v>379</v>
      </c>
      <c r="O4" s="16">
        <v>47.666666999999997</v>
      </c>
    </row>
    <row r="5" spans="1:15" x14ac:dyDescent="0.3">
      <c r="A5" s="10">
        <v>0.5</v>
      </c>
      <c r="B5" s="16">
        <v>25</v>
      </c>
      <c r="C5" s="16">
        <v>7</v>
      </c>
      <c r="D5" s="16">
        <v>95.11</v>
      </c>
      <c r="E5" s="16">
        <v>5</v>
      </c>
      <c r="F5" s="16">
        <v>7.8</v>
      </c>
      <c r="G5" s="16">
        <v>0</v>
      </c>
      <c r="H5" s="11">
        <f>9266151/24</f>
        <v>386089.625</v>
      </c>
      <c r="I5" s="11">
        <v>139901900</v>
      </c>
      <c r="J5" s="11">
        <v>141154600</v>
      </c>
      <c r="K5" s="11">
        <f>212200000/24</f>
        <v>8841666.666666666</v>
      </c>
      <c r="L5" s="11">
        <v>25543.8</v>
      </c>
      <c r="M5" s="11">
        <v>24786.666667000001</v>
      </c>
      <c r="N5" s="16">
        <v>1589.5</v>
      </c>
      <c r="O5" s="16">
        <v>3346</v>
      </c>
    </row>
    <row r="6" spans="1:15" x14ac:dyDescent="0.3">
      <c r="A6" s="9" t="s">
        <v>54</v>
      </c>
      <c r="B6" s="16">
        <v>88</v>
      </c>
      <c r="C6" s="16">
        <v>7</v>
      </c>
      <c r="D6" s="16">
        <v>11633.1</v>
      </c>
      <c r="E6" s="16">
        <v>15</v>
      </c>
      <c r="F6" s="16">
        <v>150.6</v>
      </c>
      <c r="G6" s="16">
        <v>645</v>
      </c>
      <c r="H6" s="11">
        <f>30344200/24</f>
        <v>1264341.6666666667</v>
      </c>
      <c r="I6" s="11">
        <v>1233228000</v>
      </c>
      <c r="J6" s="11">
        <v>947288300</v>
      </c>
      <c r="K6" s="11">
        <f>712000000/24</f>
        <v>29666666.666666668</v>
      </c>
      <c r="L6" s="11">
        <v>56487</v>
      </c>
      <c r="M6" s="11">
        <v>42773</v>
      </c>
      <c r="N6" s="16">
        <v>15851</v>
      </c>
      <c r="O6" s="16">
        <v>18231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7B7D-E6CD-4266-B816-6924F6675779}">
  <dimension ref="A1:X6"/>
  <sheetViews>
    <sheetView zoomScale="115" zoomScaleNormal="115" workbookViewId="0">
      <selection activeCell="F10" sqref="F10"/>
    </sheetView>
  </sheetViews>
  <sheetFormatPr defaultColWidth="8.75" defaultRowHeight="13.5" x14ac:dyDescent="0.3"/>
  <cols>
    <col min="1" max="1" width="8.875" style="2" bestFit="1" customWidth="1"/>
    <col min="2" max="2" width="9" style="2" bestFit="1" customWidth="1"/>
    <col min="3" max="4" width="8.875" style="2" bestFit="1" customWidth="1"/>
    <col min="5" max="6" width="9" style="2" bestFit="1" customWidth="1"/>
    <col min="7" max="7" width="10.875" style="2" bestFit="1" customWidth="1"/>
    <col min="8" max="8" width="8.875" style="2" bestFit="1" customWidth="1"/>
    <col min="9" max="9" width="15.75" style="2" customWidth="1"/>
    <col min="10" max="10" width="10.875" style="2" bestFit="1" customWidth="1"/>
    <col min="11" max="13" width="8.875" style="2" bestFit="1" customWidth="1"/>
    <col min="14" max="14" width="9" style="2" bestFit="1" customWidth="1"/>
    <col min="15" max="15" width="9.875" style="2" bestFit="1" customWidth="1"/>
    <col min="16" max="16" width="8.875" style="2" bestFit="1" customWidth="1"/>
    <col min="17" max="17" width="9" style="2" bestFit="1" customWidth="1"/>
    <col min="18" max="21" width="8.875" style="2" bestFit="1" customWidth="1"/>
    <col min="22" max="22" width="10.875" style="2" bestFit="1" customWidth="1"/>
    <col min="23" max="23" width="8.875" style="2" bestFit="1" customWidth="1"/>
    <col min="24" max="24" width="14.875" style="2" bestFit="1" customWidth="1"/>
    <col min="25" max="16384" width="8.75" style="2"/>
  </cols>
  <sheetData>
    <row r="1" spans="1:24" ht="40.5" x14ac:dyDescent="0.3">
      <c r="A1" s="4" t="s">
        <v>55</v>
      </c>
      <c r="B1" s="4" t="s">
        <v>9</v>
      </c>
      <c r="C1" s="4" t="s">
        <v>13</v>
      </c>
      <c r="D1" s="4" t="s">
        <v>21</v>
      </c>
      <c r="E1" s="4" t="s">
        <v>22</v>
      </c>
      <c r="F1" s="4" t="s">
        <v>43</v>
      </c>
      <c r="G1" s="4" t="s">
        <v>7</v>
      </c>
      <c r="H1" s="4" t="s">
        <v>3</v>
      </c>
      <c r="I1" s="4" t="s">
        <v>2</v>
      </c>
      <c r="J1" s="4" t="s">
        <v>1</v>
      </c>
      <c r="K1" s="4" t="s">
        <v>6</v>
      </c>
      <c r="L1" s="4" t="s">
        <v>5</v>
      </c>
      <c r="M1" s="4" t="s">
        <v>4</v>
      </c>
      <c r="N1" s="4" t="s">
        <v>14</v>
      </c>
      <c r="O1" s="4" t="s">
        <v>17</v>
      </c>
      <c r="P1" s="4" t="s">
        <v>10</v>
      </c>
      <c r="Q1" s="4" t="s">
        <v>20</v>
      </c>
      <c r="R1" s="4" t="s">
        <v>8</v>
      </c>
      <c r="S1" s="4" t="s">
        <v>19</v>
      </c>
      <c r="T1" s="4" t="s">
        <v>16</v>
      </c>
      <c r="U1" s="4" t="s">
        <v>18</v>
      </c>
      <c r="V1" s="4" t="s">
        <v>12</v>
      </c>
      <c r="W1" s="4" t="s">
        <v>11</v>
      </c>
      <c r="X1" s="5" t="s">
        <v>60</v>
      </c>
    </row>
    <row r="2" spans="1:24" x14ac:dyDescent="0.3">
      <c r="A2" s="4" t="s">
        <v>56</v>
      </c>
      <c r="B2" s="17">
        <v>345.44300199999998</v>
      </c>
      <c r="C2" s="17">
        <v>12.72308</v>
      </c>
      <c r="D2" s="17">
        <v>5.9101650000000001</v>
      </c>
      <c r="E2" s="17">
        <v>0.83451500000000001</v>
      </c>
      <c r="F2" s="17">
        <v>23.531915000000001</v>
      </c>
      <c r="G2" s="17">
        <v>5.4236269999999998</v>
      </c>
      <c r="H2" s="17">
        <v>641.02651700000001</v>
      </c>
      <c r="I2" s="17">
        <v>623.37206700000002</v>
      </c>
      <c r="J2" s="17">
        <v>821.68908999999996</v>
      </c>
      <c r="K2" s="17">
        <v>0.34531899999999999</v>
      </c>
      <c r="L2" s="17">
        <v>0.15262600000000001</v>
      </c>
      <c r="M2" s="17">
        <v>3.9940999999999997E-2</v>
      </c>
      <c r="N2" s="17">
        <v>16.409065999999999</v>
      </c>
      <c r="O2" s="17">
        <v>515.92567799999995</v>
      </c>
      <c r="P2" s="17">
        <v>7.5721619999999996</v>
      </c>
      <c r="Q2" s="17">
        <v>85.911989000000005</v>
      </c>
      <c r="R2" s="17">
        <v>4.1796689999999996</v>
      </c>
      <c r="S2" s="17">
        <v>7.5413709999999998</v>
      </c>
      <c r="T2" s="17">
        <v>3.3985820000000002</v>
      </c>
      <c r="U2" s="17">
        <v>1.6297870000000001</v>
      </c>
      <c r="V2" s="19">
        <v>104289.683215</v>
      </c>
      <c r="W2" s="17">
        <v>5.9826949999999997</v>
      </c>
      <c r="X2" s="18">
        <v>195.96</v>
      </c>
    </row>
    <row r="3" spans="1:24" x14ac:dyDescent="0.3">
      <c r="A3" s="4" t="s">
        <v>57</v>
      </c>
      <c r="B3" s="17">
        <v>985.41936899999996</v>
      </c>
      <c r="C3" s="17">
        <v>18.219837999999999</v>
      </c>
      <c r="D3" s="17">
        <v>6.0743</v>
      </c>
      <c r="E3" s="17">
        <v>0.64656599999999997</v>
      </c>
      <c r="F3" s="17">
        <v>11.939947999999999</v>
      </c>
      <c r="G3" s="17">
        <v>1.6802250000000001</v>
      </c>
      <c r="H3" s="17">
        <v>1747.0112140000001</v>
      </c>
      <c r="I3" s="17">
        <v>1562.654102</v>
      </c>
      <c r="J3" s="17">
        <v>2891.1249819999998</v>
      </c>
      <c r="K3" s="17">
        <v>0.20211999999999999</v>
      </c>
      <c r="L3" s="17">
        <v>0.123248</v>
      </c>
      <c r="M3" s="17">
        <v>5.8376999999999998E-2</v>
      </c>
      <c r="N3" s="17">
        <v>21.466024000000001</v>
      </c>
      <c r="O3" s="17">
        <v>369.14867199999998</v>
      </c>
      <c r="P3" s="17">
        <v>6.705597</v>
      </c>
      <c r="Q3" s="17">
        <v>51.978963999999998</v>
      </c>
      <c r="R3" s="17">
        <v>1.375432</v>
      </c>
      <c r="S3" s="17">
        <v>3.9890330000000001</v>
      </c>
      <c r="T3" s="17">
        <v>1.716507</v>
      </c>
      <c r="U3" s="17">
        <v>0.84750099999999995</v>
      </c>
      <c r="V3" s="19">
        <v>35880.840941000002</v>
      </c>
      <c r="W3" s="17">
        <v>3.6571470000000001</v>
      </c>
      <c r="X3" s="18">
        <v>327.85</v>
      </c>
    </row>
    <row r="4" spans="1:24" x14ac:dyDescent="0.3">
      <c r="A4" s="4" t="s">
        <v>58</v>
      </c>
      <c r="B4" s="17">
        <v>0</v>
      </c>
      <c r="C4" s="17">
        <v>0</v>
      </c>
      <c r="D4" s="17">
        <v>1</v>
      </c>
      <c r="E4" s="17">
        <v>0</v>
      </c>
      <c r="F4" s="17">
        <v>1</v>
      </c>
      <c r="G4" s="17">
        <v>2.592041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19.600000000000001</v>
      </c>
      <c r="P4" s="17">
        <v>0</v>
      </c>
      <c r="Q4" s="17">
        <v>0</v>
      </c>
      <c r="R4" s="17">
        <v>0</v>
      </c>
      <c r="S4" s="17">
        <v>0</v>
      </c>
      <c r="T4" s="17">
        <v>0.2</v>
      </c>
      <c r="U4" s="17">
        <v>0.1</v>
      </c>
      <c r="V4" s="19">
        <v>9957</v>
      </c>
      <c r="W4" s="17">
        <v>1.5</v>
      </c>
      <c r="X4" s="18">
        <v>0</v>
      </c>
    </row>
    <row r="5" spans="1:24" x14ac:dyDescent="0.3">
      <c r="A5" s="6">
        <v>0.5</v>
      </c>
      <c r="B5" s="17">
        <v>121.88</v>
      </c>
      <c r="C5" s="17">
        <v>9.4</v>
      </c>
      <c r="D5" s="17">
        <v>4</v>
      </c>
      <c r="E5" s="17">
        <v>1</v>
      </c>
      <c r="F5" s="17">
        <v>24</v>
      </c>
      <c r="G5" s="17">
        <v>5.1722939999999999</v>
      </c>
      <c r="H5" s="17">
        <v>85.930706999999998</v>
      </c>
      <c r="I5" s="17">
        <v>73.839966000000004</v>
      </c>
      <c r="J5" s="17">
        <v>58.319149000000003</v>
      </c>
      <c r="K5" s="17">
        <v>0.34536099999999997</v>
      </c>
      <c r="L5" s="17">
        <v>0.114983</v>
      </c>
      <c r="M5" s="17">
        <v>1.8867999999999999E-2</v>
      </c>
      <c r="N5" s="17">
        <v>10</v>
      </c>
      <c r="O5" s="17">
        <v>394</v>
      </c>
      <c r="P5" s="17">
        <v>5.25</v>
      </c>
      <c r="Q5" s="17">
        <v>73.647058999999999</v>
      </c>
      <c r="R5" s="17">
        <v>5</v>
      </c>
      <c r="S5" s="17">
        <v>5</v>
      </c>
      <c r="T5" s="17">
        <v>3.2</v>
      </c>
      <c r="U5" s="17">
        <v>1.5</v>
      </c>
      <c r="V5" s="19">
        <v>100403</v>
      </c>
      <c r="W5" s="17">
        <v>5.13</v>
      </c>
      <c r="X5" s="18">
        <v>50</v>
      </c>
    </row>
    <row r="6" spans="1:24" x14ac:dyDescent="0.3">
      <c r="A6" s="4" t="s">
        <v>59</v>
      </c>
      <c r="B6" s="17">
        <v>11633.1</v>
      </c>
      <c r="C6" s="17">
        <v>150.6</v>
      </c>
      <c r="D6" s="17">
        <v>46</v>
      </c>
      <c r="E6" s="17">
        <v>6</v>
      </c>
      <c r="F6" s="17">
        <v>74</v>
      </c>
      <c r="G6" s="17">
        <v>19.372548999999999</v>
      </c>
      <c r="H6" s="17">
        <v>12314.328704</v>
      </c>
      <c r="I6" s="17">
        <v>10515.666667</v>
      </c>
      <c r="J6" s="17">
        <v>25215</v>
      </c>
      <c r="K6" s="17">
        <v>0.88</v>
      </c>
      <c r="L6" s="17">
        <v>0.65124000000000004</v>
      </c>
      <c r="M6" s="17">
        <v>0.61652899999999999</v>
      </c>
      <c r="N6" s="17">
        <v>109</v>
      </c>
      <c r="O6" s="17">
        <v>1691</v>
      </c>
      <c r="P6" s="17">
        <v>31</v>
      </c>
      <c r="Q6" s="17">
        <v>401</v>
      </c>
      <c r="R6" s="17">
        <v>6</v>
      </c>
      <c r="S6" s="17">
        <v>17</v>
      </c>
      <c r="T6" s="17">
        <v>10</v>
      </c>
      <c r="U6" s="17">
        <v>7</v>
      </c>
      <c r="V6" s="19">
        <v>184449</v>
      </c>
      <c r="W6" s="17">
        <v>20.239999999999998</v>
      </c>
      <c r="X6" s="18">
        <v>1569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6092-F557-4D07-ABA6-1449131B4BB8}">
  <dimension ref="A1:W29"/>
  <sheetViews>
    <sheetView zoomScale="67" workbookViewId="0">
      <selection activeCell="N40" sqref="N40"/>
    </sheetView>
  </sheetViews>
  <sheetFormatPr defaultRowHeight="16.5" x14ac:dyDescent="0.3"/>
  <cols>
    <col min="15" max="15" width="24.125" bestFit="1" customWidth="1"/>
    <col min="16" max="16" width="12.25" bestFit="1" customWidth="1"/>
  </cols>
  <sheetData>
    <row r="1" spans="1:23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 x14ac:dyDescent="0.3">
      <c r="A2" s="7" t="s">
        <v>23</v>
      </c>
      <c r="B2" s="13">
        <v>3.9849999999999997E-2</v>
      </c>
      <c r="C2" s="13">
        <v>1.1440000000000001E-3</v>
      </c>
      <c r="D2" s="13">
        <v>4.9265999999999997E-2</v>
      </c>
      <c r="E2" s="13">
        <v>3.4957000000000002E-2</v>
      </c>
      <c r="F2" s="13">
        <v>5.4537000000000002E-2</v>
      </c>
      <c r="G2" s="13">
        <v>6.0814E-2</v>
      </c>
      <c r="H2" s="13">
        <v>0.107909</v>
      </c>
      <c r="I2" s="13">
        <v>0</v>
      </c>
      <c r="J2" s="13">
        <v>0.166407</v>
      </c>
      <c r="K2" s="13">
        <v>1.1072E-2</v>
      </c>
      <c r="L2" s="13">
        <v>3.1181E-2</v>
      </c>
      <c r="M2" s="13">
        <v>4.0429999999999997E-3</v>
      </c>
      <c r="N2" s="13">
        <v>1.61E-2</v>
      </c>
      <c r="O2" s="13">
        <v>0.114273</v>
      </c>
      <c r="P2" s="13">
        <v>2.3052E-2</v>
      </c>
      <c r="Q2" s="13">
        <v>0.139679</v>
      </c>
      <c r="R2" s="13">
        <v>2.2061000000000001E-2</v>
      </c>
      <c r="S2" s="13">
        <v>4.2561000000000002E-2</v>
      </c>
      <c r="T2" s="13">
        <v>1.792E-3</v>
      </c>
      <c r="U2" s="13">
        <v>5.3441000000000002E-2</v>
      </c>
      <c r="V2" s="13">
        <v>7.3359999999999996E-3</v>
      </c>
      <c r="W2" s="13">
        <v>1.8523999999999999E-2</v>
      </c>
    </row>
    <row r="5" spans="1:23" x14ac:dyDescent="0.3">
      <c r="A5" s="1" t="s">
        <v>35</v>
      </c>
      <c r="B5">
        <v>261.571298302088</v>
      </c>
    </row>
    <row r="7" spans="1:23" x14ac:dyDescent="0.3">
      <c r="O7" s="23" t="s">
        <v>55</v>
      </c>
      <c r="P7" s="23" t="s">
        <v>66</v>
      </c>
    </row>
    <row r="8" spans="1:23" x14ac:dyDescent="0.3">
      <c r="O8" s="23" t="s">
        <v>9</v>
      </c>
      <c r="P8" s="13">
        <v>0.166407</v>
      </c>
    </row>
    <row r="9" spans="1:23" x14ac:dyDescent="0.3">
      <c r="O9" s="23" t="s">
        <v>16</v>
      </c>
      <c r="P9" s="13">
        <v>0.139679</v>
      </c>
    </row>
    <row r="10" spans="1:23" x14ac:dyDescent="0.3">
      <c r="O10" s="23" t="s">
        <v>77</v>
      </c>
      <c r="P10" s="13">
        <v>0.114273</v>
      </c>
    </row>
    <row r="11" spans="1:23" x14ac:dyDescent="0.3">
      <c r="O11" s="23" t="s">
        <v>67</v>
      </c>
      <c r="P11" s="13">
        <v>0.107909</v>
      </c>
    </row>
    <row r="12" spans="1:23" x14ac:dyDescent="0.3">
      <c r="O12" s="23" t="s">
        <v>68</v>
      </c>
      <c r="P12" s="13">
        <v>6.0814E-2</v>
      </c>
    </row>
    <row r="13" spans="1:23" x14ac:dyDescent="0.3">
      <c r="O13" s="23" t="s">
        <v>69</v>
      </c>
      <c r="P13" s="13">
        <v>5.4537000000000002E-2</v>
      </c>
    </row>
    <row r="14" spans="1:23" x14ac:dyDescent="0.3">
      <c r="O14" s="23" t="s">
        <v>20</v>
      </c>
      <c r="P14" s="13">
        <v>5.3441000000000002E-2</v>
      </c>
    </row>
    <row r="15" spans="1:23" x14ac:dyDescent="0.3">
      <c r="O15" s="23" t="s">
        <v>70</v>
      </c>
      <c r="P15" s="13">
        <v>4.9265999999999997E-2</v>
      </c>
    </row>
    <row r="16" spans="1:23" x14ac:dyDescent="0.3">
      <c r="O16" s="23" t="s">
        <v>71</v>
      </c>
      <c r="P16" s="13">
        <v>4.2561000000000002E-2</v>
      </c>
    </row>
    <row r="17" spans="15:16" x14ac:dyDescent="0.3">
      <c r="O17" s="23" t="s">
        <v>72</v>
      </c>
      <c r="P17" s="13">
        <v>3.9849999999999997E-2</v>
      </c>
    </row>
    <row r="18" spans="15:16" x14ac:dyDescent="0.3">
      <c r="O18" s="23" t="s">
        <v>73</v>
      </c>
      <c r="P18" s="13">
        <v>3.4957000000000002E-2</v>
      </c>
    </row>
    <row r="19" spans="15:16" x14ac:dyDescent="0.3">
      <c r="O19" s="23" t="s">
        <v>78</v>
      </c>
      <c r="P19" s="13">
        <v>3.1181E-2</v>
      </c>
    </row>
    <row r="20" spans="15:16" x14ac:dyDescent="0.3">
      <c r="O20" s="23" t="s">
        <v>43</v>
      </c>
      <c r="P20" s="13">
        <v>2.3052E-2</v>
      </c>
    </row>
    <row r="21" spans="15:16" x14ac:dyDescent="0.3">
      <c r="O21" s="23" t="s">
        <v>76</v>
      </c>
      <c r="P21" s="13">
        <v>2.2061000000000001E-2</v>
      </c>
    </row>
    <row r="22" spans="15:16" x14ac:dyDescent="0.3">
      <c r="O22" s="23" t="s">
        <v>22</v>
      </c>
      <c r="P22" s="13">
        <v>1.8523999999999999E-2</v>
      </c>
    </row>
    <row r="23" spans="15:16" x14ac:dyDescent="0.3">
      <c r="O23" s="23" t="s">
        <v>13</v>
      </c>
      <c r="P23" s="13">
        <v>1.61E-2</v>
      </c>
    </row>
    <row r="24" spans="15:16" x14ac:dyDescent="0.3">
      <c r="O24" s="23" t="s">
        <v>10</v>
      </c>
      <c r="P24" s="13">
        <v>1.1072E-2</v>
      </c>
    </row>
    <row r="25" spans="15:16" x14ac:dyDescent="0.3">
      <c r="O25" s="23" t="s">
        <v>21</v>
      </c>
      <c r="P25" s="13">
        <v>7.3359999999999996E-3</v>
      </c>
    </row>
    <row r="26" spans="15:16" x14ac:dyDescent="0.3">
      <c r="O26" s="23" t="s">
        <v>74</v>
      </c>
      <c r="P26" s="13">
        <v>4.0429999999999997E-3</v>
      </c>
    </row>
    <row r="27" spans="15:16" x14ac:dyDescent="0.3">
      <c r="O27" s="23" t="s">
        <v>63</v>
      </c>
      <c r="P27" s="13">
        <v>1.792E-3</v>
      </c>
    </row>
    <row r="28" spans="15:16" x14ac:dyDescent="0.3">
      <c r="O28" s="23" t="s">
        <v>75</v>
      </c>
      <c r="P28" s="13">
        <v>1.1440000000000001E-3</v>
      </c>
    </row>
    <row r="29" spans="15:16" x14ac:dyDescent="0.3">
      <c r="O29" s="23" t="s">
        <v>64</v>
      </c>
      <c r="P29" s="13">
        <v>0</v>
      </c>
    </row>
  </sheetData>
  <sortState xmlns:xlrd2="http://schemas.microsoft.com/office/spreadsheetml/2017/richdata2" ref="O8:P29">
    <sortCondition descending="1" ref="P8:P29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E373-F153-4829-BC0D-6F7FAC93F3B7}">
  <dimension ref="A1:Q20"/>
  <sheetViews>
    <sheetView topLeftCell="D1" zoomScale="64" workbookViewId="0">
      <selection activeCell="K25" sqref="K25"/>
    </sheetView>
  </sheetViews>
  <sheetFormatPr defaultRowHeight="16.5" x14ac:dyDescent="0.3"/>
  <cols>
    <col min="16" max="16" width="21.625" customWidth="1"/>
  </cols>
  <sheetData>
    <row r="1" spans="1:15" x14ac:dyDescent="0.3">
      <c r="A1" s="7" t="s">
        <v>0</v>
      </c>
      <c r="B1" s="7" t="s">
        <v>24</v>
      </c>
      <c r="C1" s="7" t="s">
        <v>25</v>
      </c>
      <c r="D1" s="7" t="s">
        <v>26</v>
      </c>
      <c r="E1" s="7" t="s">
        <v>9</v>
      </c>
      <c r="F1" s="7" t="s">
        <v>64</v>
      </c>
      <c r="G1" s="7" t="s">
        <v>13</v>
      </c>
      <c r="H1" s="7" t="s">
        <v>28</v>
      </c>
      <c r="I1" s="7" t="s">
        <v>43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63</v>
      </c>
    </row>
    <row r="2" spans="1:15" x14ac:dyDescent="0.3">
      <c r="A2" s="7" t="s">
        <v>23</v>
      </c>
      <c r="B2" s="12">
        <v>2.3636999999999998E-2</v>
      </c>
      <c r="C2" s="12">
        <v>3.9497999999999998E-2</v>
      </c>
      <c r="D2" s="12">
        <v>5.0340999999999997E-2</v>
      </c>
      <c r="E2" s="12">
        <v>0.21994900000000001</v>
      </c>
      <c r="F2" s="12">
        <v>7.437E-3</v>
      </c>
      <c r="G2" s="12">
        <v>3.1102999999999999E-2</v>
      </c>
      <c r="H2" s="12">
        <v>2.2467000000000001E-2</v>
      </c>
      <c r="I2" s="12">
        <v>6.2295000000000003E-2</v>
      </c>
      <c r="J2" s="12">
        <v>2.9465000000000002E-2</v>
      </c>
      <c r="K2" s="12">
        <v>0.22924900000000001</v>
      </c>
      <c r="L2" s="12">
        <v>5.2507999999999999E-2</v>
      </c>
      <c r="M2" s="12">
        <v>3.0856999999999999E-2</v>
      </c>
      <c r="N2" s="12">
        <v>2.4680000000000001E-2</v>
      </c>
      <c r="O2" s="12">
        <v>0.176511</v>
      </c>
    </row>
    <row r="5" spans="1:15" x14ac:dyDescent="0.3">
      <c r="A5" s="1" t="s">
        <v>36</v>
      </c>
      <c r="B5">
        <v>0.74117647058823499</v>
      </c>
    </row>
    <row r="6" spans="1:15" x14ac:dyDescent="0.3">
      <c r="N6" s="22" t="s">
        <v>55</v>
      </c>
      <c r="O6" s="22" t="s">
        <v>66</v>
      </c>
    </row>
    <row r="7" spans="1:15" x14ac:dyDescent="0.3">
      <c r="N7" s="23" t="s">
        <v>30</v>
      </c>
      <c r="O7" s="24">
        <v>0.22924900000000001</v>
      </c>
    </row>
    <row r="8" spans="1:15" x14ac:dyDescent="0.3">
      <c r="N8" s="23" t="s">
        <v>9</v>
      </c>
      <c r="O8" s="24">
        <v>0.21994900000000001</v>
      </c>
    </row>
    <row r="9" spans="1:15" x14ac:dyDescent="0.3">
      <c r="N9" s="23" t="s">
        <v>63</v>
      </c>
      <c r="O9" s="24">
        <v>0.176511</v>
      </c>
    </row>
    <row r="10" spans="1:15" x14ac:dyDescent="0.3">
      <c r="N10" s="23" t="s">
        <v>43</v>
      </c>
      <c r="O10" s="24">
        <v>6.2295000000000003E-2</v>
      </c>
    </row>
    <row r="11" spans="1:15" x14ac:dyDescent="0.3">
      <c r="N11" s="23" t="s">
        <v>31</v>
      </c>
      <c r="O11" s="24">
        <v>5.2507999999999999E-2</v>
      </c>
    </row>
    <row r="12" spans="1:15" x14ac:dyDescent="0.3">
      <c r="N12" s="23" t="s">
        <v>26</v>
      </c>
      <c r="O12" s="24">
        <v>5.0340999999999997E-2</v>
      </c>
    </row>
    <row r="13" spans="1:15" x14ac:dyDescent="0.3">
      <c r="N13" s="23" t="s">
        <v>65</v>
      </c>
      <c r="O13" s="24">
        <v>3.9497999999999998E-2</v>
      </c>
    </row>
    <row r="14" spans="1:15" x14ac:dyDescent="0.3">
      <c r="N14" s="23" t="s">
        <v>13</v>
      </c>
      <c r="O14" s="24">
        <v>3.1102999999999999E-2</v>
      </c>
    </row>
    <row r="15" spans="1:15" x14ac:dyDescent="0.3">
      <c r="N15" s="23" t="s">
        <v>32</v>
      </c>
      <c r="O15" s="24">
        <v>3.0856999999999999E-2</v>
      </c>
    </row>
    <row r="16" spans="1:15" x14ac:dyDescent="0.3">
      <c r="N16" s="23" t="s">
        <v>29</v>
      </c>
      <c r="O16" s="24">
        <v>2.9465000000000002E-2</v>
      </c>
    </row>
    <row r="17" spans="14:17" x14ac:dyDescent="0.3">
      <c r="N17" s="23" t="s">
        <v>33</v>
      </c>
      <c r="O17" s="24">
        <v>2.4680000000000001E-2</v>
      </c>
    </row>
    <row r="18" spans="14:17" x14ac:dyDescent="0.3">
      <c r="N18" s="23" t="s">
        <v>24</v>
      </c>
      <c r="O18" s="24">
        <v>2.3636999999999998E-2</v>
      </c>
    </row>
    <row r="19" spans="14:17" x14ac:dyDescent="0.3">
      <c r="N19" s="23" t="s">
        <v>28</v>
      </c>
      <c r="O19" s="24">
        <v>2.2467000000000001E-2</v>
      </c>
    </row>
    <row r="20" spans="14:17" x14ac:dyDescent="0.3">
      <c r="N20" s="23" t="s">
        <v>64</v>
      </c>
      <c r="O20" s="24">
        <v>7.437E-3</v>
      </c>
      <c r="Q20" s="21"/>
    </row>
  </sheetData>
  <sortState xmlns:xlrd2="http://schemas.microsoft.com/office/spreadsheetml/2017/richdata2" ref="P1:Q20">
    <sortCondition descending="1" ref="Q1:Q20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ACFB-E01F-4EE9-A792-7EEDE69FCF3A}">
  <dimension ref="A1:D6"/>
  <sheetViews>
    <sheetView workbookViewId="0">
      <selection activeCell="B2" sqref="B2:D6"/>
    </sheetView>
  </sheetViews>
  <sheetFormatPr defaultRowHeight="16.5" x14ac:dyDescent="0.3"/>
  <cols>
    <col min="4" max="4" width="12.375" bestFit="1" customWidth="1"/>
  </cols>
  <sheetData>
    <row r="1" spans="1:4" x14ac:dyDescent="0.3">
      <c r="A1" s="7" t="s">
        <v>39</v>
      </c>
      <c r="B1" s="7" t="s">
        <v>40</v>
      </c>
      <c r="C1" s="7" t="s">
        <v>37</v>
      </c>
      <c r="D1" s="7" t="s">
        <v>38</v>
      </c>
    </row>
    <row r="2" spans="1:4" x14ac:dyDescent="0.3">
      <c r="A2" s="7">
        <v>1</v>
      </c>
      <c r="B2" s="8">
        <v>12</v>
      </c>
      <c r="C2" s="14">
        <v>391.57853399999999</v>
      </c>
      <c r="D2" s="14">
        <v>76.357269000000002</v>
      </c>
    </row>
    <row r="3" spans="1:4" x14ac:dyDescent="0.3">
      <c r="A3" s="7">
        <v>2</v>
      </c>
      <c r="B3" s="8">
        <v>46</v>
      </c>
      <c r="C3" s="14">
        <v>280.58943799999997</v>
      </c>
      <c r="D3" s="14">
        <v>69.029269999999997</v>
      </c>
    </row>
    <row r="4" spans="1:4" x14ac:dyDescent="0.3">
      <c r="A4" s="7">
        <v>3</v>
      </c>
      <c r="B4" s="8">
        <v>92</v>
      </c>
      <c r="C4" s="14">
        <v>220.862143</v>
      </c>
      <c r="D4" s="14">
        <v>62.060437999999998</v>
      </c>
    </row>
    <row r="5" spans="1:4" x14ac:dyDescent="0.3">
      <c r="A5" s="7">
        <v>4</v>
      </c>
      <c r="B5" s="8">
        <v>114</v>
      </c>
      <c r="C5" s="14">
        <v>150.294658</v>
      </c>
      <c r="D5" s="14">
        <v>58.223033000000001</v>
      </c>
    </row>
    <row r="6" spans="1:4" x14ac:dyDescent="0.3">
      <c r="A6" s="7">
        <v>5</v>
      </c>
      <c r="B6" s="8">
        <v>36</v>
      </c>
      <c r="C6" s="14">
        <v>110.98195</v>
      </c>
      <c r="D6" s="14">
        <v>57.652543999999999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641D-E692-4790-A7E3-12819E406652}">
  <dimension ref="A1:I6"/>
  <sheetViews>
    <sheetView tabSelected="1" workbookViewId="0">
      <selection activeCell="E12" sqref="E12"/>
    </sheetView>
  </sheetViews>
  <sheetFormatPr defaultRowHeight="16.5" x14ac:dyDescent="0.3"/>
  <sheetData>
    <row r="1" spans="1:9" x14ac:dyDescent="0.3">
      <c r="A1" s="7" t="s">
        <v>50</v>
      </c>
      <c r="B1" s="7" t="s">
        <v>41</v>
      </c>
      <c r="C1" s="7" t="s">
        <v>9</v>
      </c>
      <c r="D1" s="7" t="s">
        <v>79</v>
      </c>
      <c r="E1" s="7" t="s">
        <v>13</v>
      </c>
      <c r="F1" s="7" t="s">
        <v>21</v>
      </c>
      <c r="G1" s="7" t="s">
        <v>22</v>
      </c>
      <c r="H1" s="7" t="s">
        <v>42</v>
      </c>
      <c r="I1" s="7" t="s">
        <v>43</v>
      </c>
    </row>
    <row r="2" spans="1:9" x14ac:dyDescent="0.3">
      <c r="A2" s="7">
        <v>1</v>
      </c>
      <c r="B2" s="14">
        <v>2728.6666666666601</v>
      </c>
      <c r="C2" s="14">
        <v>873.07583333333298</v>
      </c>
      <c r="D2" s="14">
        <v>60.166666999999997</v>
      </c>
      <c r="E2" s="14">
        <v>29.1875</v>
      </c>
      <c r="F2" s="14">
        <v>11.0833333333333</v>
      </c>
      <c r="G2" s="14">
        <v>0.83333333333333304</v>
      </c>
      <c r="H2" s="14">
        <v>0.25</v>
      </c>
      <c r="I2" s="14">
        <v>20.25</v>
      </c>
    </row>
    <row r="3" spans="1:9" x14ac:dyDescent="0.3">
      <c r="A3" s="7">
        <v>2</v>
      </c>
      <c r="B3" s="14">
        <v>362.92108695652098</v>
      </c>
      <c r="C3" s="14">
        <v>441.93239130434699</v>
      </c>
      <c r="D3" s="14">
        <v>47.630434999999999</v>
      </c>
      <c r="E3" s="14">
        <v>23.031304347826001</v>
      </c>
      <c r="F3" s="14">
        <v>8.1521739130434696</v>
      </c>
      <c r="G3" s="14">
        <v>0.97826086956521696</v>
      </c>
      <c r="H3" s="14">
        <v>0.32608695652173902</v>
      </c>
      <c r="I3" s="14">
        <v>20.347826086956498</v>
      </c>
    </row>
    <row r="4" spans="1:9" x14ac:dyDescent="0.3">
      <c r="A4" s="7">
        <v>3</v>
      </c>
      <c r="B4" s="14">
        <v>866.76826086956498</v>
      </c>
      <c r="C4" s="14">
        <v>527.63771739130402</v>
      </c>
      <c r="D4" s="14">
        <v>47.597825999999998</v>
      </c>
      <c r="E4" s="14">
        <v>18.067065217391299</v>
      </c>
      <c r="F4" s="14">
        <v>7.2717391304347796</v>
      </c>
      <c r="G4" s="14">
        <v>1.2934782608695601</v>
      </c>
      <c r="H4" s="14">
        <v>0.217391304347826</v>
      </c>
      <c r="I4" s="14">
        <v>21.086956521739101</v>
      </c>
    </row>
    <row r="5" spans="1:9" x14ac:dyDescent="0.3">
      <c r="A5" s="7">
        <v>4</v>
      </c>
      <c r="B5" s="14">
        <v>554.28763157894696</v>
      </c>
      <c r="C5" s="14">
        <v>261.53359649122802</v>
      </c>
      <c r="D5" s="14">
        <v>33.166666999999997</v>
      </c>
      <c r="E5" s="14">
        <v>13.9360526315789</v>
      </c>
      <c r="F5" s="14">
        <v>6.5701754385964897</v>
      </c>
      <c r="G5" s="14">
        <v>0.87719298245613997</v>
      </c>
      <c r="H5" s="14">
        <v>0.14912280701754299</v>
      </c>
      <c r="I5" s="14">
        <v>23.157894736842099</v>
      </c>
    </row>
    <row r="6" spans="1:9" x14ac:dyDescent="0.3">
      <c r="A6" s="7">
        <v>5</v>
      </c>
      <c r="B6" s="14">
        <v>542.87972222222197</v>
      </c>
      <c r="C6" s="14">
        <v>226.48694444444399</v>
      </c>
      <c r="D6" s="14">
        <v>21.25</v>
      </c>
      <c r="E6" s="14">
        <v>13.816944444444401</v>
      </c>
      <c r="F6" s="14">
        <v>5.5833333333333304</v>
      </c>
      <c r="G6" s="14">
        <v>0.72222222222222199</v>
      </c>
      <c r="H6" s="14">
        <v>0.13888888888888801</v>
      </c>
      <c r="I6" s="14">
        <v>23.2222222222222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851C-19D6-4C1B-BBEF-F696F3F43D31}">
  <dimension ref="A1:W6"/>
  <sheetViews>
    <sheetView topLeftCell="R1" workbookViewId="0">
      <selection activeCell="U9" sqref="U9"/>
    </sheetView>
  </sheetViews>
  <sheetFormatPr defaultRowHeight="16.5" x14ac:dyDescent="0.3"/>
  <cols>
    <col min="2" max="3" width="8.875" bestFit="1" customWidth="1"/>
    <col min="4" max="7" width="10.875" bestFit="1" customWidth="1"/>
    <col min="8" max="12" width="8.875" bestFit="1" customWidth="1"/>
    <col min="13" max="13" width="10.875" bestFit="1" customWidth="1"/>
    <col min="14" max="14" width="15.25" bestFit="1" customWidth="1"/>
    <col min="15" max="15" width="13" bestFit="1" customWidth="1"/>
    <col min="16" max="17" width="16.25" bestFit="1" customWidth="1"/>
    <col min="18" max="20" width="12" bestFit="1" customWidth="1"/>
    <col min="21" max="21" width="8.875" bestFit="1" customWidth="1"/>
    <col min="22" max="22" width="10.875" bestFit="1" customWidth="1"/>
    <col min="23" max="23" width="17.875" bestFit="1" customWidth="1"/>
  </cols>
  <sheetData>
    <row r="1" spans="1:23" x14ac:dyDescent="0.3">
      <c r="A1" s="7" t="s">
        <v>50</v>
      </c>
      <c r="B1" s="7" t="s">
        <v>44</v>
      </c>
      <c r="C1" s="7" t="s">
        <v>45</v>
      </c>
      <c r="D1" s="7" t="s">
        <v>29</v>
      </c>
      <c r="E1" s="7" t="s">
        <v>3</v>
      </c>
      <c r="F1" s="7" t="s">
        <v>61</v>
      </c>
      <c r="G1" s="7" t="s">
        <v>62</v>
      </c>
      <c r="H1" s="7" t="s">
        <v>6</v>
      </c>
      <c r="I1" s="7" t="s">
        <v>5</v>
      </c>
      <c r="J1" s="7" t="s">
        <v>4</v>
      </c>
      <c r="K1" s="7" t="s">
        <v>10</v>
      </c>
      <c r="L1" s="7" t="s">
        <v>20</v>
      </c>
      <c r="M1" s="7" t="s">
        <v>26</v>
      </c>
      <c r="N1" s="7" t="s">
        <v>31</v>
      </c>
      <c r="O1" s="7" t="s">
        <v>28</v>
      </c>
      <c r="P1" s="7" t="s">
        <v>24</v>
      </c>
      <c r="Q1" s="7" t="s">
        <v>25</v>
      </c>
      <c r="R1" s="7" t="s">
        <v>46</v>
      </c>
      <c r="S1" s="7" t="s">
        <v>32</v>
      </c>
      <c r="T1" s="7" t="s">
        <v>33</v>
      </c>
      <c r="U1" s="7" t="s">
        <v>47</v>
      </c>
      <c r="V1" s="7" t="s">
        <v>48</v>
      </c>
      <c r="W1" s="7" t="s">
        <v>49</v>
      </c>
    </row>
    <row r="2" spans="1:23" x14ac:dyDescent="0.3">
      <c r="A2" s="7">
        <v>1</v>
      </c>
      <c r="B2" s="14">
        <v>2.1305555555555502</v>
      </c>
      <c r="C2" s="14">
        <v>2.2479444444444399</v>
      </c>
      <c r="D2" s="14">
        <v>1647.3499999999899</v>
      </c>
      <c r="E2" s="14">
        <v>1002.88011197088</v>
      </c>
      <c r="F2" s="14">
        <v>1157.7733361698399</v>
      </c>
      <c r="G2" s="14">
        <v>840.52536944444398</v>
      </c>
      <c r="H2" s="14">
        <v>0.196700460408613</v>
      </c>
      <c r="I2" s="14">
        <v>0.109989727560847</v>
      </c>
      <c r="J2" s="14">
        <v>3.0347784172390799E-2</v>
      </c>
      <c r="K2" s="14">
        <v>5.7138888888888797</v>
      </c>
      <c r="L2" s="14">
        <v>77.731613756613697</v>
      </c>
      <c r="M2" s="14">
        <v>3496.2805555555501</v>
      </c>
      <c r="N2" s="20">
        <f>232172222.222222/24</f>
        <v>9673842.592592584</v>
      </c>
      <c r="O2" s="20">
        <f>6516143.04008333/24</f>
        <v>271505.96000347211</v>
      </c>
      <c r="P2" s="20">
        <v>206703991.84999999</v>
      </c>
      <c r="Q2" s="20">
        <v>177403940.65000001</v>
      </c>
      <c r="R2" s="15">
        <v>11022.174999999999</v>
      </c>
      <c r="S2" s="20">
        <v>27152.3388888888</v>
      </c>
      <c r="T2" s="20">
        <v>18700.536111111101</v>
      </c>
      <c r="U2" s="14">
        <v>41.875277777777697</v>
      </c>
      <c r="V2" s="14">
        <v>3794.88611111111</v>
      </c>
      <c r="W2" s="14">
        <v>0.18249766679444401</v>
      </c>
    </row>
    <row r="3" spans="1:23" x14ac:dyDescent="0.3">
      <c r="A3" s="7">
        <v>2</v>
      </c>
      <c r="B3" s="14">
        <v>3.5854468599033802</v>
      </c>
      <c r="C3" s="14">
        <v>1.68361780851998</v>
      </c>
      <c r="D3" s="14">
        <v>2099.4243192797499</v>
      </c>
      <c r="E3" s="14">
        <v>555.79508385114798</v>
      </c>
      <c r="F3" s="14">
        <v>404.32448436025999</v>
      </c>
      <c r="G3" s="14">
        <v>350.27593528125999</v>
      </c>
      <c r="H3" s="14">
        <v>0.36661622303635399</v>
      </c>
      <c r="I3" s="14">
        <v>0.192610573922356</v>
      </c>
      <c r="J3" s="14">
        <v>6.9799200043295206E-2</v>
      </c>
      <c r="K3" s="14">
        <v>10.1515700483091</v>
      </c>
      <c r="L3" s="14">
        <v>71.871993772736602</v>
      </c>
      <c r="M3" s="14">
        <v>7779.8866545893698</v>
      </c>
      <c r="N3" s="20">
        <f>230274978.041282/24</f>
        <v>9594790.7517200839</v>
      </c>
      <c r="O3" s="20">
        <f>9082463.92925703/24</f>
        <v>378435.99705237622</v>
      </c>
      <c r="P3" s="20">
        <v>255104506.397342</v>
      </c>
      <c r="Q3" s="20">
        <v>224817100.79661801</v>
      </c>
      <c r="R3" s="15">
        <v>11746.802942468101</v>
      </c>
      <c r="S3" s="20">
        <v>26534.883629775999</v>
      </c>
      <c r="T3" s="20">
        <v>26210.843697847999</v>
      </c>
      <c r="U3" s="14">
        <v>43.229059068950299</v>
      </c>
      <c r="V3" s="14">
        <v>3953.7901185770702</v>
      </c>
      <c r="W3" s="14">
        <v>0.15185460407734899</v>
      </c>
    </row>
    <row r="4" spans="1:23" x14ac:dyDescent="0.3">
      <c r="A4" s="7">
        <v>3</v>
      </c>
      <c r="B4" s="14">
        <v>4.2530301069703196</v>
      </c>
      <c r="C4" s="14">
        <v>1.48717066629023</v>
      </c>
      <c r="D4" s="14">
        <v>2016.83582133446</v>
      </c>
      <c r="E4" s="14">
        <v>916.50025078673104</v>
      </c>
      <c r="F4" s="14">
        <v>873.23901011704697</v>
      </c>
      <c r="G4" s="14">
        <v>1140.38742122997</v>
      </c>
      <c r="H4" s="14">
        <v>0.33370949244985199</v>
      </c>
      <c r="I4" s="14">
        <v>0.14678831285142699</v>
      </c>
      <c r="J4" s="14">
        <v>3.6486985482652702E-2</v>
      </c>
      <c r="K4" s="14">
        <v>6.7267210144927496</v>
      </c>
      <c r="L4" s="14">
        <v>79.067894385101397</v>
      </c>
      <c r="M4" s="14">
        <v>5413.7176457901996</v>
      </c>
      <c r="N4" s="20">
        <f>232480991.592948/24</f>
        <v>9686707.9830395002</v>
      </c>
      <c r="O4" s="20">
        <f>8977929.70494678/24</f>
        <v>374080.4043727825</v>
      </c>
      <c r="P4" s="20">
        <v>244079077.86585101</v>
      </c>
      <c r="Q4" s="20">
        <v>232119418.24746299</v>
      </c>
      <c r="R4" s="15">
        <v>11312.261744384799</v>
      </c>
      <c r="S4" s="20">
        <v>25627.004405075499</v>
      </c>
      <c r="T4" s="20">
        <v>24525.853817679901</v>
      </c>
      <c r="U4" s="14">
        <v>42.446678077357397</v>
      </c>
      <c r="V4" s="14">
        <v>3623.5500168611502</v>
      </c>
      <c r="W4" s="14">
        <v>0.14898683570298599</v>
      </c>
    </row>
    <row r="5" spans="1:23" x14ac:dyDescent="0.3">
      <c r="A5" s="7">
        <v>4</v>
      </c>
      <c r="B5" s="14">
        <v>3.1756074213311001</v>
      </c>
      <c r="C5" s="14">
        <v>1.3841967418546299</v>
      </c>
      <c r="D5" s="14">
        <v>2591.3403404344099</v>
      </c>
      <c r="E5" s="14">
        <v>538.41507861286698</v>
      </c>
      <c r="F5" s="14">
        <v>544.11555665227104</v>
      </c>
      <c r="G5" s="14">
        <v>872.36771856223595</v>
      </c>
      <c r="H5" s="14">
        <v>0.33223295063627201</v>
      </c>
      <c r="I5" s="14">
        <v>0.13270708450664301</v>
      </c>
      <c r="J5" s="14">
        <v>3.28075217066627E-2</v>
      </c>
      <c r="K5" s="14">
        <v>7.6923558897243103</v>
      </c>
      <c r="L5" s="14">
        <v>78.397043937584996</v>
      </c>
      <c r="M5" s="14">
        <v>4594.7846560846501</v>
      </c>
      <c r="N5" s="20">
        <f>264290657.198551/24</f>
        <v>11012110.716606291</v>
      </c>
      <c r="O5" s="20">
        <f>9720723.22565076/24</f>
        <v>405030.13440211496</v>
      </c>
      <c r="P5" s="20">
        <v>241963790.24148899</v>
      </c>
      <c r="Q5" s="20">
        <v>269994107.00992</v>
      </c>
      <c r="R5" s="15">
        <v>11722.736400027799</v>
      </c>
      <c r="S5" s="20">
        <v>27378.918678640999</v>
      </c>
      <c r="T5" s="20">
        <v>25948.69796714</v>
      </c>
      <c r="U5" s="14">
        <v>42.167574143692498</v>
      </c>
      <c r="V5" s="14">
        <v>3648.5866367307099</v>
      </c>
      <c r="W5" s="14">
        <v>0.13715267627047101</v>
      </c>
    </row>
    <row r="6" spans="1:23" x14ac:dyDescent="0.3">
      <c r="A6" s="7">
        <v>5</v>
      </c>
      <c r="B6" s="14">
        <v>3.9925595238095202</v>
      </c>
      <c r="C6" s="14">
        <v>1.3456697530864199</v>
      </c>
      <c r="D6" s="14">
        <v>3004.5688051146299</v>
      </c>
      <c r="E6" s="14">
        <v>276.33967461012799</v>
      </c>
      <c r="F6" s="14">
        <v>298.82591694739199</v>
      </c>
      <c r="G6" s="14">
        <v>379.82548177003201</v>
      </c>
      <c r="H6" s="14">
        <v>0.38079656113156302</v>
      </c>
      <c r="I6" s="14">
        <v>0.16489813691858199</v>
      </c>
      <c r="J6" s="14">
        <v>4.5892556415772702E-2</v>
      </c>
      <c r="K6" s="14">
        <v>12.0774911816578</v>
      </c>
      <c r="L6" s="14">
        <v>93.504193479550693</v>
      </c>
      <c r="M6" s="14">
        <v>6331.1707451499096</v>
      </c>
      <c r="N6" s="20">
        <f>266605930.335097/24</f>
        <v>11108580.430629043</v>
      </c>
      <c r="O6" s="20">
        <f>10352740.7701818/24</f>
        <v>431364.19875757495</v>
      </c>
      <c r="P6" s="20">
        <v>286534476.44797099</v>
      </c>
      <c r="Q6" s="20">
        <v>330108688.82925397</v>
      </c>
      <c r="R6" s="15">
        <v>11710.154431216901</v>
      </c>
      <c r="S6" s="20">
        <v>27402.8526895943</v>
      </c>
      <c r="T6" s="20">
        <v>27430.187103174499</v>
      </c>
      <c r="U6" s="14">
        <v>42.331761463844799</v>
      </c>
      <c r="V6" s="14">
        <v>3645.7833553791802</v>
      </c>
      <c r="W6" s="14">
        <v>0.13853524560751701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5A77-981E-42A7-98CA-738572081FA7}">
  <dimension ref="A1:G6"/>
  <sheetViews>
    <sheetView workbookViewId="0">
      <selection activeCell="B2" sqref="B2:G6"/>
    </sheetView>
  </sheetViews>
  <sheetFormatPr defaultRowHeight="16.5" x14ac:dyDescent="0.3"/>
  <cols>
    <col min="2" max="2" width="8.875" bestFit="1" customWidth="1"/>
    <col min="3" max="3" width="9.75" bestFit="1" customWidth="1"/>
    <col min="4" max="5" width="8.875" bestFit="1" customWidth="1"/>
    <col min="6" max="6" width="13" bestFit="1" customWidth="1"/>
    <col min="7" max="7" width="8.875" bestFit="1" customWidth="1"/>
  </cols>
  <sheetData>
    <row r="1" spans="1:7" x14ac:dyDescent="0.3">
      <c r="A1" s="7" t="s">
        <v>50</v>
      </c>
      <c r="B1" s="7" t="s">
        <v>14</v>
      </c>
      <c r="C1" s="7" t="s">
        <v>17</v>
      </c>
      <c r="D1" s="7" t="s">
        <v>16</v>
      </c>
      <c r="E1" s="7" t="s">
        <v>18</v>
      </c>
      <c r="F1" s="7" t="s">
        <v>12</v>
      </c>
      <c r="G1" s="7" t="s">
        <v>11</v>
      </c>
    </row>
    <row r="2" spans="1:7" x14ac:dyDescent="0.3">
      <c r="A2" s="7">
        <v>1</v>
      </c>
      <c r="B2" s="14">
        <v>6.8222222222222202</v>
      </c>
      <c r="C2" s="14">
        <v>350.433333333333</v>
      </c>
      <c r="D2" s="14">
        <v>5.9583333333333304</v>
      </c>
      <c r="E2" s="14">
        <v>2.4166666666666599</v>
      </c>
      <c r="F2" s="20">
        <v>104842.33333333299</v>
      </c>
      <c r="G2" s="14">
        <v>7.20166666666666</v>
      </c>
    </row>
    <row r="3" spans="1:7" x14ac:dyDescent="0.3">
      <c r="A3" s="7">
        <v>2</v>
      </c>
      <c r="B3" s="14">
        <v>17.487741545893702</v>
      </c>
      <c r="C3" s="14">
        <v>628.60960144927503</v>
      </c>
      <c r="D3" s="14">
        <v>4.0673913043478196</v>
      </c>
      <c r="E3" s="14">
        <v>1.53478260869565</v>
      </c>
      <c r="F3" s="20">
        <v>100232.608695652</v>
      </c>
      <c r="G3" s="14">
        <v>6.2495652173913001</v>
      </c>
    </row>
    <row r="4" spans="1:7" x14ac:dyDescent="0.3">
      <c r="A4" s="7">
        <v>3</v>
      </c>
      <c r="B4" s="14">
        <v>20.229770531400899</v>
      </c>
      <c r="C4" s="14">
        <v>528.98326647687998</v>
      </c>
      <c r="D4" s="14">
        <v>3.37391304347826</v>
      </c>
      <c r="E4" s="14">
        <v>1.69999999999999</v>
      </c>
      <c r="F4" s="20">
        <v>103370.92391304301</v>
      </c>
      <c r="G4" s="14">
        <v>5.7935869565217297</v>
      </c>
    </row>
    <row r="5" spans="1:7" x14ac:dyDescent="0.3">
      <c r="A5" s="7">
        <v>4</v>
      </c>
      <c r="B5" s="14">
        <v>13.411567112225001</v>
      </c>
      <c r="C5" s="14">
        <v>521.03112816764099</v>
      </c>
      <c r="D5" s="14">
        <v>3.1438596491227999</v>
      </c>
      <c r="E5" s="14">
        <v>1.7482456140350799</v>
      </c>
      <c r="F5" s="20">
        <v>107084.429824561</v>
      </c>
      <c r="G5" s="14">
        <v>5.0742105263157899</v>
      </c>
    </row>
    <row r="6" spans="1:7" x14ac:dyDescent="0.3">
      <c r="A6" s="7">
        <v>5</v>
      </c>
      <c r="B6" s="14">
        <v>17.653990299823601</v>
      </c>
      <c r="C6" s="14">
        <v>682.21263227513202</v>
      </c>
      <c r="D6" s="14">
        <v>3.0055555555555502</v>
      </c>
      <c r="E6" s="14">
        <v>1.5</v>
      </c>
      <c r="F6" s="20">
        <v>102979</v>
      </c>
      <c r="G6" s="14">
        <v>4.7897222222222204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화재빈도_변수통계치</vt:lpstr>
      <vt:lpstr>화재강도_변수통계치</vt:lpstr>
      <vt:lpstr>화재강도_Feature_Importance</vt:lpstr>
      <vt:lpstr>화재빈도_Feature_Importance</vt:lpstr>
      <vt:lpstr>화재위험도결과</vt:lpstr>
      <vt:lpstr>등급별_건물특성</vt:lpstr>
      <vt:lpstr>등급별_행정동특성</vt:lpstr>
      <vt:lpstr>등급별_소방인프라접근성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 Lee</dc:creator>
  <cp:lastModifiedBy>Ina Lee</cp:lastModifiedBy>
  <dcterms:created xsi:type="dcterms:W3CDTF">2020-06-17T05:57:22Z</dcterms:created>
  <dcterms:modified xsi:type="dcterms:W3CDTF">2020-06-22T06:07:21Z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208eea9c-b64b-45e6-b428-2c2ef9b8180c</vt:lpwstr>
  </property>
</Properties>
</file>