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E:\Career\Microsoft Excel\data-analysis-excel\"/>
    </mc:Choice>
  </mc:AlternateContent>
  <xr:revisionPtr revIDLastSave="0" documentId="13_ncr:1_{914439E8-6A5A-4112-939A-332DAADFE55D}" xr6:coauthVersionLast="47" xr6:coauthVersionMax="47" xr10:uidLastSave="{00000000-0000-0000-0000-000000000000}"/>
  <bookViews>
    <workbookView xWindow="-120" yWindow="-120" windowWidth="38640" windowHeight="21240" xr2:uid="{A79D7D7A-889C-4899-9C6F-38C00CAD0778}"/>
  </bookViews>
  <sheets>
    <sheet name="Data" sheetId="1" r:id="rId1"/>
    <sheet name="Quick Statistics" sheetId="2" r:id="rId2"/>
    <sheet name="Pivot Tables" sheetId="3" r:id="rId3"/>
    <sheet name="EDA Analysis" sheetId="5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2" l="1" a="1"/>
  <c r="R5" i="2" s="1"/>
  <c r="P5" i="2" a="1"/>
  <c r="P5" i="2" s="1"/>
  <c r="N5" i="2" a="1"/>
  <c r="N5" i="2" s="1"/>
  <c r="E11" i="2"/>
  <c r="F11" i="2"/>
  <c r="G11" i="2"/>
  <c r="H11" i="2"/>
  <c r="I11" i="2"/>
  <c r="J11" i="2"/>
  <c r="D11" i="2"/>
  <c r="E10" i="2"/>
  <c r="F10" i="2"/>
  <c r="G10" i="2"/>
  <c r="H10" i="2"/>
  <c r="I10" i="2"/>
  <c r="J10" i="2"/>
  <c r="D10" i="2"/>
  <c r="E7" i="2"/>
  <c r="F7" i="2"/>
  <c r="G7" i="2"/>
  <c r="H7" i="2"/>
  <c r="I7" i="2"/>
  <c r="J7" i="2"/>
  <c r="E8" i="2"/>
  <c r="F8" i="2"/>
  <c r="G8" i="2"/>
  <c r="H8" i="2"/>
  <c r="I8" i="2"/>
  <c r="J8" i="2"/>
  <c r="E9" i="2"/>
  <c r="F9" i="2"/>
  <c r="D8" i="2"/>
  <c r="D7" i="2"/>
  <c r="E6" i="2"/>
  <c r="F6" i="2"/>
  <c r="G6" i="2"/>
  <c r="H6" i="2"/>
  <c r="I6" i="2"/>
  <c r="J6" i="2"/>
  <c r="D6" i="2"/>
  <c r="E5" i="2"/>
  <c r="F5" i="2"/>
  <c r="G5" i="2"/>
  <c r="H5" i="2"/>
  <c r="I5" i="2"/>
  <c r="J5" i="2"/>
  <c r="D5" i="2"/>
  <c r="G9" i="2" l="1"/>
  <c r="J9" i="2"/>
  <c r="I9" i="2"/>
  <c r="H9" i="2"/>
  <c r="D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<sst xmlns="http://schemas.openxmlformats.org/spreadsheetml/2006/main" count="4288" uniqueCount="70">
  <si>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</si>
  <si>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</si>
  <si>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</si>
  <si>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</si>
  <si>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</si>
  <si>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</si>
  <si>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</si>
  <si>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</si>
  <si>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</si>
  <si>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</si>
  <si>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</si>
  <si>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</si>
  <si>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</si>
  <si>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</si>
  <si>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</si>
  <si>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</si>
  <si>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</si>
  <si>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</si>
  <si>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</si>
  <si>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</si>
  <si>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</si>
  <si>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</si>
  <si>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</si>
  <si>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</si>
  <si>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</si>
  <si>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</si>
  <si>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</si>
  <si>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</si>
  <si>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</si>
  <si>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</si>
  <si>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</si>
  <si>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</si>
  <si>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</si>
  <si>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</si>
  <si>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</si>
  <si>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</si>
  <si>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</si>
  <si>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</si>
  <si>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</si>
  <si>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</si>
  <si>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</si>
  <si>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</si>
  <si>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</si>
  <si>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</si>
  <si>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Profit</t>
  </si>
  <si>
    <t>Date</t>
  </si>
  <si>
    <t>Month Number</t>
  </si>
  <si>
    <t>Month Name</t>
  </si>
  <si>
    <t>Year</t>
  </si>
  <si>
    <t>Manufacturing Cost</t>
  </si>
  <si>
    <t>Discount</t>
  </si>
  <si>
    <t>Sales</t>
  </si>
  <si>
    <t>Mean</t>
  </si>
  <si>
    <t>Median</t>
  </si>
  <si>
    <t>Max</t>
  </si>
  <si>
    <t>Min</t>
  </si>
  <si>
    <t>Range</t>
  </si>
  <si>
    <t>First Q</t>
  </si>
  <si>
    <t>Third Q</t>
  </si>
  <si>
    <t>Statistic</t>
  </si>
  <si>
    <t>Grand Total</t>
  </si>
  <si>
    <t>Average of Profit Margin</t>
  </si>
  <si>
    <t>Total Sales</t>
  </si>
  <si>
    <t>Total Profit</t>
  </si>
  <si>
    <t>Average Sale Price</t>
  </si>
  <si>
    <t>Percentage of Units Sold</t>
  </si>
  <si>
    <t>Total Profits</t>
  </si>
  <si>
    <t>Unique Segments</t>
  </si>
  <si>
    <t>Unique Products</t>
  </si>
  <si>
    <t>Unique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</si>
</sst>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44" fontId="3" fillId="0" borderId="0" xfId="1" applyFont="1"/>
    <xf numFmtId="44" fontId="0" fillId="0" borderId="0" xfId="1" applyFont="1"/>
    <xf numFmtId="14" fontId="3" fillId="0" borderId="0" xfId="1" applyNumberFormat="1" applyFont="1"/>
    <xf numFmtId="1" fontId="3" fillId="0" borderId="0" xfId="1" applyNumberFormat="1" applyFont="1"/>
    <xf numFmtId="49" fontId="3" fillId="0" borderId="0" xfId="1" applyNumberFormat="1" applyFont="1"/>
    <xf numFmtId="0" fontId="5" fillId="2" borderId="1" xfId="0" applyFont="1" applyFill="1" applyBorder="1"/>
    <xf numFmtId="0" fontId="5" fillId="3" borderId="1" xfId="0" applyFont="1" applyFill="1" applyBorder="1"/>
    <xf numFmtId="4" fontId="4" fillId="0" borderId="1" xfId="0" applyNumberFormat="1" applyFont="1" applyBorder="1"/>
    <xf numFmtId="164" fontId="4" fillId="0" borderId="1" xfId="0" applyNumberFormat="1" applyFont="1" applyBorder="1"/>
    <xf numFmtId="0" fontId="0" fillId="0" borderId="1" xfId="0" applyBorder="1"/>
    <xf numFmtId="0" fontId="2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14" fontId="0" fillId="0" borderId="0" xfId="0" applyNumberFormat="1" applyAlignment="1">
      <alignment horizontal="left"/>
    </xf>
    <xf numFmtId="165" fontId="0" fillId="0" borderId="0" xfId="0" applyNumberFormat="1"/>
    <xf numFmtId="10" fontId="0" fillId="0" borderId="0" xfId="0" applyNumberFormat="1"/>
  </cellXfs>
  <cellStyles count="2">
    <cellStyle name="Currency" xfId="1" builtinId="4"/>
    <cellStyle name="Normal" xfId="0" builtinId="0"/>
  </cellStyles>
  <dxfs count="16">
    <dxf>
      <numFmt numFmtId="165" formatCode="&quot;$&quot;#,##0"/>
    </dxf>
    <dxf>
      <numFmt numFmtId="165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Sales Dataset.xlsx]Pivot Tables!PivotTable10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and Profit trends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Tables'!$C$3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Tables'!$B$4:$B$20</c:f>
              <c:strCache>
                <c:ptCount val="16"/>
                <c:pt idx="0">
                  <c:v>9/1/2013</c:v>
                </c:pt>
                <c:pt idx="1">
                  <c:v>10/1/2013</c:v>
                </c:pt>
                <c:pt idx="2">
                  <c:v>11/1/2013</c:v>
                </c:pt>
                <c:pt idx="3">
                  <c:v>12/1/2013</c:v>
                </c:pt>
                <c:pt idx="4">
                  <c:v>1/1/2014</c:v>
                </c:pt>
                <c:pt idx="5">
                  <c:v>2/1/2014</c:v>
                </c:pt>
                <c:pt idx="6">
                  <c:v>3/1/2014</c:v>
                </c:pt>
                <c:pt idx="7">
                  <c:v>4/1/2014</c:v>
                </c:pt>
                <c:pt idx="8">
                  <c:v>5/1/2014</c:v>
                </c:pt>
                <c:pt idx="9">
                  <c:v>6/1/2014</c:v>
                </c:pt>
                <c:pt idx="10">
                  <c:v>7/1/2014</c:v>
                </c:pt>
                <c:pt idx="11">
                  <c:v>8/1/2014</c:v>
                </c:pt>
                <c:pt idx="12">
                  <c:v>9/1/2014</c:v>
                </c:pt>
                <c:pt idx="13">
                  <c:v>10/1/2014</c:v>
                </c:pt>
                <c:pt idx="14">
                  <c:v>11/1/2014</c:v>
                </c:pt>
                <c:pt idx="15">
                  <c:v>12/1/2014</c:v>
                </c:pt>
              </c:strCache>
            </c:strRef>
          </c:cat>
          <c:val>
            <c:numRef>
              <c:f>'Pivot Tables'!$C$4:$C$20</c:f>
              <c:numCache>
                <c:formatCode>"$"#,##0</c:formatCode>
                <c:ptCount val="16"/>
                <c:pt idx="0">
                  <c:v>4484000.03</c:v>
                </c:pt>
                <c:pt idx="1">
                  <c:v>9295611.0999999959</c:v>
                </c:pt>
                <c:pt idx="2">
                  <c:v>7267203.2999999998</c:v>
                </c:pt>
                <c:pt idx="3">
                  <c:v>5368441.08</c:v>
                </c:pt>
                <c:pt idx="4">
                  <c:v>6607761.6800000006</c:v>
                </c:pt>
                <c:pt idx="5">
                  <c:v>7297531.3900000006</c:v>
                </c:pt>
                <c:pt idx="6">
                  <c:v>5586859.8699999992</c:v>
                </c:pt>
                <c:pt idx="7">
                  <c:v>6964775.0700000003</c:v>
                </c:pt>
                <c:pt idx="8">
                  <c:v>6210211.0600000005</c:v>
                </c:pt>
                <c:pt idx="9">
                  <c:v>9518893.8199999966</c:v>
                </c:pt>
                <c:pt idx="10">
                  <c:v>8102920.1800000016</c:v>
                </c:pt>
                <c:pt idx="11">
                  <c:v>5864622.4199999999</c:v>
                </c:pt>
                <c:pt idx="12">
                  <c:v>6398697.2400000002</c:v>
                </c:pt>
                <c:pt idx="13">
                  <c:v>12375819.919999994</c:v>
                </c:pt>
                <c:pt idx="14">
                  <c:v>5384214.2000000002</c:v>
                </c:pt>
                <c:pt idx="15">
                  <c:v>11998787.900000002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19-4C02-9E61-F747AEB3FEFC}"/>
            </c:ext>
          </c:extLst>
        </c:ser>
        <c:ser>
          <c:idx val="1"/>
          <c:order val="1"/>
          <c:tx>
            <c:strRef>
              <c:f>'Pivot Tables'!$D$3</c:f>
              <c:strCache>
                <c:ptCount val="1"/>
                <c:pt idx="0">
                  <c:v>Total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Tables'!$B$4:$B$20</c:f>
              <c:strCache>
                <c:ptCount val="16"/>
                <c:pt idx="0">
                  <c:v>9/1/2013</c:v>
                </c:pt>
                <c:pt idx="1">
                  <c:v>10/1/2013</c:v>
                </c:pt>
                <c:pt idx="2">
                  <c:v>11/1/2013</c:v>
                </c:pt>
                <c:pt idx="3">
                  <c:v>12/1/2013</c:v>
                </c:pt>
                <c:pt idx="4">
                  <c:v>1/1/2014</c:v>
                </c:pt>
                <c:pt idx="5">
                  <c:v>2/1/2014</c:v>
                </c:pt>
                <c:pt idx="6">
                  <c:v>3/1/2014</c:v>
                </c:pt>
                <c:pt idx="7">
                  <c:v>4/1/2014</c:v>
                </c:pt>
                <c:pt idx="8">
                  <c:v>5/1/2014</c:v>
                </c:pt>
                <c:pt idx="9">
                  <c:v>6/1/2014</c:v>
                </c:pt>
                <c:pt idx="10">
                  <c:v>7/1/2014</c:v>
                </c:pt>
                <c:pt idx="11">
                  <c:v>8/1/2014</c:v>
                </c:pt>
                <c:pt idx="12">
                  <c:v>9/1/2014</c:v>
                </c:pt>
                <c:pt idx="13">
                  <c:v>10/1/2014</c:v>
                </c:pt>
                <c:pt idx="14">
                  <c:v>11/1/2014</c:v>
                </c:pt>
                <c:pt idx="15">
                  <c:v>12/1/2014</c:v>
                </c:pt>
              </c:strCache>
            </c:strRef>
          </c:cat>
          <c:val>
            <c:numRef>
              <c:f>'Pivot Tables'!$D$4:$D$20</c:f>
              <c:numCache>
                <c:formatCode>"$"#,##0</c:formatCode>
                <c:ptCount val="16"/>
                <c:pt idx="0">
                  <c:v>763603.03000000014</c:v>
                </c:pt>
                <c:pt idx="1">
                  <c:v>1657795.0999999999</c:v>
                </c:pt>
                <c:pt idx="2">
                  <c:v>765502.3</c:v>
                </c:pt>
                <c:pt idx="3">
                  <c:v>691564.08000000007</c:v>
                </c:pt>
                <c:pt idx="4">
                  <c:v>814028.67999999993</c:v>
                </c:pt>
                <c:pt idx="5">
                  <c:v>1148547.3899999999</c:v>
                </c:pt>
                <c:pt idx="6">
                  <c:v>669866.87</c:v>
                </c:pt>
                <c:pt idx="7">
                  <c:v>929984.56999999983</c:v>
                </c:pt>
                <c:pt idx="8">
                  <c:v>828640.06</c:v>
                </c:pt>
                <c:pt idx="9">
                  <c:v>1473753.8200000003</c:v>
                </c:pt>
                <c:pt idx="10">
                  <c:v>923865.67999999982</c:v>
                </c:pt>
                <c:pt idx="11">
                  <c:v>791066.41999999993</c:v>
                </c:pt>
                <c:pt idx="12">
                  <c:v>1023132.24</c:v>
                </c:pt>
                <c:pt idx="13">
                  <c:v>1781985.9200000004</c:v>
                </c:pt>
                <c:pt idx="14">
                  <c:v>604600.19999999995</c:v>
                </c:pt>
                <c:pt idx="15">
                  <c:v>2025765.9000000008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19-4C02-9E61-F747AEB3F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4933856"/>
        <c:axId val="2034938656"/>
      </c:lineChart>
      <c:catAx>
        <c:axId val="203493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938656"/>
        <c:crosses val="autoZero"/>
        <c:auto val="1"/>
        <c:lblAlgn val="ctr"/>
        <c:lblOffset val="100"/>
        <c:noMultiLvlLbl val="0"/>
      </c:catAx>
      <c:valAx>
        <c:axId val="203493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93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Sales Dataset.xlsx]Pivot Tables!PivotTable11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and Profit by segment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773430718420473"/>
          <c:y val="0.23497566507890222"/>
          <c:w val="0.64342840706555515"/>
          <c:h val="0.596839545056867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Tables'!$C$23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Tables'!$B$24:$B$29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'Pivot Tables'!$C$24:$C$29</c:f>
              <c:numCache>
                <c:formatCode>"$"#,##0</c:formatCode>
                <c:ptCount val="5"/>
                <c:pt idx="0">
                  <c:v>1800593.6399999994</c:v>
                </c:pt>
                <c:pt idx="1">
                  <c:v>19611694.375</c:v>
                </c:pt>
                <c:pt idx="2">
                  <c:v>52504260.670000039</c:v>
                </c:pt>
                <c:pt idx="3">
                  <c:v>2381883.0750000002</c:v>
                </c:pt>
                <c:pt idx="4">
                  <c:v>42427918.5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F-4872-8898-34614852E17D}"/>
            </c:ext>
          </c:extLst>
        </c:ser>
        <c:ser>
          <c:idx val="1"/>
          <c:order val="1"/>
          <c:tx>
            <c:strRef>
              <c:f>'Pivot Tables'!$D$23</c:f>
              <c:strCache>
                <c:ptCount val="1"/>
                <c:pt idx="0">
                  <c:v>Total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Tables'!$B$24:$B$29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'Pivot Tables'!$D$24:$D$29</c:f>
              <c:numCache>
                <c:formatCode>"$"#,##0</c:formatCode>
                <c:ptCount val="5"/>
                <c:pt idx="0">
                  <c:v>1316803.1400000001</c:v>
                </c:pt>
                <c:pt idx="1">
                  <c:v>-614545.625</c:v>
                </c:pt>
                <c:pt idx="2">
                  <c:v>11388173.169999985</c:v>
                </c:pt>
                <c:pt idx="3">
                  <c:v>660103.07499999984</c:v>
                </c:pt>
                <c:pt idx="4">
                  <c:v>4143168.5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FF-4872-8898-34614852E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956864"/>
        <c:axId val="338956384"/>
      </c:barChart>
      <c:catAx>
        <c:axId val="33895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956384"/>
        <c:crosses val="autoZero"/>
        <c:auto val="1"/>
        <c:lblAlgn val="ctr"/>
        <c:lblOffset val="100"/>
        <c:noMultiLvlLbl val="0"/>
      </c:catAx>
      <c:valAx>
        <c:axId val="33895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95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Sales Dataset.xlsx]Pivot Tables!PivotTable12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Profits by Product</a:t>
            </a:r>
          </a:p>
        </c:rich>
      </c:tx>
      <c:layout>
        <c:manualLayout>
          <c:xMode val="edge"/>
          <c:yMode val="edge"/>
          <c:x val="0.42427077865266843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Tables'!$C$32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Tables'!$B$33:$B$39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'Pivot Tables'!$C$33:$C$39</c:f>
              <c:numCache>
                <c:formatCode>"$"#,##0</c:formatCode>
                <c:ptCount val="6"/>
                <c:pt idx="0">
                  <c:v>2814104.06</c:v>
                </c:pt>
                <c:pt idx="1">
                  <c:v>1826804.8849999998</c:v>
                </c:pt>
                <c:pt idx="2">
                  <c:v>2114754.8800000004</c:v>
                </c:pt>
                <c:pt idx="3">
                  <c:v>4797437.9499999993</c:v>
                </c:pt>
                <c:pt idx="4">
                  <c:v>2305992.4649999999</c:v>
                </c:pt>
                <c:pt idx="5">
                  <c:v>3034608.0200000005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1-436F-9DED-09EBF3873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1244368"/>
        <c:axId val="1561231888"/>
      </c:barChart>
      <c:catAx>
        <c:axId val="156124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231888"/>
        <c:crosses val="autoZero"/>
        <c:auto val="1"/>
        <c:lblAlgn val="ctr"/>
        <c:lblOffset val="100"/>
        <c:noMultiLvlLbl val="0"/>
      </c:catAx>
      <c:valAx>
        <c:axId val="156123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24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Sales Dataset.xlsx]Pivot Tables!PivotTable13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 of Units sold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669A73B-ED9A-496C-AAED-DB383613C1EC}" type="VALUE">
                  <a:rPr lang="en-US">
                    <a:solidFill>
                      <a:schemeClr val="bg1">
                        <a:lumMod val="95000"/>
                      </a:schemeClr>
                    </a:solidFill>
                  </a:rPr>
                  <a:pPr>
                    <a:defRPr b="1"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Tables'!$G$3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D1-4665-BBB0-DEBC954DCE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D1-4665-BBB0-DEBC954DCE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D1-4665-BBB0-DEBC954DCEB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D1-4665-BBB0-DEBC954DCEB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0D1-4665-BBB0-DEBC954DCEB8}"/>
              </c:ext>
            </c:extLst>
          </c:dPt>
          <c:dLbls>
            <c:dLbl>
              <c:idx val="4"/>
              <c:tx>
                <c:rich>
                  <a:bodyPr/>
                  <a:lstStyle/>
                  <a:p>
                    <a:fld id="{4669A73B-ED9A-496C-AAED-DB383613C1EC}" type="VALUE">
                      <a:rPr lang="en-US">
                        <a:solidFill>
                          <a:schemeClr val="bg1">
                            <a:lumMod val="95000"/>
                          </a:schemeClr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30D1-4665-BBB0-DEBC954DCE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Tables'!$F$4:$F$9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'Pivot Tables'!$G$4:$G$9</c:f>
              <c:numCache>
                <c:formatCode>0.00%</c:formatCode>
                <c:ptCount val="5"/>
                <c:pt idx="0">
                  <c:v>0.21977898501162724</c:v>
                </c:pt>
                <c:pt idx="1">
                  <c:v>0.21400756435833526</c:v>
                </c:pt>
                <c:pt idx="2">
                  <c:v>0.17897755030618065</c:v>
                </c:pt>
                <c:pt idx="3">
                  <c:v>0.18060394064341459</c:v>
                </c:pt>
                <c:pt idx="4">
                  <c:v>0.20663195968044229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D1-4665-BBB0-DEBC954DC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Sales Dataset.xlsx]Pivot Tables!PivotTable14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</a:t>
            </a:r>
            <a:r>
              <a:rPr lang="en-US" baseline="0"/>
              <a:t> Sale Price by 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Tables'!$G$12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Tables'!$F$13:$F$19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'Pivot Tables'!$G$13:$G$19</c:f>
              <c:numCache>
                <c:formatCode>"$"#,##0</c:formatCode>
                <c:ptCount val="6"/>
                <c:pt idx="0">
                  <c:v>128.68085106382978</c:v>
                </c:pt>
                <c:pt idx="1">
                  <c:v>111.7741935483871</c:v>
                </c:pt>
                <c:pt idx="2">
                  <c:v>117.09677419354838</c:v>
                </c:pt>
                <c:pt idx="3">
                  <c:v>108.17821782178218</c:v>
                </c:pt>
                <c:pt idx="4">
                  <c:v>115.23853211009174</c:v>
                </c:pt>
                <c:pt idx="5">
                  <c:v>138.58715596330276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F1-4FFE-9C80-87E93B7C5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961184"/>
        <c:axId val="338955424"/>
      </c:barChart>
      <c:catAx>
        <c:axId val="33896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955424"/>
        <c:crosses val="autoZero"/>
        <c:auto val="1"/>
        <c:lblAlgn val="ctr"/>
        <c:lblOffset val="100"/>
        <c:noMultiLvlLbl val="0"/>
      </c:catAx>
      <c:valAx>
        <c:axId val="33895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96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Scatter Plot:</a:t>
            </a:r>
            <a:r>
              <a:rPr lang="en-US" baseline="0"/>
              <a:t> Discounts Vs Sales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Data!$J$1</c:f>
              <c:strCache>
                <c:ptCount val="1"/>
                <c:pt idx="0">
                  <c:v>  Sales 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Data!$I$2:$I$701</c:f>
              <c:numCache>
                <c:formatCode>_("$"* #,##0.00_);_("$"* \(#,##0.00\);_("$"* "-"??_);_(@_)</c:formatCode>
                <c:ptCount val="7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276.14999999999998</c:v>
                </c:pt>
                <c:pt idx="54">
                  <c:v>344.4</c:v>
                </c:pt>
                <c:pt idx="55">
                  <c:v>72.099999999999994</c:v>
                </c:pt>
                <c:pt idx="56">
                  <c:v>44.73</c:v>
                </c:pt>
                <c:pt idx="57">
                  <c:v>92.82</c:v>
                </c:pt>
                <c:pt idx="58">
                  <c:v>222.96</c:v>
                </c:pt>
                <c:pt idx="59">
                  <c:v>4235</c:v>
                </c:pt>
                <c:pt idx="60">
                  <c:v>177.03</c:v>
                </c:pt>
                <c:pt idx="61">
                  <c:v>173.4</c:v>
                </c:pt>
                <c:pt idx="62">
                  <c:v>412.5</c:v>
                </c:pt>
                <c:pt idx="63">
                  <c:v>320.52</c:v>
                </c:pt>
                <c:pt idx="64">
                  <c:v>91.92</c:v>
                </c:pt>
                <c:pt idx="65">
                  <c:v>1482</c:v>
                </c:pt>
                <c:pt idx="66">
                  <c:v>4889.5</c:v>
                </c:pt>
                <c:pt idx="67">
                  <c:v>7542.5</c:v>
                </c:pt>
                <c:pt idx="68">
                  <c:v>332.1</c:v>
                </c:pt>
                <c:pt idx="69">
                  <c:v>6903</c:v>
                </c:pt>
                <c:pt idx="70">
                  <c:v>275.10000000000002</c:v>
                </c:pt>
                <c:pt idx="71">
                  <c:v>128.1</c:v>
                </c:pt>
                <c:pt idx="72">
                  <c:v>7494</c:v>
                </c:pt>
                <c:pt idx="73">
                  <c:v>828.75</c:v>
                </c:pt>
                <c:pt idx="74">
                  <c:v>227.1</c:v>
                </c:pt>
                <c:pt idx="75">
                  <c:v>314.47500000000002</c:v>
                </c:pt>
                <c:pt idx="76">
                  <c:v>908.75</c:v>
                </c:pt>
                <c:pt idx="77">
                  <c:v>983.75</c:v>
                </c:pt>
                <c:pt idx="78">
                  <c:v>2278.75</c:v>
                </c:pt>
                <c:pt idx="79">
                  <c:v>112.05</c:v>
                </c:pt>
                <c:pt idx="80">
                  <c:v>91.92</c:v>
                </c:pt>
                <c:pt idx="81">
                  <c:v>8715</c:v>
                </c:pt>
                <c:pt idx="82">
                  <c:v>7542.5</c:v>
                </c:pt>
                <c:pt idx="83">
                  <c:v>772.80000000000007</c:v>
                </c:pt>
                <c:pt idx="84">
                  <c:v>25.34</c:v>
                </c:pt>
                <c:pt idx="85">
                  <c:v>1153.75</c:v>
                </c:pt>
                <c:pt idx="86">
                  <c:v>828.75</c:v>
                </c:pt>
                <c:pt idx="87">
                  <c:v>146.44</c:v>
                </c:pt>
                <c:pt idx="88">
                  <c:v>18.41</c:v>
                </c:pt>
                <c:pt idx="89">
                  <c:v>3302.25</c:v>
                </c:pt>
                <c:pt idx="90">
                  <c:v>908.75</c:v>
                </c:pt>
                <c:pt idx="91">
                  <c:v>983.75</c:v>
                </c:pt>
                <c:pt idx="92">
                  <c:v>2958</c:v>
                </c:pt>
                <c:pt idx="93">
                  <c:v>1482</c:v>
                </c:pt>
                <c:pt idx="94">
                  <c:v>4889.5</c:v>
                </c:pt>
                <c:pt idx="95">
                  <c:v>2180</c:v>
                </c:pt>
                <c:pt idx="96">
                  <c:v>238.68</c:v>
                </c:pt>
                <c:pt idx="97">
                  <c:v>48.15</c:v>
                </c:pt>
                <c:pt idx="98">
                  <c:v>1856.25</c:v>
                </c:pt>
                <c:pt idx="99">
                  <c:v>310.8</c:v>
                </c:pt>
                <c:pt idx="100">
                  <c:v>1284</c:v>
                </c:pt>
                <c:pt idx="101">
                  <c:v>300.3</c:v>
                </c:pt>
                <c:pt idx="102">
                  <c:v>19964</c:v>
                </c:pt>
                <c:pt idx="103">
                  <c:v>274.08</c:v>
                </c:pt>
                <c:pt idx="104">
                  <c:v>626.4</c:v>
                </c:pt>
                <c:pt idx="105">
                  <c:v>165.6</c:v>
                </c:pt>
                <c:pt idx="106">
                  <c:v>4150</c:v>
                </c:pt>
                <c:pt idx="107">
                  <c:v>708.9</c:v>
                </c:pt>
                <c:pt idx="108">
                  <c:v>5508</c:v>
                </c:pt>
                <c:pt idx="109">
                  <c:v>10368</c:v>
                </c:pt>
                <c:pt idx="110">
                  <c:v>274.08</c:v>
                </c:pt>
                <c:pt idx="111">
                  <c:v>1655</c:v>
                </c:pt>
                <c:pt idx="112">
                  <c:v>310.8</c:v>
                </c:pt>
                <c:pt idx="113">
                  <c:v>2022.5</c:v>
                </c:pt>
                <c:pt idx="114">
                  <c:v>5362.5</c:v>
                </c:pt>
                <c:pt idx="115">
                  <c:v>428.4</c:v>
                </c:pt>
                <c:pt idx="116">
                  <c:v>11496</c:v>
                </c:pt>
                <c:pt idx="117">
                  <c:v>19964</c:v>
                </c:pt>
                <c:pt idx="118">
                  <c:v>6822.5</c:v>
                </c:pt>
                <c:pt idx="119">
                  <c:v>577.5</c:v>
                </c:pt>
                <c:pt idx="120">
                  <c:v>281.82</c:v>
                </c:pt>
                <c:pt idx="121">
                  <c:v>253.2</c:v>
                </c:pt>
                <c:pt idx="122">
                  <c:v>260.16000000000003</c:v>
                </c:pt>
                <c:pt idx="123">
                  <c:v>626.4</c:v>
                </c:pt>
                <c:pt idx="124">
                  <c:v>20762</c:v>
                </c:pt>
                <c:pt idx="125">
                  <c:v>20139</c:v>
                </c:pt>
                <c:pt idx="126">
                  <c:v>2022.5</c:v>
                </c:pt>
                <c:pt idx="127">
                  <c:v>5362.5</c:v>
                </c:pt>
                <c:pt idx="128">
                  <c:v>253.2</c:v>
                </c:pt>
                <c:pt idx="129">
                  <c:v>217.6</c:v>
                </c:pt>
                <c:pt idx="130">
                  <c:v>260.16000000000003</c:v>
                </c:pt>
                <c:pt idx="131">
                  <c:v>1655</c:v>
                </c:pt>
                <c:pt idx="132">
                  <c:v>1284</c:v>
                </c:pt>
                <c:pt idx="133">
                  <c:v>20139</c:v>
                </c:pt>
                <c:pt idx="134">
                  <c:v>6822.5</c:v>
                </c:pt>
                <c:pt idx="135">
                  <c:v>1862</c:v>
                </c:pt>
                <c:pt idx="136">
                  <c:v>13580</c:v>
                </c:pt>
                <c:pt idx="137">
                  <c:v>1554</c:v>
                </c:pt>
                <c:pt idx="138">
                  <c:v>6606</c:v>
                </c:pt>
                <c:pt idx="139">
                  <c:v>5690</c:v>
                </c:pt>
                <c:pt idx="140">
                  <c:v>20762</c:v>
                </c:pt>
                <c:pt idx="141">
                  <c:v>494.4</c:v>
                </c:pt>
                <c:pt idx="142">
                  <c:v>376.4</c:v>
                </c:pt>
                <c:pt idx="143">
                  <c:v>11496</c:v>
                </c:pt>
                <c:pt idx="144">
                  <c:v>15913.125</c:v>
                </c:pt>
                <c:pt idx="145">
                  <c:v>1548</c:v>
                </c:pt>
                <c:pt idx="146">
                  <c:v>6201</c:v>
                </c:pt>
                <c:pt idx="147">
                  <c:v>700.92</c:v>
                </c:pt>
                <c:pt idx="148">
                  <c:v>326.88</c:v>
                </c:pt>
                <c:pt idx="149">
                  <c:v>411.18</c:v>
                </c:pt>
                <c:pt idx="150">
                  <c:v>684.36</c:v>
                </c:pt>
                <c:pt idx="151">
                  <c:v>114.24</c:v>
                </c:pt>
                <c:pt idx="152">
                  <c:v>18868.5</c:v>
                </c:pt>
                <c:pt idx="153">
                  <c:v>4826.25</c:v>
                </c:pt>
                <c:pt idx="154">
                  <c:v>6397.5</c:v>
                </c:pt>
                <c:pt idx="155">
                  <c:v>21910.5</c:v>
                </c:pt>
                <c:pt idx="156">
                  <c:v>6652.5</c:v>
                </c:pt>
                <c:pt idx="157">
                  <c:v>684.36</c:v>
                </c:pt>
                <c:pt idx="158">
                  <c:v>6201</c:v>
                </c:pt>
                <c:pt idx="159">
                  <c:v>5887.5</c:v>
                </c:pt>
                <c:pt idx="160">
                  <c:v>493.02</c:v>
                </c:pt>
                <c:pt idx="161">
                  <c:v>7533.75</c:v>
                </c:pt>
                <c:pt idx="162">
                  <c:v>875.25</c:v>
                </c:pt>
                <c:pt idx="163">
                  <c:v>4826.25</c:v>
                </c:pt>
                <c:pt idx="164">
                  <c:v>6397.5</c:v>
                </c:pt>
                <c:pt idx="165">
                  <c:v>7533.75</c:v>
                </c:pt>
                <c:pt idx="166">
                  <c:v>25596</c:v>
                </c:pt>
                <c:pt idx="167">
                  <c:v>689.76</c:v>
                </c:pt>
                <c:pt idx="168">
                  <c:v>5887.5</c:v>
                </c:pt>
                <c:pt idx="169">
                  <c:v>16866</c:v>
                </c:pt>
                <c:pt idx="170">
                  <c:v>17241</c:v>
                </c:pt>
                <c:pt idx="171">
                  <c:v>875.25</c:v>
                </c:pt>
                <c:pt idx="172">
                  <c:v>498.6</c:v>
                </c:pt>
                <c:pt idx="173">
                  <c:v>369.6</c:v>
                </c:pt>
                <c:pt idx="174">
                  <c:v>2310.3000000000002</c:v>
                </c:pt>
                <c:pt idx="175">
                  <c:v>892.44</c:v>
                </c:pt>
                <c:pt idx="176">
                  <c:v>1218.5999999999999</c:v>
                </c:pt>
                <c:pt idx="177">
                  <c:v>1218.5999999999999</c:v>
                </c:pt>
                <c:pt idx="178">
                  <c:v>1356.6</c:v>
                </c:pt>
                <c:pt idx="179">
                  <c:v>588.79999999999995</c:v>
                </c:pt>
                <c:pt idx="180">
                  <c:v>798.28</c:v>
                </c:pt>
                <c:pt idx="181">
                  <c:v>24252</c:v>
                </c:pt>
                <c:pt idx="182">
                  <c:v>3836</c:v>
                </c:pt>
                <c:pt idx="183">
                  <c:v>1180.2</c:v>
                </c:pt>
                <c:pt idx="184">
                  <c:v>22308</c:v>
                </c:pt>
                <c:pt idx="185">
                  <c:v>798.28</c:v>
                </c:pt>
                <c:pt idx="186">
                  <c:v>24252</c:v>
                </c:pt>
                <c:pt idx="187">
                  <c:v>5690</c:v>
                </c:pt>
                <c:pt idx="188">
                  <c:v>1190.28</c:v>
                </c:pt>
                <c:pt idx="189">
                  <c:v>3975</c:v>
                </c:pt>
                <c:pt idx="190">
                  <c:v>16974</c:v>
                </c:pt>
                <c:pt idx="191">
                  <c:v>35016</c:v>
                </c:pt>
                <c:pt idx="192">
                  <c:v>48300</c:v>
                </c:pt>
                <c:pt idx="193">
                  <c:v>14940</c:v>
                </c:pt>
                <c:pt idx="194">
                  <c:v>130.80000000000001</c:v>
                </c:pt>
                <c:pt idx="195">
                  <c:v>1659.2</c:v>
                </c:pt>
                <c:pt idx="196">
                  <c:v>844.8</c:v>
                </c:pt>
                <c:pt idx="197">
                  <c:v>402.6</c:v>
                </c:pt>
                <c:pt idx="198">
                  <c:v>908.4</c:v>
                </c:pt>
                <c:pt idx="199">
                  <c:v>3836</c:v>
                </c:pt>
                <c:pt idx="200">
                  <c:v>5690</c:v>
                </c:pt>
                <c:pt idx="201">
                  <c:v>703.2</c:v>
                </c:pt>
                <c:pt idx="202">
                  <c:v>2116.8000000000002</c:v>
                </c:pt>
                <c:pt idx="203">
                  <c:v>30478</c:v>
                </c:pt>
                <c:pt idx="204">
                  <c:v>415.68</c:v>
                </c:pt>
                <c:pt idx="205">
                  <c:v>4886</c:v>
                </c:pt>
                <c:pt idx="206">
                  <c:v>30478</c:v>
                </c:pt>
                <c:pt idx="207">
                  <c:v>908.4</c:v>
                </c:pt>
                <c:pt idx="208">
                  <c:v>26110</c:v>
                </c:pt>
                <c:pt idx="209">
                  <c:v>5370</c:v>
                </c:pt>
                <c:pt idx="210">
                  <c:v>26698</c:v>
                </c:pt>
                <c:pt idx="211">
                  <c:v>402.6</c:v>
                </c:pt>
                <c:pt idx="212">
                  <c:v>24892</c:v>
                </c:pt>
                <c:pt idx="213">
                  <c:v>405.65</c:v>
                </c:pt>
                <c:pt idx="214">
                  <c:v>480.2</c:v>
                </c:pt>
                <c:pt idx="215">
                  <c:v>822.15</c:v>
                </c:pt>
                <c:pt idx="216">
                  <c:v>941.15</c:v>
                </c:pt>
                <c:pt idx="217">
                  <c:v>1458.6</c:v>
                </c:pt>
                <c:pt idx="218">
                  <c:v>1458.6</c:v>
                </c:pt>
                <c:pt idx="219">
                  <c:v>941.15</c:v>
                </c:pt>
                <c:pt idx="220">
                  <c:v>589.04999999999995</c:v>
                </c:pt>
                <c:pt idx="221">
                  <c:v>673.8</c:v>
                </c:pt>
                <c:pt idx="222">
                  <c:v>405.65</c:v>
                </c:pt>
                <c:pt idx="223">
                  <c:v>1119</c:v>
                </c:pt>
                <c:pt idx="224">
                  <c:v>669.6</c:v>
                </c:pt>
                <c:pt idx="225">
                  <c:v>1563</c:v>
                </c:pt>
                <c:pt idx="226">
                  <c:v>14865</c:v>
                </c:pt>
                <c:pt idx="227">
                  <c:v>355.6</c:v>
                </c:pt>
                <c:pt idx="228">
                  <c:v>2093.25</c:v>
                </c:pt>
                <c:pt idx="229">
                  <c:v>199.5</c:v>
                </c:pt>
                <c:pt idx="230">
                  <c:v>870.45</c:v>
                </c:pt>
                <c:pt idx="231">
                  <c:v>24228.75</c:v>
                </c:pt>
                <c:pt idx="232">
                  <c:v>22668.75</c:v>
                </c:pt>
                <c:pt idx="233">
                  <c:v>12600</c:v>
                </c:pt>
                <c:pt idx="234">
                  <c:v>1405.2</c:v>
                </c:pt>
                <c:pt idx="235">
                  <c:v>16500</c:v>
                </c:pt>
                <c:pt idx="236">
                  <c:v>1303</c:v>
                </c:pt>
                <c:pt idx="237">
                  <c:v>18700</c:v>
                </c:pt>
                <c:pt idx="238">
                  <c:v>14906.25</c:v>
                </c:pt>
                <c:pt idx="239">
                  <c:v>24105</c:v>
                </c:pt>
                <c:pt idx="240">
                  <c:v>814.45</c:v>
                </c:pt>
                <c:pt idx="241">
                  <c:v>14865</c:v>
                </c:pt>
                <c:pt idx="242">
                  <c:v>10535</c:v>
                </c:pt>
                <c:pt idx="243">
                  <c:v>1965</c:v>
                </c:pt>
                <c:pt idx="244">
                  <c:v>21490</c:v>
                </c:pt>
                <c:pt idx="245">
                  <c:v>1389</c:v>
                </c:pt>
                <c:pt idx="246">
                  <c:v>5381.25</c:v>
                </c:pt>
                <c:pt idx="247">
                  <c:v>4400</c:v>
                </c:pt>
                <c:pt idx="248">
                  <c:v>1802</c:v>
                </c:pt>
                <c:pt idx="249">
                  <c:v>2663</c:v>
                </c:pt>
                <c:pt idx="250">
                  <c:v>747.6</c:v>
                </c:pt>
                <c:pt idx="251">
                  <c:v>1587</c:v>
                </c:pt>
                <c:pt idx="252">
                  <c:v>416.25</c:v>
                </c:pt>
                <c:pt idx="253">
                  <c:v>2145.75</c:v>
                </c:pt>
                <c:pt idx="254">
                  <c:v>5043.75</c:v>
                </c:pt>
                <c:pt idx="255">
                  <c:v>10535</c:v>
                </c:pt>
                <c:pt idx="256">
                  <c:v>2832</c:v>
                </c:pt>
                <c:pt idx="257">
                  <c:v>1579</c:v>
                </c:pt>
                <c:pt idx="258">
                  <c:v>5381.25</c:v>
                </c:pt>
                <c:pt idx="259">
                  <c:v>4400</c:v>
                </c:pt>
                <c:pt idx="260">
                  <c:v>1033</c:v>
                </c:pt>
                <c:pt idx="261">
                  <c:v>18750</c:v>
                </c:pt>
                <c:pt idx="262">
                  <c:v>1389</c:v>
                </c:pt>
                <c:pt idx="263">
                  <c:v>1265</c:v>
                </c:pt>
                <c:pt idx="264">
                  <c:v>2297</c:v>
                </c:pt>
                <c:pt idx="265">
                  <c:v>2663</c:v>
                </c:pt>
                <c:pt idx="266">
                  <c:v>199.5</c:v>
                </c:pt>
                <c:pt idx="267">
                  <c:v>870.45</c:v>
                </c:pt>
                <c:pt idx="268">
                  <c:v>23625</c:v>
                </c:pt>
                <c:pt idx="269">
                  <c:v>9660</c:v>
                </c:pt>
                <c:pt idx="270">
                  <c:v>21490</c:v>
                </c:pt>
                <c:pt idx="271">
                  <c:v>18750</c:v>
                </c:pt>
                <c:pt idx="272">
                  <c:v>3420.8999999999996</c:v>
                </c:pt>
                <c:pt idx="273">
                  <c:v>1341</c:v>
                </c:pt>
                <c:pt idx="274">
                  <c:v>2559.6</c:v>
                </c:pt>
                <c:pt idx="275">
                  <c:v>404.64</c:v>
                </c:pt>
                <c:pt idx="276">
                  <c:v>1655.28</c:v>
                </c:pt>
                <c:pt idx="277">
                  <c:v>1827</c:v>
                </c:pt>
                <c:pt idx="278">
                  <c:v>110.46</c:v>
                </c:pt>
                <c:pt idx="279">
                  <c:v>6652.5</c:v>
                </c:pt>
                <c:pt idx="280">
                  <c:v>20580</c:v>
                </c:pt>
                <c:pt idx="281">
                  <c:v>30660</c:v>
                </c:pt>
                <c:pt idx="282">
                  <c:v>589.26</c:v>
                </c:pt>
                <c:pt idx="283">
                  <c:v>1960.56</c:v>
                </c:pt>
                <c:pt idx="284">
                  <c:v>31416</c:v>
                </c:pt>
                <c:pt idx="285">
                  <c:v>1655.28</c:v>
                </c:pt>
                <c:pt idx="286">
                  <c:v>15267</c:v>
                </c:pt>
                <c:pt idx="287">
                  <c:v>7140</c:v>
                </c:pt>
                <c:pt idx="288">
                  <c:v>20662.5</c:v>
                </c:pt>
                <c:pt idx="289">
                  <c:v>1377</c:v>
                </c:pt>
                <c:pt idx="290">
                  <c:v>31416</c:v>
                </c:pt>
                <c:pt idx="291">
                  <c:v>629.16</c:v>
                </c:pt>
                <c:pt idx="292">
                  <c:v>21978</c:v>
                </c:pt>
                <c:pt idx="293">
                  <c:v>43596</c:v>
                </c:pt>
                <c:pt idx="294">
                  <c:v>2559.6</c:v>
                </c:pt>
                <c:pt idx="295">
                  <c:v>629.16</c:v>
                </c:pt>
                <c:pt idx="296">
                  <c:v>21978</c:v>
                </c:pt>
                <c:pt idx="297">
                  <c:v>1347.6</c:v>
                </c:pt>
                <c:pt idx="298">
                  <c:v>43848</c:v>
                </c:pt>
                <c:pt idx="299">
                  <c:v>14906.25</c:v>
                </c:pt>
                <c:pt idx="300">
                  <c:v>35259</c:v>
                </c:pt>
                <c:pt idx="301">
                  <c:v>15267</c:v>
                </c:pt>
                <c:pt idx="302">
                  <c:v>589.26</c:v>
                </c:pt>
                <c:pt idx="303">
                  <c:v>43596</c:v>
                </c:pt>
                <c:pt idx="304">
                  <c:v>2108.4</c:v>
                </c:pt>
                <c:pt idx="305">
                  <c:v>1978.2</c:v>
                </c:pt>
                <c:pt idx="306">
                  <c:v>1568.7</c:v>
                </c:pt>
                <c:pt idx="307">
                  <c:v>1037.7</c:v>
                </c:pt>
                <c:pt idx="308">
                  <c:v>2108.4</c:v>
                </c:pt>
                <c:pt idx="309">
                  <c:v>1201.2</c:v>
                </c:pt>
                <c:pt idx="310">
                  <c:v>559.86</c:v>
                </c:pt>
                <c:pt idx="311">
                  <c:v>1037.7</c:v>
                </c:pt>
                <c:pt idx="312">
                  <c:v>610.67999999999995</c:v>
                </c:pt>
                <c:pt idx="313">
                  <c:v>1582.56</c:v>
                </c:pt>
                <c:pt idx="314">
                  <c:v>2567.6</c:v>
                </c:pt>
                <c:pt idx="315">
                  <c:v>1965.6</c:v>
                </c:pt>
                <c:pt idx="316">
                  <c:v>1967.28</c:v>
                </c:pt>
                <c:pt idx="317">
                  <c:v>505.19</c:v>
                </c:pt>
                <c:pt idx="318">
                  <c:v>1325.1</c:v>
                </c:pt>
                <c:pt idx="319">
                  <c:v>556.15</c:v>
                </c:pt>
                <c:pt idx="320">
                  <c:v>268.02999999999997</c:v>
                </c:pt>
                <c:pt idx="321">
                  <c:v>775.18</c:v>
                </c:pt>
                <c:pt idx="322">
                  <c:v>1460.34</c:v>
                </c:pt>
                <c:pt idx="323">
                  <c:v>1860.6</c:v>
                </c:pt>
                <c:pt idx="324">
                  <c:v>775.18</c:v>
                </c:pt>
                <c:pt idx="325">
                  <c:v>556.15</c:v>
                </c:pt>
                <c:pt idx="326">
                  <c:v>43144.5</c:v>
                </c:pt>
                <c:pt idx="327">
                  <c:v>9408</c:v>
                </c:pt>
                <c:pt idx="328">
                  <c:v>45801</c:v>
                </c:pt>
                <c:pt idx="329">
                  <c:v>2766.4</c:v>
                </c:pt>
                <c:pt idx="330">
                  <c:v>45801</c:v>
                </c:pt>
                <c:pt idx="331">
                  <c:v>21875</c:v>
                </c:pt>
                <c:pt idx="332">
                  <c:v>35742</c:v>
                </c:pt>
                <c:pt idx="333">
                  <c:v>9408</c:v>
                </c:pt>
                <c:pt idx="334">
                  <c:v>30738.75</c:v>
                </c:pt>
                <c:pt idx="335">
                  <c:v>2206.0500000000002</c:v>
                </c:pt>
                <c:pt idx="336">
                  <c:v>3077.55</c:v>
                </c:pt>
                <c:pt idx="337">
                  <c:v>2149</c:v>
                </c:pt>
                <c:pt idx="338">
                  <c:v>23583</c:v>
                </c:pt>
                <c:pt idx="339">
                  <c:v>29484</c:v>
                </c:pt>
                <c:pt idx="340">
                  <c:v>2320.92</c:v>
                </c:pt>
                <c:pt idx="341">
                  <c:v>1041.25</c:v>
                </c:pt>
                <c:pt idx="342">
                  <c:v>34839</c:v>
                </c:pt>
                <c:pt idx="343">
                  <c:v>852.6</c:v>
                </c:pt>
                <c:pt idx="344">
                  <c:v>18261.25</c:v>
                </c:pt>
                <c:pt idx="345">
                  <c:v>2766.4</c:v>
                </c:pt>
                <c:pt idx="346">
                  <c:v>1989.4</c:v>
                </c:pt>
                <c:pt idx="347">
                  <c:v>28812</c:v>
                </c:pt>
                <c:pt idx="348">
                  <c:v>823.2</c:v>
                </c:pt>
                <c:pt idx="349">
                  <c:v>2725.38</c:v>
                </c:pt>
                <c:pt idx="350">
                  <c:v>20139</c:v>
                </c:pt>
                <c:pt idx="351">
                  <c:v>57687</c:v>
                </c:pt>
                <c:pt idx="352">
                  <c:v>14393.75</c:v>
                </c:pt>
                <c:pt idx="353">
                  <c:v>70462</c:v>
                </c:pt>
                <c:pt idx="354">
                  <c:v>8697.5</c:v>
                </c:pt>
                <c:pt idx="355">
                  <c:v>1565.2</c:v>
                </c:pt>
                <c:pt idx="356">
                  <c:v>28812</c:v>
                </c:pt>
                <c:pt idx="357">
                  <c:v>273.27999999999997</c:v>
                </c:pt>
                <c:pt idx="358">
                  <c:v>2051.1999999999998</c:v>
                </c:pt>
                <c:pt idx="359">
                  <c:v>143.91999999999999</c:v>
                </c:pt>
                <c:pt idx="360">
                  <c:v>2051.1999999999998</c:v>
                </c:pt>
                <c:pt idx="361">
                  <c:v>15400</c:v>
                </c:pt>
                <c:pt idx="362">
                  <c:v>588</c:v>
                </c:pt>
                <c:pt idx="363">
                  <c:v>38136</c:v>
                </c:pt>
                <c:pt idx="364">
                  <c:v>3001.2</c:v>
                </c:pt>
                <c:pt idx="365">
                  <c:v>1132.8</c:v>
                </c:pt>
                <c:pt idx="366">
                  <c:v>1032</c:v>
                </c:pt>
                <c:pt idx="367">
                  <c:v>37488</c:v>
                </c:pt>
                <c:pt idx="368">
                  <c:v>30792</c:v>
                </c:pt>
                <c:pt idx="369">
                  <c:v>853.2</c:v>
                </c:pt>
                <c:pt idx="370">
                  <c:v>11140</c:v>
                </c:pt>
                <c:pt idx="371">
                  <c:v>705.04</c:v>
                </c:pt>
                <c:pt idx="372">
                  <c:v>613.20000000000005</c:v>
                </c:pt>
                <c:pt idx="373">
                  <c:v>2185.6</c:v>
                </c:pt>
                <c:pt idx="374">
                  <c:v>59040</c:v>
                </c:pt>
                <c:pt idx="375">
                  <c:v>379.68</c:v>
                </c:pt>
                <c:pt idx="376">
                  <c:v>894.88</c:v>
                </c:pt>
                <c:pt idx="377">
                  <c:v>1349.04</c:v>
                </c:pt>
                <c:pt idx="378">
                  <c:v>3094.4</c:v>
                </c:pt>
                <c:pt idx="379">
                  <c:v>4788.8</c:v>
                </c:pt>
                <c:pt idx="380">
                  <c:v>60088</c:v>
                </c:pt>
                <c:pt idx="381">
                  <c:v>1089.76</c:v>
                </c:pt>
                <c:pt idx="382">
                  <c:v>38136</c:v>
                </c:pt>
                <c:pt idx="383">
                  <c:v>574.08000000000004</c:v>
                </c:pt>
                <c:pt idx="384">
                  <c:v>1627.92</c:v>
                </c:pt>
                <c:pt idx="385">
                  <c:v>1309.28</c:v>
                </c:pt>
                <c:pt idx="386">
                  <c:v>9264</c:v>
                </c:pt>
                <c:pt idx="387">
                  <c:v>15240</c:v>
                </c:pt>
                <c:pt idx="388">
                  <c:v>16086</c:v>
                </c:pt>
                <c:pt idx="389">
                  <c:v>1309.28</c:v>
                </c:pt>
                <c:pt idx="390">
                  <c:v>10668</c:v>
                </c:pt>
                <c:pt idx="391">
                  <c:v>11816</c:v>
                </c:pt>
                <c:pt idx="392">
                  <c:v>51216</c:v>
                </c:pt>
                <c:pt idx="393">
                  <c:v>19392</c:v>
                </c:pt>
                <c:pt idx="394">
                  <c:v>1132.8</c:v>
                </c:pt>
                <c:pt idx="395">
                  <c:v>1627.92</c:v>
                </c:pt>
                <c:pt idx="396">
                  <c:v>2185.6</c:v>
                </c:pt>
                <c:pt idx="397">
                  <c:v>59040</c:v>
                </c:pt>
                <c:pt idx="398">
                  <c:v>2432</c:v>
                </c:pt>
                <c:pt idx="399">
                  <c:v>853.2</c:v>
                </c:pt>
                <c:pt idx="400">
                  <c:v>1320</c:v>
                </c:pt>
                <c:pt idx="401">
                  <c:v>15240</c:v>
                </c:pt>
                <c:pt idx="402">
                  <c:v>698.40000000000009</c:v>
                </c:pt>
                <c:pt idx="403">
                  <c:v>29538</c:v>
                </c:pt>
                <c:pt idx="404">
                  <c:v>396.36</c:v>
                </c:pt>
                <c:pt idx="405">
                  <c:v>102667.5</c:v>
                </c:pt>
                <c:pt idx="406">
                  <c:v>52479</c:v>
                </c:pt>
                <c:pt idx="407">
                  <c:v>8694</c:v>
                </c:pt>
                <c:pt idx="408">
                  <c:v>2506.6799999999998</c:v>
                </c:pt>
                <c:pt idx="409">
                  <c:v>20891.25</c:v>
                </c:pt>
                <c:pt idx="410">
                  <c:v>1014.93</c:v>
                </c:pt>
                <c:pt idx="411">
                  <c:v>31466.25</c:v>
                </c:pt>
                <c:pt idx="412">
                  <c:v>9018</c:v>
                </c:pt>
                <c:pt idx="413">
                  <c:v>69255</c:v>
                </c:pt>
                <c:pt idx="414">
                  <c:v>76135.5</c:v>
                </c:pt>
                <c:pt idx="415">
                  <c:v>4961.25</c:v>
                </c:pt>
                <c:pt idx="416">
                  <c:v>29538</c:v>
                </c:pt>
                <c:pt idx="417">
                  <c:v>1656.45</c:v>
                </c:pt>
                <c:pt idx="418">
                  <c:v>396.36</c:v>
                </c:pt>
                <c:pt idx="419">
                  <c:v>35748</c:v>
                </c:pt>
                <c:pt idx="420">
                  <c:v>1917</c:v>
                </c:pt>
                <c:pt idx="421">
                  <c:v>31466.25</c:v>
                </c:pt>
                <c:pt idx="422">
                  <c:v>330.75</c:v>
                </c:pt>
                <c:pt idx="423">
                  <c:v>102424.5</c:v>
                </c:pt>
                <c:pt idx="424">
                  <c:v>41170.5</c:v>
                </c:pt>
                <c:pt idx="425">
                  <c:v>6378.75</c:v>
                </c:pt>
                <c:pt idx="426">
                  <c:v>23737.5</c:v>
                </c:pt>
                <c:pt idx="427">
                  <c:v>39973.5</c:v>
                </c:pt>
                <c:pt idx="428">
                  <c:v>2112.48</c:v>
                </c:pt>
                <c:pt idx="429">
                  <c:v>71793</c:v>
                </c:pt>
                <c:pt idx="430">
                  <c:v>42572.25</c:v>
                </c:pt>
                <c:pt idx="431">
                  <c:v>950.4</c:v>
                </c:pt>
                <c:pt idx="432">
                  <c:v>50409</c:v>
                </c:pt>
                <c:pt idx="433">
                  <c:v>2412.7199999999998</c:v>
                </c:pt>
                <c:pt idx="434">
                  <c:v>1656.45</c:v>
                </c:pt>
                <c:pt idx="435">
                  <c:v>9866.25</c:v>
                </c:pt>
                <c:pt idx="436">
                  <c:v>65236.5</c:v>
                </c:pt>
                <c:pt idx="437">
                  <c:v>39973.5</c:v>
                </c:pt>
                <c:pt idx="438">
                  <c:v>1309.5</c:v>
                </c:pt>
                <c:pt idx="439">
                  <c:v>3049.2</c:v>
                </c:pt>
                <c:pt idx="440">
                  <c:v>1193.4000000000001</c:v>
                </c:pt>
                <c:pt idx="441">
                  <c:v>515.97</c:v>
                </c:pt>
                <c:pt idx="442">
                  <c:v>1706.4</c:v>
                </c:pt>
                <c:pt idx="443">
                  <c:v>328.23</c:v>
                </c:pt>
                <c:pt idx="444">
                  <c:v>1751.4</c:v>
                </c:pt>
                <c:pt idx="445">
                  <c:v>1868.4</c:v>
                </c:pt>
                <c:pt idx="446">
                  <c:v>226.8</c:v>
                </c:pt>
                <c:pt idx="447">
                  <c:v>2124.36</c:v>
                </c:pt>
                <c:pt idx="448">
                  <c:v>3547.8</c:v>
                </c:pt>
                <c:pt idx="449">
                  <c:v>226.8</c:v>
                </c:pt>
                <c:pt idx="450">
                  <c:v>4827.6000000000004</c:v>
                </c:pt>
                <c:pt idx="451">
                  <c:v>328.23</c:v>
                </c:pt>
                <c:pt idx="452">
                  <c:v>1868.4</c:v>
                </c:pt>
                <c:pt idx="453">
                  <c:v>2201.1750000000002</c:v>
                </c:pt>
                <c:pt idx="454">
                  <c:v>330.48</c:v>
                </c:pt>
                <c:pt idx="455">
                  <c:v>463.2</c:v>
                </c:pt>
                <c:pt idx="456">
                  <c:v>1629.6</c:v>
                </c:pt>
                <c:pt idx="457">
                  <c:v>463.2</c:v>
                </c:pt>
                <c:pt idx="458">
                  <c:v>43068.75</c:v>
                </c:pt>
                <c:pt idx="459">
                  <c:v>18525</c:v>
                </c:pt>
                <c:pt idx="460">
                  <c:v>80955</c:v>
                </c:pt>
                <c:pt idx="461">
                  <c:v>22550</c:v>
                </c:pt>
                <c:pt idx="462">
                  <c:v>3108</c:v>
                </c:pt>
                <c:pt idx="463">
                  <c:v>3908</c:v>
                </c:pt>
                <c:pt idx="464">
                  <c:v>17730</c:v>
                </c:pt>
                <c:pt idx="465">
                  <c:v>3250.5</c:v>
                </c:pt>
                <c:pt idx="466">
                  <c:v>482</c:v>
                </c:pt>
                <c:pt idx="467">
                  <c:v>1021.5</c:v>
                </c:pt>
                <c:pt idx="468">
                  <c:v>765</c:v>
                </c:pt>
                <c:pt idx="469">
                  <c:v>1185</c:v>
                </c:pt>
                <c:pt idx="470">
                  <c:v>22365</c:v>
                </c:pt>
                <c:pt idx="471">
                  <c:v>19950</c:v>
                </c:pt>
                <c:pt idx="472">
                  <c:v>68820</c:v>
                </c:pt>
                <c:pt idx="473">
                  <c:v>482</c:v>
                </c:pt>
                <c:pt idx="474">
                  <c:v>1865.5</c:v>
                </c:pt>
                <c:pt idx="475">
                  <c:v>23950</c:v>
                </c:pt>
                <c:pt idx="476">
                  <c:v>25590</c:v>
                </c:pt>
                <c:pt idx="477">
                  <c:v>4262.5</c:v>
                </c:pt>
                <c:pt idx="478">
                  <c:v>961.5</c:v>
                </c:pt>
                <c:pt idx="479">
                  <c:v>98245</c:v>
                </c:pt>
                <c:pt idx="480">
                  <c:v>12960</c:v>
                </c:pt>
                <c:pt idx="481">
                  <c:v>68820</c:v>
                </c:pt>
                <c:pt idx="482">
                  <c:v>3250.5</c:v>
                </c:pt>
                <c:pt idx="483">
                  <c:v>31612.5</c:v>
                </c:pt>
                <c:pt idx="484">
                  <c:v>65450</c:v>
                </c:pt>
                <c:pt idx="485">
                  <c:v>7237.5</c:v>
                </c:pt>
                <c:pt idx="486">
                  <c:v>78400</c:v>
                </c:pt>
                <c:pt idx="487">
                  <c:v>89790</c:v>
                </c:pt>
                <c:pt idx="488">
                  <c:v>4224.6000000000004</c:v>
                </c:pt>
                <c:pt idx="489">
                  <c:v>4078</c:v>
                </c:pt>
                <c:pt idx="490">
                  <c:v>3088.8</c:v>
                </c:pt>
                <c:pt idx="491">
                  <c:v>24745</c:v>
                </c:pt>
                <c:pt idx="492">
                  <c:v>3108</c:v>
                </c:pt>
                <c:pt idx="493">
                  <c:v>25590</c:v>
                </c:pt>
                <c:pt idx="494">
                  <c:v>1581.36</c:v>
                </c:pt>
                <c:pt idx="495">
                  <c:v>1949.6399999999999</c:v>
                </c:pt>
                <c:pt idx="496">
                  <c:v>1581.36</c:v>
                </c:pt>
                <c:pt idx="497">
                  <c:v>633.59999999999991</c:v>
                </c:pt>
                <c:pt idx="498">
                  <c:v>623.04</c:v>
                </c:pt>
                <c:pt idx="499">
                  <c:v>1215.83</c:v>
                </c:pt>
                <c:pt idx="500">
                  <c:v>1326.6</c:v>
                </c:pt>
                <c:pt idx="501">
                  <c:v>5279.1749999999993</c:v>
                </c:pt>
                <c:pt idx="502">
                  <c:v>623.04</c:v>
                </c:pt>
                <c:pt idx="503">
                  <c:v>2556.84</c:v>
                </c:pt>
                <c:pt idx="504">
                  <c:v>30492</c:v>
                </c:pt>
                <c:pt idx="505">
                  <c:v>92763</c:v>
                </c:pt>
                <c:pt idx="506">
                  <c:v>33563.75</c:v>
                </c:pt>
                <c:pt idx="507">
                  <c:v>2574</c:v>
                </c:pt>
                <c:pt idx="508">
                  <c:v>2083.62</c:v>
                </c:pt>
                <c:pt idx="509">
                  <c:v>29491</c:v>
                </c:pt>
                <c:pt idx="510">
                  <c:v>6582.4</c:v>
                </c:pt>
                <c:pt idx="511">
                  <c:v>3559.05</c:v>
                </c:pt>
                <c:pt idx="512">
                  <c:v>28809</c:v>
                </c:pt>
                <c:pt idx="513">
                  <c:v>2468.4</c:v>
                </c:pt>
                <c:pt idx="514">
                  <c:v>81023.25</c:v>
                </c:pt>
                <c:pt idx="515">
                  <c:v>5314.32</c:v>
                </c:pt>
                <c:pt idx="516">
                  <c:v>3201.66</c:v>
                </c:pt>
                <c:pt idx="517">
                  <c:v>5266.8</c:v>
                </c:pt>
                <c:pt idx="518">
                  <c:v>3273.6</c:v>
                </c:pt>
                <c:pt idx="519">
                  <c:v>33563.75</c:v>
                </c:pt>
                <c:pt idx="520">
                  <c:v>6582.4</c:v>
                </c:pt>
                <c:pt idx="521">
                  <c:v>45078</c:v>
                </c:pt>
                <c:pt idx="522">
                  <c:v>6171</c:v>
                </c:pt>
                <c:pt idx="523">
                  <c:v>1080.75</c:v>
                </c:pt>
                <c:pt idx="524">
                  <c:v>13244</c:v>
                </c:pt>
                <c:pt idx="525">
                  <c:v>1392.16</c:v>
                </c:pt>
                <c:pt idx="526">
                  <c:v>2288.88</c:v>
                </c:pt>
                <c:pt idx="527">
                  <c:v>7617.5</c:v>
                </c:pt>
                <c:pt idx="528">
                  <c:v>6457</c:v>
                </c:pt>
                <c:pt idx="529">
                  <c:v>43518.75</c:v>
                </c:pt>
                <c:pt idx="530">
                  <c:v>5783.8</c:v>
                </c:pt>
                <c:pt idx="531">
                  <c:v>19703.75</c:v>
                </c:pt>
                <c:pt idx="532">
                  <c:v>13021.25</c:v>
                </c:pt>
                <c:pt idx="533">
                  <c:v>13244</c:v>
                </c:pt>
                <c:pt idx="534">
                  <c:v>3559.05</c:v>
                </c:pt>
                <c:pt idx="535">
                  <c:v>292.60000000000002</c:v>
                </c:pt>
                <c:pt idx="536">
                  <c:v>37212</c:v>
                </c:pt>
                <c:pt idx="537">
                  <c:v>36240</c:v>
                </c:pt>
                <c:pt idx="538">
                  <c:v>32340</c:v>
                </c:pt>
                <c:pt idx="539">
                  <c:v>4840.2</c:v>
                </c:pt>
                <c:pt idx="540">
                  <c:v>1218.5999999999999</c:v>
                </c:pt>
                <c:pt idx="541">
                  <c:v>63828</c:v>
                </c:pt>
                <c:pt idx="542">
                  <c:v>2032.8</c:v>
                </c:pt>
                <c:pt idx="543">
                  <c:v>2296.56</c:v>
                </c:pt>
                <c:pt idx="544">
                  <c:v>4116</c:v>
                </c:pt>
                <c:pt idx="545">
                  <c:v>42696</c:v>
                </c:pt>
                <c:pt idx="546">
                  <c:v>125820</c:v>
                </c:pt>
                <c:pt idx="547">
                  <c:v>37212</c:v>
                </c:pt>
                <c:pt idx="548">
                  <c:v>32340</c:v>
                </c:pt>
                <c:pt idx="549">
                  <c:v>2172</c:v>
                </c:pt>
                <c:pt idx="550">
                  <c:v>4116</c:v>
                </c:pt>
                <c:pt idx="551">
                  <c:v>66948</c:v>
                </c:pt>
                <c:pt idx="552">
                  <c:v>48924</c:v>
                </c:pt>
                <c:pt idx="553">
                  <c:v>77400</c:v>
                </c:pt>
                <c:pt idx="554">
                  <c:v>50274</c:v>
                </c:pt>
                <c:pt idx="555">
                  <c:v>684</c:v>
                </c:pt>
                <c:pt idx="556">
                  <c:v>2959.2</c:v>
                </c:pt>
                <c:pt idx="557">
                  <c:v>58590</c:v>
                </c:pt>
                <c:pt idx="558">
                  <c:v>41412</c:v>
                </c:pt>
                <c:pt idx="559">
                  <c:v>2172</c:v>
                </c:pt>
                <c:pt idx="560">
                  <c:v>3036.96</c:v>
                </c:pt>
                <c:pt idx="561">
                  <c:v>6974.0999999999995</c:v>
                </c:pt>
                <c:pt idx="562">
                  <c:v>26166</c:v>
                </c:pt>
                <c:pt idx="563">
                  <c:v>41412</c:v>
                </c:pt>
                <c:pt idx="564">
                  <c:v>35805</c:v>
                </c:pt>
                <c:pt idx="565">
                  <c:v>2959.2</c:v>
                </c:pt>
                <c:pt idx="566">
                  <c:v>11340</c:v>
                </c:pt>
                <c:pt idx="567">
                  <c:v>2874.06</c:v>
                </c:pt>
                <c:pt idx="568">
                  <c:v>2296.56</c:v>
                </c:pt>
                <c:pt idx="569">
                  <c:v>4586.3999999999996</c:v>
                </c:pt>
                <c:pt idx="570">
                  <c:v>6051.6</c:v>
                </c:pt>
                <c:pt idx="571">
                  <c:v>3831.84</c:v>
                </c:pt>
                <c:pt idx="572">
                  <c:v>3674.4</c:v>
                </c:pt>
                <c:pt idx="573">
                  <c:v>1252.44</c:v>
                </c:pt>
                <c:pt idx="574">
                  <c:v>3674.4</c:v>
                </c:pt>
                <c:pt idx="575">
                  <c:v>3975.84</c:v>
                </c:pt>
                <c:pt idx="576">
                  <c:v>5005.6499999999996</c:v>
                </c:pt>
                <c:pt idx="577">
                  <c:v>5005.6499999999996</c:v>
                </c:pt>
                <c:pt idx="578">
                  <c:v>41996.5</c:v>
                </c:pt>
                <c:pt idx="579">
                  <c:v>81445</c:v>
                </c:pt>
                <c:pt idx="580">
                  <c:v>1149.2</c:v>
                </c:pt>
                <c:pt idx="581">
                  <c:v>44703.75</c:v>
                </c:pt>
                <c:pt idx="582">
                  <c:v>1181.18</c:v>
                </c:pt>
                <c:pt idx="583">
                  <c:v>942.24</c:v>
                </c:pt>
                <c:pt idx="584">
                  <c:v>5863</c:v>
                </c:pt>
                <c:pt idx="585">
                  <c:v>3247.4</c:v>
                </c:pt>
                <c:pt idx="586">
                  <c:v>1309.0350000000001</c:v>
                </c:pt>
                <c:pt idx="587">
                  <c:v>31473</c:v>
                </c:pt>
                <c:pt idx="588">
                  <c:v>6866.6</c:v>
                </c:pt>
                <c:pt idx="589">
                  <c:v>7040.8</c:v>
                </c:pt>
                <c:pt idx="590">
                  <c:v>119756</c:v>
                </c:pt>
                <c:pt idx="591">
                  <c:v>25723.75</c:v>
                </c:pt>
                <c:pt idx="592">
                  <c:v>890.76</c:v>
                </c:pt>
                <c:pt idx="593">
                  <c:v>2453.36</c:v>
                </c:pt>
                <c:pt idx="594">
                  <c:v>3051.75</c:v>
                </c:pt>
                <c:pt idx="595">
                  <c:v>3247.4</c:v>
                </c:pt>
                <c:pt idx="596">
                  <c:v>16243.5</c:v>
                </c:pt>
                <c:pt idx="597">
                  <c:v>1580.28</c:v>
                </c:pt>
                <c:pt idx="598">
                  <c:v>7795.125</c:v>
                </c:pt>
                <c:pt idx="599">
                  <c:v>119756</c:v>
                </c:pt>
                <c:pt idx="600">
                  <c:v>1082.9000000000001</c:v>
                </c:pt>
                <c:pt idx="601">
                  <c:v>942.24</c:v>
                </c:pt>
                <c:pt idx="602">
                  <c:v>1287</c:v>
                </c:pt>
                <c:pt idx="603">
                  <c:v>639.6</c:v>
                </c:pt>
                <c:pt idx="604">
                  <c:v>101595</c:v>
                </c:pt>
                <c:pt idx="605">
                  <c:v>1580.28</c:v>
                </c:pt>
                <c:pt idx="606">
                  <c:v>25723.75</c:v>
                </c:pt>
                <c:pt idx="607">
                  <c:v>3051.75</c:v>
                </c:pt>
                <c:pt idx="608">
                  <c:v>26958.75</c:v>
                </c:pt>
                <c:pt idx="609">
                  <c:v>1082.9000000000001</c:v>
                </c:pt>
                <c:pt idx="610">
                  <c:v>639.6</c:v>
                </c:pt>
                <c:pt idx="611">
                  <c:v>2761.2</c:v>
                </c:pt>
                <c:pt idx="612">
                  <c:v>7221.2</c:v>
                </c:pt>
                <c:pt idx="613">
                  <c:v>4880.3999999999996</c:v>
                </c:pt>
                <c:pt idx="614">
                  <c:v>2936.08</c:v>
                </c:pt>
                <c:pt idx="615">
                  <c:v>274.39999999999998</c:v>
                </c:pt>
                <c:pt idx="616">
                  <c:v>287.14</c:v>
                </c:pt>
                <c:pt idx="617">
                  <c:v>2936.08</c:v>
                </c:pt>
                <c:pt idx="618">
                  <c:v>583.79999999999995</c:v>
                </c:pt>
                <c:pt idx="619">
                  <c:v>6798.4</c:v>
                </c:pt>
                <c:pt idx="620">
                  <c:v>3710.7</c:v>
                </c:pt>
                <c:pt idx="621">
                  <c:v>2340.2399999999998</c:v>
                </c:pt>
                <c:pt idx="622">
                  <c:v>274.39999999999998</c:v>
                </c:pt>
                <c:pt idx="623">
                  <c:v>2340.2399999999998</c:v>
                </c:pt>
                <c:pt idx="624">
                  <c:v>3385.2</c:v>
                </c:pt>
                <c:pt idx="625">
                  <c:v>33642</c:v>
                </c:pt>
                <c:pt idx="626">
                  <c:v>17902.5</c:v>
                </c:pt>
                <c:pt idx="627">
                  <c:v>62832</c:v>
                </c:pt>
                <c:pt idx="628">
                  <c:v>42420</c:v>
                </c:pt>
                <c:pt idx="629">
                  <c:v>3177.3</c:v>
                </c:pt>
                <c:pt idx="630">
                  <c:v>4830</c:v>
                </c:pt>
                <c:pt idx="631">
                  <c:v>49367.5</c:v>
                </c:pt>
                <c:pt idx="632">
                  <c:v>109147.5</c:v>
                </c:pt>
                <c:pt idx="633">
                  <c:v>58751</c:v>
                </c:pt>
                <c:pt idx="634">
                  <c:v>9800</c:v>
                </c:pt>
                <c:pt idx="635">
                  <c:v>380.24</c:v>
                </c:pt>
                <c:pt idx="636">
                  <c:v>1692.46</c:v>
                </c:pt>
                <c:pt idx="637">
                  <c:v>4830</c:v>
                </c:pt>
                <c:pt idx="638">
                  <c:v>728</c:v>
                </c:pt>
                <c:pt idx="639">
                  <c:v>5187</c:v>
                </c:pt>
                <c:pt idx="640">
                  <c:v>3660.3</c:v>
                </c:pt>
                <c:pt idx="641">
                  <c:v>4895.5200000000004</c:v>
                </c:pt>
                <c:pt idx="642">
                  <c:v>1696.38</c:v>
                </c:pt>
                <c:pt idx="643">
                  <c:v>34300</c:v>
                </c:pt>
                <c:pt idx="644">
                  <c:v>3732.96</c:v>
                </c:pt>
                <c:pt idx="645">
                  <c:v>57673</c:v>
                </c:pt>
                <c:pt idx="646">
                  <c:v>94178</c:v>
                </c:pt>
                <c:pt idx="647">
                  <c:v>27562.5</c:v>
                </c:pt>
                <c:pt idx="648">
                  <c:v>1696.8000000000002</c:v>
                </c:pt>
                <c:pt idx="649">
                  <c:v>103320</c:v>
                </c:pt>
                <c:pt idx="650">
                  <c:v>11298</c:v>
                </c:pt>
                <c:pt idx="651">
                  <c:v>106512</c:v>
                </c:pt>
                <c:pt idx="652">
                  <c:v>2844.94</c:v>
                </c:pt>
                <c:pt idx="653">
                  <c:v>106722</c:v>
                </c:pt>
                <c:pt idx="654">
                  <c:v>11298</c:v>
                </c:pt>
                <c:pt idx="655">
                  <c:v>62832</c:v>
                </c:pt>
                <c:pt idx="656">
                  <c:v>42420</c:v>
                </c:pt>
                <c:pt idx="657">
                  <c:v>62769</c:v>
                </c:pt>
                <c:pt idx="658">
                  <c:v>37296</c:v>
                </c:pt>
                <c:pt idx="659">
                  <c:v>49770</c:v>
                </c:pt>
                <c:pt idx="660">
                  <c:v>4158</c:v>
                </c:pt>
                <c:pt idx="661">
                  <c:v>3660.3</c:v>
                </c:pt>
                <c:pt idx="662">
                  <c:v>4895.5200000000004</c:v>
                </c:pt>
                <c:pt idx="663">
                  <c:v>1696.38</c:v>
                </c:pt>
                <c:pt idx="664">
                  <c:v>1692.46</c:v>
                </c:pt>
                <c:pt idx="665">
                  <c:v>3927</c:v>
                </c:pt>
                <c:pt idx="666">
                  <c:v>22012.5</c:v>
                </c:pt>
                <c:pt idx="667">
                  <c:v>51881.25</c:v>
                </c:pt>
                <c:pt idx="668">
                  <c:v>20343.75</c:v>
                </c:pt>
                <c:pt idx="669">
                  <c:v>24570</c:v>
                </c:pt>
                <c:pt idx="670">
                  <c:v>3474</c:v>
                </c:pt>
                <c:pt idx="671">
                  <c:v>3631.5</c:v>
                </c:pt>
                <c:pt idx="672">
                  <c:v>2661.75</c:v>
                </c:pt>
                <c:pt idx="673">
                  <c:v>149677.5</c:v>
                </c:pt>
                <c:pt idx="674">
                  <c:v>5757.75</c:v>
                </c:pt>
                <c:pt idx="675">
                  <c:v>801</c:v>
                </c:pt>
                <c:pt idx="676">
                  <c:v>20343.75</c:v>
                </c:pt>
                <c:pt idx="677">
                  <c:v>2643.75</c:v>
                </c:pt>
                <c:pt idx="678">
                  <c:v>105367.5</c:v>
                </c:pt>
                <c:pt idx="679">
                  <c:v>112927.5</c:v>
                </c:pt>
                <c:pt idx="680">
                  <c:v>1645.2</c:v>
                </c:pt>
                <c:pt idx="681">
                  <c:v>879</c:v>
                </c:pt>
                <c:pt idx="682">
                  <c:v>900</c:v>
                </c:pt>
                <c:pt idx="683">
                  <c:v>6358.5</c:v>
                </c:pt>
                <c:pt idx="684">
                  <c:v>12431.25</c:v>
                </c:pt>
                <c:pt idx="685">
                  <c:v>115830</c:v>
                </c:pt>
                <c:pt idx="686">
                  <c:v>45712.5</c:v>
                </c:pt>
                <c:pt idx="687">
                  <c:v>1645.2</c:v>
                </c:pt>
                <c:pt idx="688">
                  <c:v>2596.5</c:v>
                </c:pt>
                <c:pt idx="689">
                  <c:v>1107</c:v>
                </c:pt>
                <c:pt idx="690">
                  <c:v>801</c:v>
                </c:pt>
                <c:pt idx="691">
                  <c:v>2643.75</c:v>
                </c:pt>
                <c:pt idx="692">
                  <c:v>55387.5</c:v>
                </c:pt>
                <c:pt idx="693">
                  <c:v>10350</c:v>
                </c:pt>
                <c:pt idx="694">
                  <c:v>879</c:v>
                </c:pt>
                <c:pt idx="695">
                  <c:v>111375</c:v>
                </c:pt>
                <c:pt idx="696">
                  <c:v>24570</c:v>
                </c:pt>
                <c:pt idx="697">
                  <c:v>1436.4</c:v>
                </c:pt>
                <c:pt idx="698">
                  <c:v>759.15000000000009</c:v>
                </c:pt>
                <c:pt idx="699">
                  <c:v>3250.8</c:v>
                </c:pt>
              </c:numCache>
            </c:numRef>
          </c:xVal>
          <c:yVal>
            <c:numRef>
              <c:f>Data!$J$2:$J$701</c:f>
              <c:numCache>
                <c:formatCode>_("$"* #,##0.00_);_("$"* \(#,##0.00\);_("$"* "-"??_);_(@_)</c:formatCode>
                <c:ptCount val="700"/>
                <c:pt idx="0">
                  <c:v>32370</c:v>
                </c:pt>
                <c:pt idx="1">
                  <c:v>26420</c:v>
                </c:pt>
                <c:pt idx="2">
                  <c:v>32670</c:v>
                </c:pt>
                <c:pt idx="3">
                  <c:v>13320</c:v>
                </c:pt>
                <c:pt idx="4">
                  <c:v>37050</c:v>
                </c:pt>
                <c:pt idx="5">
                  <c:v>529550</c:v>
                </c:pt>
                <c:pt idx="6">
                  <c:v>13815</c:v>
                </c:pt>
                <c:pt idx="7">
                  <c:v>30216</c:v>
                </c:pt>
                <c:pt idx="8">
                  <c:v>37980</c:v>
                </c:pt>
                <c:pt idx="9">
                  <c:v>18540</c:v>
                </c:pt>
                <c:pt idx="10">
                  <c:v>37050</c:v>
                </c:pt>
                <c:pt idx="11">
                  <c:v>333187.5</c:v>
                </c:pt>
                <c:pt idx="12">
                  <c:v>287400</c:v>
                </c:pt>
                <c:pt idx="13">
                  <c:v>15022</c:v>
                </c:pt>
                <c:pt idx="14">
                  <c:v>43125</c:v>
                </c:pt>
                <c:pt idx="15">
                  <c:v>9225</c:v>
                </c:pt>
                <c:pt idx="16">
                  <c:v>5840</c:v>
                </c:pt>
                <c:pt idx="17">
                  <c:v>14610</c:v>
                </c:pt>
                <c:pt idx="18">
                  <c:v>30216</c:v>
                </c:pt>
                <c:pt idx="19">
                  <c:v>352100</c:v>
                </c:pt>
                <c:pt idx="20">
                  <c:v>4404</c:v>
                </c:pt>
                <c:pt idx="21">
                  <c:v>6181</c:v>
                </c:pt>
                <c:pt idx="22">
                  <c:v>8235</c:v>
                </c:pt>
                <c:pt idx="23">
                  <c:v>236400</c:v>
                </c:pt>
                <c:pt idx="24">
                  <c:v>37080</c:v>
                </c:pt>
                <c:pt idx="25">
                  <c:v>8001</c:v>
                </c:pt>
                <c:pt idx="26">
                  <c:v>603750</c:v>
                </c:pt>
                <c:pt idx="27">
                  <c:v>10944</c:v>
                </c:pt>
                <c:pt idx="28">
                  <c:v>32280</c:v>
                </c:pt>
                <c:pt idx="29">
                  <c:v>36340</c:v>
                </c:pt>
                <c:pt idx="30">
                  <c:v>529550</c:v>
                </c:pt>
                <c:pt idx="31">
                  <c:v>10451</c:v>
                </c:pt>
                <c:pt idx="32">
                  <c:v>225500</c:v>
                </c:pt>
                <c:pt idx="33">
                  <c:v>25932</c:v>
                </c:pt>
                <c:pt idx="34">
                  <c:v>352100</c:v>
                </c:pt>
                <c:pt idx="35">
                  <c:v>18540</c:v>
                </c:pt>
                <c:pt idx="36">
                  <c:v>352625</c:v>
                </c:pt>
                <c:pt idx="37">
                  <c:v>43125</c:v>
                </c:pt>
                <c:pt idx="38">
                  <c:v>600300</c:v>
                </c:pt>
                <c:pt idx="39">
                  <c:v>34056</c:v>
                </c:pt>
                <c:pt idx="40">
                  <c:v>32670</c:v>
                </c:pt>
                <c:pt idx="41">
                  <c:v>13320</c:v>
                </c:pt>
                <c:pt idx="42">
                  <c:v>534450</c:v>
                </c:pt>
                <c:pt idx="43">
                  <c:v>645300</c:v>
                </c:pt>
                <c:pt idx="44">
                  <c:v>36340</c:v>
                </c:pt>
                <c:pt idx="45">
                  <c:v>962500</c:v>
                </c:pt>
                <c:pt idx="46">
                  <c:v>23436</c:v>
                </c:pt>
                <c:pt idx="47">
                  <c:v>527437.5</c:v>
                </c:pt>
                <c:pt idx="48">
                  <c:v>37980</c:v>
                </c:pt>
                <c:pt idx="49">
                  <c:v>11802</c:v>
                </c:pt>
                <c:pt idx="50">
                  <c:v>25692</c:v>
                </c:pt>
                <c:pt idx="51">
                  <c:v>8001</c:v>
                </c:pt>
                <c:pt idx="52">
                  <c:v>9225</c:v>
                </c:pt>
                <c:pt idx="53">
                  <c:v>27338.850000000002</c:v>
                </c:pt>
                <c:pt idx="54">
                  <c:v>34095.599999999999</c:v>
                </c:pt>
                <c:pt idx="55">
                  <c:v>7137.9</c:v>
                </c:pt>
                <c:pt idx="56">
                  <c:v>4428.2700000000004</c:v>
                </c:pt>
                <c:pt idx="57">
                  <c:v>9189.18</c:v>
                </c:pt>
                <c:pt idx="58">
                  <c:v>22073.040000000001</c:v>
                </c:pt>
                <c:pt idx="59">
                  <c:v>419265</c:v>
                </c:pt>
                <c:pt idx="60">
                  <c:v>17525.97</c:v>
                </c:pt>
                <c:pt idx="61">
                  <c:v>17166.599999999999</c:v>
                </c:pt>
                <c:pt idx="62">
                  <c:v>40837.5</c:v>
                </c:pt>
                <c:pt idx="63">
                  <c:v>31731.48</c:v>
                </c:pt>
                <c:pt idx="64">
                  <c:v>9100.08</c:v>
                </c:pt>
                <c:pt idx="65">
                  <c:v>146718</c:v>
                </c:pt>
                <c:pt idx="66">
                  <c:v>484060.5</c:v>
                </c:pt>
                <c:pt idx="67">
                  <c:v>746707.5</c:v>
                </c:pt>
                <c:pt idx="68">
                  <c:v>32877.9</c:v>
                </c:pt>
                <c:pt idx="69">
                  <c:v>683397</c:v>
                </c:pt>
                <c:pt idx="70">
                  <c:v>27234.899999999998</c:v>
                </c:pt>
                <c:pt idx="71">
                  <c:v>12681.9</c:v>
                </c:pt>
                <c:pt idx="72">
                  <c:v>741906</c:v>
                </c:pt>
                <c:pt idx="73">
                  <c:v>82046.25</c:v>
                </c:pt>
                <c:pt idx="74">
                  <c:v>22482.9</c:v>
                </c:pt>
                <c:pt idx="75">
                  <c:v>31133.024999999998</c:v>
                </c:pt>
                <c:pt idx="76">
                  <c:v>89966.25</c:v>
                </c:pt>
                <c:pt idx="77">
                  <c:v>97391.25</c:v>
                </c:pt>
                <c:pt idx="78">
                  <c:v>225596.25</c:v>
                </c:pt>
                <c:pt idx="79">
                  <c:v>11092.95</c:v>
                </c:pt>
                <c:pt idx="80">
                  <c:v>9100.08</c:v>
                </c:pt>
                <c:pt idx="81">
                  <c:v>862785</c:v>
                </c:pt>
                <c:pt idx="82">
                  <c:v>746707.5</c:v>
                </c:pt>
                <c:pt idx="83">
                  <c:v>76507.200000000012</c:v>
                </c:pt>
                <c:pt idx="84">
                  <c:v>2508.66</c:v>
                </c:pt>
                <c:pt idx="85">
                  <c:v>114221.25</c:v>
                </c:pt>
                <c:pt idx="86">
                  <c:v>82046.25</c:v>
                </c:pt>
                <c:pt idx="87">
                  <c:v>14497.56</c:v>
                </c:pt>
                <c:pt idx="88">
                  <c:v>1822.59</c:v>
                </c:pt>
                <c:pt idx="89">
                  <c:v>326922.75</c:v>
                </c:pt>
                <c:pt idx="90">
                  <c:v>89966.25</c:v>
                </c:pt>
                <c:pt idx="91">
                  <c:v>97391.25</c:v>
                </c:pt>
                <c:pt idx="92">
                  <c:v>292842</c:v>
                </c:pt>
                <c:pt idx="93">
                  <c:v>146718</c:v>
                </c:pt>
                <c:pt idx="94">
                  <c:v>484060.5</c:v>
                </c:pt>
                <c:pt idx="95">
                  <c:v>215820</c:v>
                </c:pt>
                <c:pt idx="96">
                  <c:v>23629.32</c:v>
                </c:pt>
                <c:pt idx="97">
                  <c:v>4766.8500000000004</c:v>
                </c:pt>
                <c:pt idx="98">
                  <c:v>90956.25</c:v>
                </c:pt>
                <c:pt idx="99">
                  <c:v>15229.2</c:v>
                </c:pt>
                <c:pt idx="100">
                  <c:v>62916</c:v>
                </c:pt>
                <c:pt idx="101">
                  <c:v>14714.7</c:v>
                </c:pt>
                <c:pt idx="102">
                  <c:v>978236</c:v>
                </c:pt>
                <c:pt idx="103">
                  <c:v>13429.92</c:v>
                </c:pt>
                <c:pt idx="104">
                  <c:v>30693.599999999999</c:v>
                </c:pt>
                <c:pt idx="105">
                  <c:v>8114.4</c:v>
                </c:pt>
                <c:pt idx="106">
                  <c:v>203350</c:v>
                </c:pt>
                <c:pt idx="107">
                  <c:v>34736.1</c:v>
                </c:pt>
                <c:pt idx="108">
                  <c:v>269892</c:v>
                </c:pt>
                <c:pt idx="109">
                  <c:v>508032</c:v>
                </c:pt>
                <c:pt idx="110">
                  <c:v>13429.92</c:v>
                </c:pt>
                <c:pt idx="111">
                  <c:v>81095</c:v>
                </c:pt>
                <c:pt idx="112">
                  <c:v>15229.2</c:v>
                </c:pt>
                <c:pt idx="113">
                  <c:v>99102.5</c:v>
                </c:pt>
                <c:pt idx="114">
                  <c:v>262762.5</c:v>
                </c:pt>
                <c:pt idx="115">
                  <c:v>20991.599999999999</c:v>
                </c:pt>
                <c:pt idx="116">
                  <c:v>563304</c:v>
                </c:pt>
                <c:pt idx="117">
                  <c:v>978236</c:v>
                </c:pt>
                <c:pt idx="118">
                  <c:v>334302.5</c:v>
                </c:pt>
                <c:pt idx="119">
                  <c:v>28297.5</c:v>
                </c:pt>
                <c:pt idx="120">
                  <c:v>13809.18</c:v>
                </c:pt>
                <c:pt idx="121">
                  <c:v>12406.8</c:v>
                </c:pt>
                <c:pt idx="122">
                  <c:v>12747.84</c:v>
                </c:pt>
                <c:pt idx="123">
                  <c:v>30693.599999999999</c:v>
                </c:pt>
                <c:pt idx="124">
                  <c:v>1017338</c:v>
                </c:pt>
                <c:pt idx="125">
                  <c:v>986811</c:v>
                </c:pt>
                <c:pt idx="126">
                  <c:v>99102.5</c:v>
                </c:pt>
                <c:pt idx="127">
                  <c:v>262762.5</c:v>
                </c:pt>
                <c:pt idx="128">
                  <c:v>12406.8</c:v>
                </c:pt>
                <c:pt idx="129">
                  <c:v>10662.4</c:v>
                </c:pt>
                <c:pt idx="130">
                  <c:v>12747.84</c:v>
                </c:pt>
                <c:pt idx="131">
                  <c:v>81095</c:v>
                </c:pt>
                <c:pt idx="132">
                  <c:v>62916</c:v>
                </c:pt>
                <c:pt idx="133">
                  <c:v>986811</c:v>
                </c:pt>
                <c:pt idx="134">
                  <c:v>334302.5</c:v>
                </c:pt>
                <c:pt idx="135">
                  <c:v>91238</c:v>
                </c:pt>
                <c:pt idx="136">
                  <c:v>665420</c:v>
                </c:pt>
                <c:pt idx="137">
                  <c:v>76146</c:v>
                </c:pt>
                <c:pt idx="138">
                  <c:v>323694</c:v>
                </c:pt>
                <c:pt idx="139">
                  <c:v>278810</c:v>
                </c:pt>
                <c:pt idx="140">
                  <c:v>1017338</c:v>
                </c:pt>
                <c:pt idx="141">
                  <c:v>24225.599999999999</c:v>
                </c:pt>
                <c:pt idx="142">
                  <c:v>18443.599999999999</c:v>
                </c:pt>
                <c:pt idx="143">
                  <c:v>563304</c:v>
                </c:pt>
                <c:pt idx="144">
                  <c:v>514524.375</c:v>
                </c:pt>
                <c:pt idx="145">
                  <c:v>50052</c:v>
                </c:pt>
                <c:pt idx="146">
                  <c:v>200499</c:v>
                </c:pt>
                <c:pt idx="147">
                  <c:v>22663.08</c:v>
                </c:pt>
                <c:pt idx="148">
                  <c:v>10569.12</c:v>
                </c:pt>
                <c:pt idx="149">
                  <c:v>13294.82</c:v>
                </c:pt>
                <c:pt idx="150">
                  <c:v>22127.64</c:v>
                </c:pt>
                <c:pt idx="151">
                  <c:v>3693.76</c:v>
                </c:pt>
                <c:pt idx="152">
                  <c:v>610081.5</c:v>
                </c:pt>
                <c:pt idx="153">
                  <c:v>156048.75</c:v>
                </c:pt>
                <c:pt idx="154">
                  <c:v>206852.5</c:v>
                </c:pt>
                <c:pt idx="155">
                  <c:v>708439.5</c:v>
                </c:pt>
                <c:pt idx="156">
                  <c:v>215097.5</c:v>
                </c:pt>
                <c:pt idx="157">
                  <c:v>22127.64</c:v>
                </c:pt>
                <c:pt idx="158">
                  <c:v>200499</c:v>
                </c:pt>
                <c:pt idx="159">
                  <c:v>190362.5</c:v>
                </c:pt>
                <c:pt idx="160">
                  <c:v>15940.98</c:v>
                </c:pt>
                <c:pt idx="161">
                  <c:v>243591.25</c:v>
                </c:pt>
                <c:pt idx="162">
                  <c:v>28299.75</c:v>
                </c:pt>
                <c:pt idx="163">
                  <c:v>156048.75</c:v>
                </c:pt>
                <c:pt idx="164">
                  <c:v>206852.5</c:v>
                </c:pt>
                <c:pt idx="165">
                  <c:v>243591.25</c:v>
                </c:pt>
                <c:pt idx="166">
                  <c:v>827604</c:v>
                </c:pt>
                <c:pt idx="167">
                  <c:v>22302.240000000002</c:v>
                </c:pt>
                <c:pt idx="168">
                  <c:v>190362.5</c:v>
                </c:pt>
                <c:pt idx="169">
                  <c:v>545334</c:v>
                </c:pt>
                <c:pt idx="170">
                  <c:v>557459</c:v>
                </c:pt>
                <c:pt idx="171">
                  <c:v>28299.75</c:v>
                </c:pt>
                <c:pt idx="172">
                  <c:v>16121.4</c:v>
                </c:pt>
                <c:pt idx="173">
                  <c:v>11950.4</c:v>
                </c:pt>
                <c:pt idx="174">
                  <c:v>74699.700000000012</c:v>
                </c:pt>
                <c:pt idx="175">
                  <c:v>28855.56</c:v>
                </c:pt>
                <c:pt idx="176">
                  <c:v>29246.400000000001</c:v>
                </c:pt>
                <c:pt idx="177">
                  <c:v>29246.400000000001</c:v>
                </c:pt>
                <c:pt idx="178">
                  <c:v>32558.400000000001</c:v>
                </c:pt>
                <c:pt idx="179">
                  <c:v>14131.2</c:v>
                </c:pt>
                <c:pt idx="180">
                  <c:v>19158.72</c:v>
                </c:pt>
                <c:pt idx="181">
                  <c:v>582048</c:v>
                </c:pt>
                <c:pt idx="182">
                  <c:v>92064</c:v>
                </c:pt>
                <c:pt idx="183">
                  <c:v>28324.799999999999</c:v>
                </c:pt>
                <c:pt idx="184">
                  <c:v>535392</c:v>
                </c:pt>
                <c:pt idx="185">
                  <c:v>19158.72</c:v>
                </c:pt>
                <c:pt idx="186">
                  <c:v>582048</c:v>
                </c:pt>
                <c:pt idx="187">
                  <c:v>136560</c:v>
                </c:pt>
                <c:pt idx="188">
                  <c:v>28566.720000000001</c:v>
                </c:pt>
                <c:pt idx="189">
                  <c:v>95400</c:v>
                </c:pt>
                <c:pt idx="190">
                  <c:v>407376</c:v>
                </c:pt>
                <c:pt idx="191">
                  <c:v>840384</c:v>
                </c:pt>
                <c:pt idx="192">
                  <c:v>1159200</c:v>
                </c:pt>
                <c:pt idx="193">
                  <c:v>358560</c:v>
                </c:pt>
                <c:pt idx="194">
                  <c:v>3139.2</c:v>
                </c:pt>
                <c:pt idx="195">
                  <c:v>39820.800000000003</c:v>
                </c:pt>
                <c:pt idx="196">
                  <c:v>20275.2</c:v>
                </c:pt>
                <c:pt idx="197">
                  <c:v>9662.4</c:v>
                </c:pt>
                <c:pt idx="198">
                  <c:v>21801.599999999999</c:v>
                </c:pt>
                <c:pt idx="199">
                  <c:v>92064</c:v>
                </c:pt>
                <c:pt idx="200">
                  <c:v>136560</c:v>
                </c:pt>
                <c:pt idx="201">
                  <c:v>16876.8</c:v>
                </c:pt>
                <c:pt idx="202">
                  <c:v>50803.199999999997</c:v>
                </c:pt>
                <c:pt idx="203">
                  <c:v>731472</c:v>
                </c:pt>
                <c:pt idx="204">
                  <c:v>9976.32</c:v>
                </c:pt>
                <c:pt idx="205">
                  <c:v>117264</c:v>
                </c:pt>
                <c:pt idx="206">
                  <c:v>731472</c:v>
                </c:pt>
                <c:pt idx="207">
                  <c:v>21801.599999999999</c:v>
                </c:pt>
                <c:pt idx="208">
                  <c:v>626640</c:v>
                </c:pt>
                <c:pt idx="209">
                  <c:v>128880</c:v>
                </c:pt>
                <c:pt idx="210">
                  <c:v>640752</c:v>
                </c:pt>
                <c:pt idx="211">
                  <c:v>9662.4</c:v>
                </c:pt>
                <c:pt idx="212">
                  <c:v>597408</c:v>
                </c:pt>
                <c:pt idx="213">
                  <c:v>7707.35</c:v>
                </c:pt>
                <c:pt idx="214">
                  <c:v>9123.7999999999993</c:v>
                </c:pt>
                <c:pt idx="215">
                  <c:v>15620.85</c:v>
                </c:pt>
                <c:pt idx="216">
                  <c:v>17881.849999999999</c:v>
                </c:pt>
                <c:pt idx="217">
                  <c:v>27713.4</c:v>
                </c:pt>
                <c:pt idx="218">
                  <c:v>27713.4</c:v>
                </c:pt>
                <c:pt idx="219">
                  <c:v>17881.849999999999</c:v>
                </c:pt>
                <c:pt idx="220">
                  <c:v>11191.95</c:v>
                </c:pt>
                <c:pt idx="221">
                  <c:v>12802.2</c:v>
                </c:pt>
                <c:pt idx="222">
                  <c:v>7707.35</c:v>
                </c:pt>
                <c:pt idx="223">
                  <c:v>21261</c:v>
                </c:pt>
                <c:pt idx="224">
                  <c:v>12722.4</c:v>
                </c:pt>
                <c:pt idx="225">
                  <c:v>29697</c:v>
                </c:pt>
                <c:pt idx="226">
                  <c:v>282435</c:v>
                </c:pt>
                <c:pt idx="227">
                  <c:v>6756.4</c:v>
                </c:pt>
                <c:pt idx="228">
                  <c:v>39771.75</c:v>
                </c:pt>
                <c:pt idx="229">
                  <c:v>3790.5</c:v>
                </c:pt>
                <c:pt idx="230">
                  <c:v>16538.55</c:v>
                </c:pt>
                <c:pt idx="231">
                  <c:v>460346.25</c:v>
                </c:pt>
                <c:pt idx="232">
                  <c:v>430706.25</c:v>
                </c:pt>
                <c:pt idx="233">
                  <c:v>239400</c:v>
                </c:pt>
                <c:pt idx="234">
                  <c:v>26698.799999999999</c:v>
                </c:pt>
                <c:pt idx="235">
                  <c:v>313500</c:v>
                </c:pt>
                <c:pt idx="236">
                  <c:v>24757</c:v>
                </c:pt>
                <c:pt idx="237">
                  <c:v>355300</c:v>
                </c:pt>
                <c:pt idx="238">
                  <c:v>283218.75</c:v>
                </c:pt>
                <c:pt idx="239">
                  <c:v>457995</c:v>
                </c:pt>
                <c:pt idx="240">
                  <c:v>15474.55</c:v>
                </c:pt>
                <c:pt idx="241">
                  <c:v>282435</c:v>
                </c:pt>
                <c:pt idx="242">
                  <c:v>200165</c:v>
                </c:pt>
                <c:pt idx="243">
                  <c:v>37335</c:v>
                </c:pt>
                <c:pt idx="244">
                  <c:v>408310</c:v>
                </c:pt>
                <c:pt idx="245">
                  <c:v>26391</c:v>
                </c:pt>
                <c:pt idx="246">
                  <c:v>102243.75</c:v>
                </c:pt>
                <c:pt idx="247">
                  <c:v>83600</c:v>
                </c:pt>
                <c:pt idx="248">
                  <c:v>34238</c:v>
                </c:pt>
                <c:pt idx="249">
                  <c:v>50597</c:v>
                </c:pt>
                <c:pt idx="250">
                  <c:v>14204.4</c:v>
                </c:pt>
                <c:pt idx="251">
                  <c:v>30153</c:v>
                </c:pt>
                <c:pt idx="252">
                  <c:v>7908.75</c:v>
                </c:pt>
                <c:pt idx="253">
                  <c:v>40769.25</c:v>
                </c:pt>
                <c:pt idx="254">
                  <c:v>95831.25</c:v>
                </c:pt>
                <c:pt idx="255">
                  <c:v>200165</c:v>
                </c:pt>
                <c:pt idx="256">
                  <c:v>53808</c:v>
                </c:pt>
                <c:pt idx="257">
                  <c:v>30001</c:v>
                </c:pt>
                <c:pt idx="258">
                  <c:v>102243.75</c:v>
                </c:pt>
                <c:pt idx="259">
                  <c:v>83600</c:v>
                </c:pt>
                <c:pt idx="260">
                  <c:v>19627</c:v>
                </c:pt>
                <c:pt idx="261">
                  <c:v>356250</c:v>
                </c:pt>
                <c:pt idx="262">
                  <c:v>26391</c:v>
                </c:pt>
                <c:pt idx="263">
                  <c:v>24035</c:v>
                </c:pt>
                <c:pt idx="264">
                  <c:v>43643</c:v>
                </c:pt>
                <c:pt idx="265">
                  <c:v>50597</c:v>
                </c:pt>
                <c:pt idx="266">
                  <c:v>3790.5</c:v>
                </c:pt>
                <c:pt idx="267">
                  <c:v>16538.55</c:v>
                </c:pt>
                <c:pt idx="268">
                  <c:v>448875</c:v>
                </c:pt>
                <c:pt idx="269">
                  <c:v>183540</c:v>
                </c:pt>
                <c:pt idx="270">
                  <c:v>408310</c:v>
                </c:pt>
                <c:pt idx="271">
                  <c:v>356250</c:v>
                </c:pt>
                <c:pt idx="272">
                  <c:v>53594.100000000006</c:v>
                </c:pt>
                <c:pt idx="273">
                  <c:v>21009</c:v>
                </c:pt>
                <c:pt idx="274">
                  <c:v>40100.400000000001</c:v>
                </c:pt>
                <c:pt idx="275">
                  <c:v>6339.36</c:v>
                </c:pt>
                <c:pt idx="276">
                  <c:v>25932.720000000001</c:v>
                </c:pt>
                <c:pt idx="277">
                  <c:v>28623</c:v>
                </c:pt>
                <c:pt idx="278">
                  <c:v>1730.54</c:v>
                </c:pt>
                <c:pt idx="279">
                  <c:v>104222.5</c:v>
                </c:pt>
                <c:pt idx="280">
                  <c:v>322420</c:v>
                </c:pt>
                <c:pt idx="281">
                  <c:v>480340</c:v>
                </c:pt>
                <c:pt idx="282">
                  <c:v>9231.74</c:v>
                </c:pt>
                <c:pt idx="283">
                  <c:v>30715.439999999999</c:v>
                </c:pt>
                <c:pt idx="284">
                  <c:v>492184</c:v>
                </c:pt>
                <c:pt idx="285">
                  <c:v>25932.720000000001</c:v>
                </c:pt>
                <c:pt idx="286">
                  <c:v>239183</c:v>
                </c:pt>
                <c:pt idx="287">
                  <c:v>111860</c:v>
                </c:pt>
                <c:pt idx="288">
                  <c:v>323712.5</c:v>
                </c:pt>
                <c:pt idx="289">
                  <c:v>21573</c:v>
                </c:pt>
                <c:pt idx="290">
                  <c:v>492184</c:v>
                </c:pt>
                <c:pt idx="291">
                  <c:v>9856.84</c:v>
                </c:pt>
                <c:pt idx="292">
                  <c:v>344322</c:v>
                </c:pt>
                <c:pt idx="293">
                  <c:v>683004</c:v>
                </c:pt>
                <c:pt idx="294">
                  <c:v>40100.400000000001</c:v>
                </c:pt>
                <c:pt idx="295">
                  <c:v>9856.84</c:v>
                </c:pt>
                <c:pt idx="296">
                  <c:v>344322</c:v>
                </c:pt>
                <c:pt idx="297">
                  <c:v>21112.400000000001</c:v>
                </c:pt>
                <c:pt idx="298">
                  <c:v>686952</c:v>
                </c:pt>
                <c:pt idx="299">
                  <c:v>233531.25</c:v>
                </c:pt>
                <c:pt idx="300">
                  <c:v>552391</c:v>
                </c:pt>
                <c:pt idx="301">
                  <c:v>239183</c:v>
                </c:pt>
                <c:pt idx="302">
                  <c:v>9231.74</c:v>
                </c:pt>
                <c:pt idx="303">
                  <c:v>683004</c:v>
                </c:pt>
                <c:pt idx="304">
                  <c:v>33031.599999999999</c:v>
                </c:pt>
                <c:pt idx="305">
                  <c:v>30991.8</c:v>
                </c:pt>
                <c:pt idx="306">
                  <c:v>24576.3</c:v>
                </c:pt>
                <c:pt idx="307">
                  <c:v>16257.3</c:v>
                </c:pt>
                <c:pt idx="308">
                  <c:v>33031.599999999999</c:v>
                </c:pt>
                <c:pt idx="309">
                  <c:v>18818.8</c:v>
                </c:pt>
                <c:pt idx="310">
                  <c:v>8771.14</c:v>
                </c:pt>
                <c:pt idx="311">
                  <c:v>16257.3</c:v>
                </c:pt>
                <c:pt idx="312">
                  <c:v>8113.32</c:v>
                </c:pt>
                <c:pt idx="313">
                  <c:v>21025.439999999999</c:v>
                </c:pt>
                <c:pt idx="314">
                  <c:v>34112.400000000001</c:v>
                </c:pt>
                <c:pt idx="315">
                  <c:v>26114.400000000001</c:v>
                </c:pt>
                <c:pt idx="316">
                  <c:v>26136.720000000001</c:v>
                </c:pt>
                <c:pt idx="317">
                  <c:v>6711.81</c:v>
                </c:pt>
                <c:pt idx="318">
                  <c:v>17604.900000000001</c:v>
                </c:pt>
                <c:pt idx="319">
                  <c:v>7388.85</c:v>
                </c:pt>
                <c:pt idx="320">
                  <c:v>3560.9700000000003</c:v>
                </c:pt>
                <c:pt idx="321">
                  <c:v>10298.82</c:v>
                </c:pt>
                <c:pt idx="322">
                  <c:v>19401.66</c:v>
                </c:pt>
                <c:pt idx="323">
                  <c:v>24719.4</c:v>
                </c:pt>
                <c:pt idx="324">
                  <c:v>10298.82</c:v>
                </c:pt>
                <c:pt idx="325">
                  <c:v>7388.85</c:v>
                </c:pt>
                <c:pt idx="326">
                  <c:v>573205.5</c:v>
                </c:pt>
                <c:pt idx="327">
                  <c:v>124992</c:v>
                </c:pt>
                <c:pt idx="328">
                  <c:v>608499</c:v>
                </c:pt>
                <c:pt idx="329">
                  <c:v>36753.599999999999</c:v>
                </c:pt>
                <c:pt idx="330">
                  <c:v>608499</c:v>
                </c:pt>
                <c:pt idx="331">
                  <c:v>290625</c:v>
                </c:pt>
                <c:pt idx="332">
                  <c:v>474858</c:v>
                </c:pt>
                <c:pt idx="333">
                  <c:v>124992</c:v>
                </c:pt>
                <c:pt idx="334">
                  <c:v>408386.25</c:v>
                </c:pt>
                <c:pt idx="335">
                  <c:v>29308.95</c:v>
                </c:pt>
                <c:pt idx="336">
                  <c:v>40887.449999999997</c:v>
                </c:pt>
                <c:pt idx="337">
                  <c:v>28551</c:v>
                </c:pt>
                <c:pt idx="338">
                  <c:v>313317</c:v>
                </c:pt>
                <c:pt idx="339">
                  <c:v>391716</c:v>
                </c:pt>
                <c:pt idx="340">
                  <c:v>30835.08</c:v>
                </c:pt>
                <c:pt idx="341">
                  <c:v>13833.75</c:v>
                </c:pt>
                <c:pt idx="342">
                  <c:v>462861</c:v>
                </c:pt>
                <c:pt idx="343">
                  <c:v>11327.4</c:v>
                </c:pt>
                <c:pt idx="344">
                  <c:v>242613.75</c:v>
                </c:pt>
                <c:pt idx="345">
                  <c:v>36753.599999999999</c:v>
                </c:pt>
                <c:pt idx="346">
                  <c:v>26430.6</c:v>
                </c:pt>
                <c:pt idx="347">
                  <c:v>382788</c:v>
                </c:pt>
                <c:pt idx="348">
                  <c:v>10936.8</c:v>
                </c:pt>
                <c:pt idx="349">
                  <c:v>36208.620000000003</c:v>
                </c:pt>
                <c:pt idx="350">
                  <c:v>267561</c:v>
                </c:pt>
                <c:pt idx="351">
                  <c:v>766413</c:v>
                </c:pt>
                <c:pt idx="352">
                  <c:v>191231.25</c:v>
                </c:pt>
                <c:pt idx="353">
                  <c:v>936138</c:v>
                </c:pt>
                <c:pt idx="354">
                  <c:v>115552.5</c:v>
                </c:pt>
                <c:pt idx="355">
                  <c:v>20794.8</c:v>
                </c:pt>
                <c:pt idx="356">
                  <c:v>382788</c:v>
                </c:pt>
                <c:pt idx="357">
                  <c:v>3142.7200000000003</c:v>
                </c:pt>
                <c:pt idx="358">
                  <c:v>23588.799999999999</c:v>
                </c:pt>
                <c:pt idx="359">
                  <c:v>1655.08</c:v>
                </c:pt>
                <c:pt idx="360">
                  <c:v>23588.799999999999</c:v>
                </c:pt>
                <c:pt idx="361">
                  <c:v>177100</c:v>
                </c:pt>
                <c:pt idx="362">
                  <c:v>6762</c:v>
                </c:pt>
                <c:pt idx="363">
                  <c:v>438564</c:v>
                </c:pt>
                <c:pt idx="364">
                  <c:v>34513.800000000003</c:v>
                </c:pt>
                <c:pt idx="365">
                  <c:v>13027.2</c:v>
                </c:pt>
                <c:pt idx="366">
                  <c:v>11868</c:v>
                </c:pt>
                <c:pt idx="367">
                  <c:v>431112</c:v>
                </c:pt>
                <c:pt idx="368">
                  <c:v>354108</c:v>
                </c:pt>
                <c:pt idx="369">
                  <c:v>9811.7999999999993</c:v>
                </c:pt>
                <c:pt idx="370">
                  <c:v>128110</c:v>
                </c:pt>
                <c:pt idx="371">
                  <c:v>8107.96</c:v>
                </c:pt>
                <c:pt idx="372">
                  <c:v>7051.8</c:v>
                </c:pt>
                <c:pt idx="373">
                  <c:v>25134.400000000001</c:v>
                </c:pt>
                <c:pt idx="374">
                  <c:v>678960</c:v>
                </c:pt>
                <c:pt idx="375">
                  <c:v>4366.32</c:v>
                </c:pt>
                <c:pt idx="376">
                  <c:v>10291.120000000001</c:v>
                </c:pt>
                <c:pt idx="377">
                  <c:v>15513.96</c:v>
                </c:pt>
                <c:pt idx="378">
                  <c:v>35585.599999999999</c:v>
                </c:pt>
                <c:pt idx="379">
                  <c:v>55071.199999999997</c:v>
                </c:pt>
                <c:pt idx="380">
                  <c:v>691012</c:v>
                </c:pt>
                <c:pt idx="381">
                  <c:v>12532.24</c:v>
                </c:pt>
                <c:pt idx="382">
                  <c:v>438564</c:v>
                </c:pt>
                <c:pt idx="383">
                  <c:v>6601.92</c:v>
                </c:pt>
                <c:pt idx="384">
                  <c:v>18721.080000000002</c:v>
                </c:pt>
                <c:pt idx="385">
                  <c:v>15056.72</c:v>
                </c:pt>
                <c:pt idx="386">
                  <c:v>106536</c:v>
                </c:pt>
                <c:pt idx="387">
                  <c:v>175260</c:v>
                </c:pt>
                <c:pt idx="388">
                  <c:v>184989</c:v>
                </c:pt>
                <c:pt idx="389">
                  <c:v>15056.72</c:v>
                </c:pt>
                <c:pt idx="390">
                  <c:v>122682</c:v>
                </c:pt>
                <c:pt idx="391">
                  <c:v>135884</c:v>
                </c:pt>
                <c:pt idx="392">
                  <c:v>588984</c:v>
                </c:pt>
                <c:pt idx="393">
                  <c:v>223008</c:v>
                </c:pt>
                <c:pt idx="394">
                  <c:v>13027.2</c:v>
                </c:pt>
                <c:pt idx="395">
                  <c:v>18721.080000000002</c:v>
                </c:pt>
                <c:pt idx="396">
                  <c:v>25134.400000000001</c:v>
                </c:pt>
                <c:pt idx="397">
                  <c:v>678960</c:v>
                </c:pt>
                <c:pt idx="398">
                  <c:v>27968</c:v>
                </c:pt>
                <c:pt idx="399">
                  <c:v>9811.7999999999993</c:v>
                </c:pt>
                <c:pt idx="400">
                  <c:v>15180</c:v>
                </c:pt>
                <c:pt idx="401">
                  <c:v>175260</c:v>
                </c:pt>
                <c:pt idx="402">
                  <c:v>8031.5999999999995</c:v>
                </c:pt>
                <c:pt idx="403">
                  <c:v>298662</c:v>
                </c:pt>
                <c:pt idx="404">
                  <c:v>4007.64</c:v>
                </c:pt>
                <c:pt idx="405">
                  <c:v>1038082.5</c:v>
                </c:pt>
                <c:pt idx="406">
                  <c:v>530621</c:v>
                </c:pt>
                <c:pt idx="407">
                  <c:v>87906</c:v>
                </c:pt>
                <c:pt idx="408">
                  <c:v>25345.32</c:v>
                </c:pt>
                <c:pt idx="409">
                  <c:v>211233.75</c:v>
                </c:pt>
                <c:pt idx="410">
                  <c:v>10262.07</c:v>
                </c:pt>
                <c:pt idx="411">
                  <c:v>318158.75</c:v>
                </c:pt>
                <c:pt idx="412">
                  <c:v>91182</c:v>
                </c:pt>
                <c:pt idx="413">
                  <c:v>700245</c:v>
                </c:pt>
                <c:pt idx="414">
                  <c:v>769814.5</c:v>
                </c:pt>
                <c:pt idx="415">
                  <c:v>50163.75</c:v>
                </c:pt>
                <c:pt idx="416">
                  <c:v>298662</c:v>
                </c:pt>
                <c:pt idx="417">
                  <c:v>16748.55</c:v>
                </c:pt>
                <c:pt idx="418">
                  <c:v>4007.64</c:v>
                </c:pt>
                <c:pt idx="419">
                  <c:v>361452</c:v>
                </c:pt>
                <c:pt idx="420">
                  <c:v>19383</c:v>
                </c:pt>
                <c:pt idx="421">
                  <c:v>318158.75</c:v>
                </c:pt>
                <c:pt idx="422">
                  <c:v>3344.25</c:v>
                </c:pt>
                <c:pt idx="423">
                  <c:v>1035625.5</c:v>
                </c:pt>
                <c:pt idx="424">
                  <c:v>416279.5</c:v>
                </c:pt>
                <c:pt idx="425">
                  <c:v>64496.25</c:v>
                </c:pt>
                <c:pt idx="426">
                  <c:v>240012.5</c:v>
                </c:pt>
                <c:pt idx="427">
                  <c:v>404176.5</c:v>
                </c:pt>
                <c:pt idx="428">
                  <c:v>21359.52</c:v>
                </c:pt>
                <c:pt idx="429">
                  <c:v>725907</c:v>
                </c:pt>
                <c:pt idx="430">
                  <c:v>430452.75</c:v>
                </c:pt>
                <c:pt idx="431">
                  <c:v>9609.6</c:v>
                </c:pt>
                <c:pt idx="432">
                  <c:v>509691</c:v>
                </c:pt>
                <c:pt idx="433">
                  <c:v>24395.279999999999</c:v>
                </c:pt>
                <c:pt idx="434">
                  <c:v>16748.55</c:v>
                </c:pt>
                <c:pt idx="435">
                  <c:v>99758.75</c:v>
                </c:pt>
                <c:pt idx="436">
                  <c:v>659613.5</c:v>
                </c:pt>
                <c:pt idx="437">
                  <c:v>404176.5</c:v>
                </c:pt>
                <c:pt idx="438">
                  <c:v>13240.5</c:v>
                </c:pt>
                <c:pt idx="439">
                  <c:v>30830.799999999999</c:v>
                </c:pt>
                <c:pt idx="440">
                  <c:v>12066.6</c:v>
                </c:pt>
                <c:pt idx="441">
                  <c:v>5217.03</c:v>
                </c:pt>
                <c:pt idx="442">
                  <c:v>17253.599999999999</c:v>
                </c:pt>
                <c:pt idx="443">
                  <c:v>3318.77</c:v>
                </c:pt>
                <c:pt idx="444">
                  <c:v>17708.599999999999</c:v>
                </c:pt>
                <c:pt idx="445">
                  <c:v>18891.599999999999</c:v>
                </c:pt>
                <c:pt idx="446">
                  <c:v>2293.1999999999998</c:v>
                </c:pt>
                <c:pt idx="447">
                  <c:v>21479.64</c:v>
                </c:pt>
                <c:pt idx="448">
                  <c:v>35872.199999999997</c:v>
                </c:pt>
                <c:pt idx="449">
                  <c:v>2293.1999999999998</c:v>
                </c:pt>
                <c:pt idx="450">
                  <c:v>48812.4</c:v>
                </c:pt>
                <c:pt idx="451">
                  <c:v>3318.77</c:v>
                </c:pt>
                <c:pt idx="452">
                  <c:v>18891.599999999999</c:v>
                </c:pt>
                <c:pt idx="453">
                  <c:v>22256.324999999997</c:v>
                </c:pt>
                <c:pt idx="454">
                  <c:v>3341.52</c:v>
                </c:pt>
                <c:pt idx="455">
                  <c:v>4168.8</c:v>
                </c:pt>
                <c:pt idx="456">
                  <c:v>14666.4</c:v>
                </c:pt>
                <c:pt idx="457">
                  <c:v>4168.8</c:v>
                </c:pt>
                <c:pt idx="458">
                  <c:v>387618.75</c:v>
                </c:pt>
                <c:pt idx="459">
                  <c:v>166725</c:v>
                </c:pt>
                <c:pt idx="460">
                  <c:v>728595</c:v>
                </c:pt>
                <c:pt idx="461">
                  <c:v>202950</c:v>
                </c:pt>
                <c:pt idx="462">
                  <c:v>27972</c:v>
                </c:pt>
                <c:pt idx="463">
                  <c:v>35172</c:v>
                </c:pt>
                <c:pt idx="464">
                  <c:v>159570</c:v>
                </c:pt>
                <c:pt idx="465">
                  <c:v>29254.5</c:v>
                </c:pt>
                <c:pt idx="466">
                  <c:v>4338</c:v>
                </c:pt>
                <c:pt idx="467">
                  <c:v>9193.5</c:v>
                </c:pt>
                <c:pt idx="468">
                  <c:v>6885</c:v>
                </c:pt>
                <c:pt idx="469">
                  <c:v>10665</c:v>
                </c:pt>
                <c:pt idx="470">
                  <c:v>201285</c:v>
                </c:pt>
                <c:pt idx="471">
                  <c:v>179550</c:v>
                </c:pt>
                <c:pt idx="472">
                  <c:v>619380</c:v>
                </c:pt>
                <c:pt idx="473">
                  <c:v>4338</c:v>
                </c:pt>
                <c:pt idx="474">
                  <c:v>16789.5</c:v>
                </c:pt>
                <c:pt idx="475">
                  <c:v>215550</c:v>
                </c:pt>
                <c:pt idx="476">
                  <c:v>230310</c:v>
                </c:pt>
                <c:pt idx="477">
                  <c:v>38362.5</c:v>
                </c:pt>
                <c:pt idx="478">
                  <c:v>8653.5</c:v>
                </c:pt>
                <c:pt idx="479">
                  <c:v>884205</c:v>
                </c:pt>
                <c:pt idx="480">
                  <c:v>116640</c:v>
                </c:pt>
                <c:pt idx="481">
                  <c:v>619380</c:v>
                </c:pt>
                <c:pt idx="482">
                  <c:v>29254.5</c:v>
                </c:pt>
                <c:pt idx="483">
                  <c:v>284512.5</c:v>
                </c:pt>
                <c:pt idx="484">
                  <c:v>589050</c:v>
                </c:pt>
                <c:pt idx="485">
                  <c:v>65137.5</c:v>
                </c:pt>
                <c:pt idx="486">
                  <c:v>705600</c:v>
                </c:pt>
                <c:pt idx="487">
                  <c:v>808110</c:v>
                </c:pt>
                <c:pt idx="488">
                  <c:v>38021.399999999994</c:v>
                </c:pt>
                <c:pt idx="489">
                  <c:v>36702</c:v>
                </c:pt>
                <c:pt idx="490">
                  <c:v>27799.200000000001</c:v>
                </c:pt>
                <c:pt idx="491">
                  <c:v>222705</c:v>
                </c:pt>
                <c:pt idx="492">
                  <c:v>27972</c:v>
                </c:pt>
                <c:pt idx="493">
                  <c:v>230310</c:v>
                </c:pt>
                <c:pt idx="494">
                  <c:v>12794.64</c:v>
                </c:pt>
                <c:pt idx="495">
                  <c:v>15774.36</c:v>
                </c:pt>
                <c:pt idx="496">
                  <c:v>12794.64</c:v>
                </c:pt>
                <c:pt idx="497">
                  <c:v>5126.3999999999996</c:v>
                </c:pt>
                <c:pt idx="498">
                  <c:v>5040.96</c:v>
                </c:pt>
                <c:pt idx="499">
                  <c:v>9837.17</c:v>
                </c:pt>
                <c:pt idx="500">
                  <c:v>10733.4</c:v>
                </c:pt>
                <c:pt idx="501">
                  <c:v>42713.324999999997</c:v>
                </c:pt>
                <c:pt idx="502">
                  <c:v>5040.96</c:v>
                </c:pt>
                <c:pt idx="503">
                  <c:v>20687.16</c:v>
                </c:pt>
                <c:pt idx="504">
                  <c:v>246708</c:v>
                </c:pt>
                <c:pt idx="505">
                  <c:v>750537</c:v>
                </c:pt>
                <c:pt idx="506">
                  <c:v>271561.25</c:v>
                </c:pt>
                <c:pt idx="507">
                  <c:v>20826</c:v>
                </c:pt>
                <c:pt idx="508">
                  <c:v>16858.38</c:v>
                </c:pt>
                <c:pt idx="509">
                  <c:v>238609</c:v>
                </c:pt>
                <c:pt idx="510">
                  <c:v>53257.599999999999</c:v>
                </c:pt>
                <c:pt idx="511">
                  <c:v>28795.95</c:v>
                </c:pt>
                <c:pt idx="512">
                  <c:v>233091</c:v>
                </c:pt>
                <c:pt idx="513">
                  <c:v>19971.599999999999</c:v>
                </c:pt>
                <c:pt idx="514">
                  <c:v>655551.75</c:v>
                </c:pt>
                <c:pt idx="515">
                  <c:v>42997.68</c:v>
                </c:pt>
                <c:pt idx="516">
                  <c:v>25904.340000000004</c:v>
                </c:pt>
                <c:pt idx="517">
                  <c:v>42613.2</c:v>
                </c:pt>
                <c:pt idx="518">
                  <c:v>26486.400000000001</c:v>
                </c:pt>
                <c:pt idx="519">
                  <c:v>271561.25</c:v>
                </c:pt>
                <c:pt idx="520">
                  <c:v>53257.599999999999</c:v>
                </c:pt>
                <c:pt idx="521">
                  <c:v>364722</c:v>
                </c:pt>
                <c:pt idx="522">
                  <c:v>49929</c:v>
                </c:pt>
                <c:pt idx="523">
                  <c:v>8744.25</c:v>
                </c:pt>
                <c:pt idx="524">
                  <c:v>107156</c:v>
                </c:pt>
                <c:pt idx="525">
                  <c:v>11263.84</c:v>
                </c:pt>
                <c:pt idx="526">
                  <c:v>18519.12</c:v>
                </c:pt>
                <c:pt idx="527">
                  <c:v>61632.5</c:v>
                </c:pt>
                <c:pt idx="528">
                  <c:v>52243</c:v>
                </c:pt>
                <c:pt idx="529">
                  <c:v>352106.25</c:v>
                </c:pt>
                <c:pt idx="530">
                  <c:v>46796.2</c:v>
                </c:pt>
                <c:pt idx="531">
                  <c:v>159421.25</c:v>
                </c:pt>
                <c:pt idx="532">
                  <c:v>105353.75</c:v>
                </c:pt>
                <c:pt idx="533">
                  <c:v>107156</c:v>
                </c:pt>
                <c:pt idx="534">
                  <c:v>28795.95</c:v>
                </c:pt>
                <c:pt idx="535">
                  <c:v>2367.4</c:v>
                </c:pt>
                <c:pt idx="536">
                  <c:v>272888</c:v>
                </c:pt>
                <c:pt idx="537">
                  <c:v>265760</c:v>
                </c:pt>
                <c:pt idx="538">
                  <c:v>237160</c:v>
                </c:pt>
                <c:pt idx="539">
                  <c:v>35494.800000000003</c:v>
                </c:pt>
                <c:pt idx="540">
                  <c:v>8936.4</c:v>
                </c:pt>
                <c:pt idx="541">
                  <c:v>468072</c:v>
                </c:pt>
                <c:pt idx="542">
                  <c:v>14907.2</c:v>
                </c:pt>
                <c:pt idx="543">
                  <c:v>16841.439999999999</c:v>
                </c:pt>
                <c:pt idx="544">
                  <c:v>30184</c:v>
                </c:pt>
                <c:pt idx="545">
                  <c:v>313104</c:v>
                </c:pt>
                <c:pt idx="546">
                  <c:v>922680</c:v>
                </c:pt>
                <c:pt idx="547">
                  <c:v>272888</c:v>
                </c:pt>
                <c:pt idx="548">
                  <c:v>237160</c:v>
                </c:pt>
                <c:pt idx="549">
                  <c:v>15928</c:v>
                </c:pt>
                <c:pt idx="550">
                  <c:v>30184</c:v>
                </c:pt>
                <c:pt idx="551">
                  <c:v>490952</c:v>
                </c:pt>
                <c:pt idx="552">
                  <c:v>358776</c:v>
                </c:pt>
                <c:pt idx="553">
                  <c:v>567600</c:v>
                </c:pt>
                <c:pt idx="554">
                  <c:v>368676</c:v>
                </c:pt>
                <c:pt idx="555">
                  <c:v>5016</c:v>
                </c:pt>
                <c:pt idx="556">
                  <c:v>21700.799999999999</c:v>
                </c:pt>
                <c:pt idx="557">
                  <c:v>429660</c:v>
                </c:pt>
                <c:pt idx="558">
                  <c:v>303688</c:v>
                </c:pt>
                <c:pt idx="559">
                  <c:v>15928</c:v>
                </c:pt>
                <c:pt idx="560">
                  <c:v>22271.040000000001</c:v>
                </c:pt>
                <c:pt idx="561">
                  <c:v>51143.399999999994</c:v>
                </c:pt>
                <c:pt idx="562">
                  <c:v>191884</c:v>
                </c:pt>
                <c:pt idx="563">
                  <c:v>303688</c:v>
                </c:pt>
                <c:pt idx="564">
                  <c:v>262570</c:v>
                </c:pt>
                <c:pt idx="565">
                  <c:v>21700.799999999999</c:v>
                </c:pt>
                <c:pt idx="566">
                  <c:v>83160</c:v>
                </c:pt>
                <c:pt idx="567">
                  <c:v>21076.44</c:v>
                </c:pt>
                <c:pt idx="568">
                  <c:v>16841.439999999999</c:v>
                </c:pt>
                <c:pt idx="569">
                  <c:v>33633.599999999999</c:v>
                </c:pt>
                <c:pt idx="570">
                  <c:v>44378.399999999994</c:v>
                </c:pt>
                <c:pt idx="571">
                  <c:v>28100.16</c:v>
                </c:pt>
                <c:pt idx="572">
                  <c:v>26945.599999999999</c:v>
                </c:pt>
                <c:pt idx="573">
                  <c:v>9184.56</c:v>
                </c:pt>
                <c:pt idx="574">
                  <c:v>26945.599999999999</c:v>
                </c:pt>
                <c:pt idx="575">
                  <c:v>29156.16</c:v>
                </c:pt>
                <c:pt idx="576">
                  <c:v>33499.35</c:v>
                </c:pt>
                <c:pt idx="577">
                  <c:v>33499.35</c:v>
                </c:pt>
                <c:pt idx="578">
                  <c:v>281053.5</c:v>
                </c:pt>
                <c:pt idx="579">
                  <c:v>545055</c:v>
                </c:pt>
                <c:pt idx="580">
                  <c:v>7690.8</c:v>
                </c:pt>
                <c:pt idx="581">
                  <c:v>299171.25</c:v>
                </c:pt>
                <c:pt idx="582">
                  <c:v>7904.82</c:v>
                </c:pt>
                <c:pt idx="583">
                  <c:v>6305.76</c:v>
                </c:pt>
                <c:pt idx="584">
                  <c:v>39237</c:v>
                </c:pt>
                <c:pt idx="585">
                  <c:v>21732.6</c:v>
                </c:pt>
                <c:pt idx="586">
                  <c:v>8760.4650000000001</c:v>
                </c:pt>
                <c:pt idx="587">
                  <c:v>210627</c:v>
                </c:pt>
                <c:pt idx="588">
                  <c:v>45953.4</c:v>
                </c:pt>
                <c:pt idx="589">
                  <c:v>47119.199999999997</c:v>
                </c:pt>
                <c:pt idx="590">
                  <c:v>801444</c:v>
                </c:pt>
                <c:pt idx="591">
                  <c:v>172151.25</c:v>
                </c:pt>
                <c:pt idx="592">
                  <c:v>5961.24</c:v>
                </c:pt>
                <c:pt idx="593">
                  <c:v>16418.64</c:v>
                </c:pt>
                <c:pt idx="594">
                  <c:v>20423.25</c:v>
                </c:pt>
                <c:pt idx="595">
                  <c:v>21732.6</c:v>
                </c:pt>
                <c:pt idx="596">
                  <c:v>108706.5</c:v>
                </c:pt>
                <c:pt idx="597">
                  <c:v>10575.72</c:v>
                </c:pt>
                <c:pt idx="598">
                  <c:v>52167.375</c:v>
                </c:pt>
                <c:pt idx="599">
                  <c:v>801444</c:v>
                </c:pt>
                <c:pt idx="600">
                  <c:v>7247.1</c:v>
                </c:pt>
                <c:pt idx="601">
                  <c:v>6305.76</c:v>
                </c:pt>
                <c:pt idx="602">
                  <c:v>8613</c:v>
                </c:pt>
                <c:pt idx="603">
                  <c:v>4280.3999999999996</c:v>
                </c:pt>
                <c:pt idx="604">
                  <c:v>679905</c:v>
                </c:pt>
                <c:pt idx="605">
                  <c:v>10575.72</c:v>
                </c:pt>
                <c:pt idx="606">
                  <c:v>172151.25</c:v>
                </c:pt>
                <c:pt idx="607">
                  <c:v>20423.25</c:v>
                </c:pt>
                <c:pt idx="608">
                  <c:v>180416.25</c:v>
                </c:pt>
                <c:pt idx="609">
                  <c:v>7247.1</c:v>
                </c:pt>
                <c:pt idx="610">
                  <c:v>4280.3999999999996</c:v>
                </c:pt>
                <c:pt idx="611">
                  <c:v>18478.8</c:v>
                </c:pt>
                <c:pt idx="612">
                  <c:v>44358.8</c:v>
                </c:pt>
                <c:pt idx="613">
                  <c:v>29979.599999999999</c:v>
                </c:pt>
                <c:pt idx="614">
                  <c:v>18035.919999999998</c:v>
                </c:pt>
                <c:pt idx="615">
                  <c:v>1685.6</c:v>
                </c:pt>
                <c:pt idx="616">
                  <c:v>1763.8600000000001</c:v>
                </c:pt>
                <c:pt idx="617">
                  <c:v>18035.919999999998</c:v>
                </c:pt>
                <c:pt idx="618">
                  <c:v>3586.2</c:v>
                </c:pt>
                <c:pt idx="619">
                  <c:v>41761.599999999999</c:v>
                </c:pt>
                <c:pt idx="620">
                  <c:v>22794.3</c:v>
                </c:pt>
                <c:pt idx="621">
                  <c:v>14375.76</c:v>
                </c:pt>
                <c:pt idx="622">
                  <c:v>1685.6</c:v>
                </c:pt>
                <c:pt idx="623">
                  <c:v>14375.76</c:v>
                </c:pt>
                <c:pt idx="624">
                  <c:v>20794.8</c:v>
                </c:pt>
                <c:pt idx="625">
                  <c:v>206658</c:v>
                </c:pt>
                <c:pt idx="626">
                  <c:v>109972.5</c:v>
                </c:pt>
                <c:pt idx="627">
                  <c:v>385968</c:v>
                </c:pt>
                <c:pt idx="628">
                  <c:v>260580</c:v>
                </c:pt>
                <c:pt idx="629">
                  <c:v>19517.7</c:v>
                </c:pt>
                <c:pt idx="630">
                  <c:v>29670</c:v>
                </c:pt>
                <c:pt idx="631">
                  <c:v>303257.5</c:v>
                </c:pt>
                <c:pt idx="632">
                  <c:v>670477.5</c:v>
                </c:pt>
                <c:pt idx="633">
                  <c:v>360899</c:v>
                </c:pt>
                <c:pt idx="634">
                  <c:v>60200</c:v>
                </c:pt>
                <c:pt idx="635">
                  <c:v>2335.7600000000002</c:v>
                </c:pt>
                <c:pt idx="636">
                  <c:v>10396.540000000001</c:v>
                </c:pt>
                <c:pt idx="637">
                  <c:v>29670</c:v>
                </c:pt>
                <c:pt idx="638">
                  <c:v>4472</c:v>
                </c:pt>
                <c:pt idx="639">
                  <c:v>31863</c:v>
                </c:pt>
                <c:pt idx="640">
                  <c:v>22484.7</c:v>
                </c:pt>
                <c:pt idx="641">
                  <c:v>30072.48</c:v>
                </c:pt>
                <c:pt idx="642">
                  <c:v>10420.619999999999</c:v>
                </c:pt>
                <c:pt idx="643">
                  <c:v>210700</c:v>
                </c:pt>
                <c:pt idx="644">
                  <c:v>22931.040000000001</c:v>
                </c:pt>
                <c:pt idx="645">
                  <c:v>354277</c:v>
                </c:pt>
                <c:pt idx="646">
                  <c:v>578522</c:v>
                </c:pt>
                <c:pt idx="647">
                  <c:v>169312.5</c:v>
                </c:pt>
                <c:pt idx="648">
                  <c:v>10423.200000000001</c:v>
                </c:pt>
                <c:pt idx="649">
                  <c:v>634680</c:v>
                </c:pt>
                <c:pt idx="650">
                  <c:v>69402</c:v>
                </c:pt>
                <c:pt idx="651">
                  <c:v>654288</c:v>
                </c:pt>
                <c:pt idx="652">
                  <c:v>17476.060000000001</c:v>
                </c:pt>
                <c:pt idx="653">
                  <c:v>655578</c:v>
                </c:pt>
                <c:pt idx="654">
                  <c:v>69402</c:v>
                </c:pt>
                <c:pt idx="655">
                  <c:v>385968</c:v>
                </c:pt>
                <c:pt idx="656">
                  <c:v>260580</c:v>
                </c:pt>
                <c:pt idx="657">
                  <c:v>385581</c:v>
                </c:pt>
                <c:pt idx="658">
                  <c:v>229104</c:v>
                </c:pt>
                <c:pt idx="659">
                  <c:v>305730</c:v>
                </c:pt>
                <c:pt idx="660">
                  <c:v>25542</c:v>
                </c:pt>
                <c:pt idx="661">
                  <c:v>22484.7</c:v>
                </c:pt>
                <c:pt idx="662">
                  <c:v>30072.48</c:v>
                </c:pt>
                <c:pt idx="663">
                  <c:v>10420.619999999999</c:v>
                </c:pt>
                <c:pt idx="664">
                  <c:v>10396.540000000001</c:v>
                </c:pt>
                <c:pt idx="665">
                  <c:v>24123</c:v>
                </c:pt>
                <c:pt idx="666">
                  <c:v>124737.5</c:v>
                </c:pt>
                <c:pt idx="667">
                  <c:v>293993.75</c:v>
                </c:pt>
                <c:pt idx="668">
                  <c:v>115281.25</c:v>
                </c:pt>
                <c:pt idx="669">
                  <c:v>139230</c:v>
                </c:pt>
                <c:pt idx="670">
                  <c:v>19686</c:v>
                </c:pt>
                <c:pt idx="671">
                  <c:v>20578.5</c:v>
                </c:pt>
                <c:pt idx="672">
                  <c:v>15083.25</c:v>
                </c:pt>
                <c:pt idx="673">
                  <c:v>848172.5</c:v>
                </c:pt>
                <c:pt idx="674">
                  <c:v>32627.25</c:v>
                </c:pt>
                <c:pt idx="675">
                  <c:v>4539</c:v>
                </c:pt>
                <c:pt idx="676">
                  <c:v>115281.25</c:v>
                </c:pt>
                <c:pt idx="677">
                  <c:v>14981.25</c:v>
                </c:pt>
                <c:pt idx="678">
                  <c:v>597082.5</c:v>
                </c:pt>
                <c:pt idx="679">
                  <c:v>639922.5</c:v>
                </c:pt>
                <c:pt idx="680">
                  <c:v>9322.7999999999993</c:v>
                </c:pt>
                <c:pt idx="681">
                  <c:v>4981</c:v>
                </c:pt>
                <c:pt idx="682">
                  <c:v>5100</c:v>
                </c:pt>
                <c:pt idx="683">
                  <c:v>36031.5</c:v>
                </c:pt>
                <c:pt idx="684">
                  <c:v>70443.75</c:v>
                </c:pt>
                <c:pt idx="685">
                  <c:v>656370</c:v>
                </c:pt>
                <c:pt idx="686">
                  <c:v>259037.5</c:v>
                </c:pt>
                <c:pt idx="687">
                  <c:v>9322.7999999999993</c:v>
                </c:pt>
                <c:pt idx="688">
                  <c:v>14713.5</c:v>
                </c:pt>
                <c:pt idx="689">
                  <c:v>6273</c:v>
                </c:pt>
                <c:pt idx="690">
                  <c:v>4539</c:v>
                </c:pt>
                <c:pt idx="691">
                  <c:v>14981.25</c:v>
                </c:pt>
                <c:pt idx="692">
                  <c:v>313862.5</c:v>
                </c:pt>
                <c:pt idx="693">
                  <c:v>58650</c:v>
                </c:pt>
                <c:pt idx="694">
                  <c:v>4981</c:v>
                </c:pt>
                <c:pt idx="695">
                  <c:v>631125</c:v>
                </c:pt>
                <c:pt idx="696">
                  <c:v>139230</c:v>
                </c:pt>
                <c:pt idx="697">
                  <c:v>8139.6</c:v>
                </c:pt>
                <c:pt idx="698">
                  <c:v>4301.8500000000004</c:v>
                </c:pt>
                <c:pt idx="699">
                  <c:v>18421.2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D-40B9-90CD-285A83B11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725648"/>
        <c:axId val="2036726128"/>
      </c:scatterChart>
      <c:valAx>
        <c:axId val="203672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>
            <a:softEdge rad="0"/>
          </a:effectLst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726128"/>
        <c:crosses val="autoZero"/>
        <c:crossBetween val="midCat"/>
      </c:valAx>
      <c:valAx>
        <c:axId val="20367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72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Sales Dataset.xlsx]Pivot Tables!PivotTable18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and Profits by Discount band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Tables'!$G$21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Tables'!$F$22:$F$26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None</c:v>
                </c:pt>
              </c:strCache>
            </c:strRef>
          </c:cat>
          <c:val>
            <c:numRef>
              <c:f>'Pivot Tables'!$G$22:$G$26</c:f>
              <c:numCache>
                <c:formatCode>"$"#,##0</c:formatCode>
                <c:ptCount val="4"/>
                <c:pt idx="0">
                  <c:v>37372486.725000016</c:v>
                </c:pt>
                <c:pt idx="1">
                  <c:v>34629778.699999996</c:v>
                </c:pt>
                <c:pt idx="2">
                  <c:v>38780430.835000038</c:v>
                </c:pt>
                <c:pt idx="3">
                  <c:v>7943654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1-458F-A32E-73CDB1C448CF}"/>
            </c:ext>
          </c:extLst>
        </c:ser>
        <c:ser>
          <c:idx val="1"/>
          <c:order val="1"/>
          <c:tx>
            <c:strRef>
              <c:f>'Pivot Tables'!$H$21</c:f>
              <c:strCache>
                <c:ptCount val="1"/>
                <c:pt idx="0">
                  <c:v>Total Profits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Tables'!$F$22:$F$26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None</c:v>
                </c:pt>
              </c:strCache>
            </c:strRef>
          </c:cat>
          <c:val>
            <c:numRef>
              <c:f>'Pivot Tables'!$H$22:$H$26</c:f>
              <c:numCache>
                <c:formatCode>"$"#,##0</c:formatCode>
                <c:ptCount val="4"/>
                <c:pt idx="0">
                  <c:v>3388866.7250000001</c:v>
                </c:pt>
                <c:pt idx="1">
                  <c:v>6188857.7000000011</c:v>
                </c:pt>
                <c:pt idx="2">
                  <c:v>5579522.8349999972</c:v>
                </c:pt>
                <c:pt idx="3">
                  <c:v>1736455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1-458F-A32E-73CDB1C44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1825312"/>
        <c:axId val="361844512"/>
      </c:barChart>
      <c:catAx>
        <c:axId val="361825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44512"/>
        <c:crosses val="autoZero"/>
        <c:auto val="1"/>
        <c:lblAlgn val="ctr"/>
        <c:lblOffset val="100"/>
        <c:noMultiLvlLbl val="0"/>
      </c:catAx>
      <c:valAx>
        <c:axId val="36184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2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Sales Dataset.xlsx]Pivot Tables!PivotTable19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</a:t>
            </a:r>
            <a:r>
              <a:rPr lang="en-US" baseline="0"/>
              <a:t> Profit Margin by Sector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Tables'!$G$29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Tables'!$F$30:$F$35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'Pivot Tables'!$G$30:$G$35</c:f>
              <c:numCache>
                <c:formatCode>_("$"* #,##0.00_);_("$"* \(#,##0.00\);_("$"* "-"??_);_(@_)</c:formatCode>
                <c:ptCount val="5"/>
                <c:pt idx="0">
                  <c:v>0.73131611194628043</c:v>
                </c:pt>
                <c:pt idx="1">
                  <c:v>-3.1335672137711455E-2</c:v>
                </c:pt>
                <c:pt idx="2">
                  <c:v>0.21689998153820259</c:v>
                </c:pt>
                <c:pt idx="3">
                  <c:v>0.27713496179907982</c:v>
                </c:pt>
                <c:pt idx="4">
                  <c:v>9.7651938781771724E-2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7-41CD-9284-23EB83CC2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1223248"/>
        <c:axId val="1561226608"/>
      </c:barChart>
      <c:catAx>
        <c:axId val="156122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226608"/>
        <c:crosses val="autoZero"/>
        <c:auto val="1"/>
        <c:lblAlgn val="ctr"/>
        <c:lblOffset val="100"/>
        <c:noMultiLvlLbl val="0"/>
      </c:catAx>
      <c:valAx>
        <c:axId val="156122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22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</xdr:row>
      <xdr:rowOff>190499</xdr:rowOff>
    </xdr:from>
    <xdr:to>
      <xdr:col>9</xdr:col>
      <xdr:colOff>9524</xdr:colOff>
      <xdr:row>16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3112FF-CA18-449F-A5C3-283D1F0E50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18</xdr:row>
      <xdr:rowOff>180975</xdr:rowOff>
    </xdr:from>
    <xdr:to>
      <xdr:col>8</xdr:col>
      <xdr:colOff>600076</xdr:colOff>
      <xdr:row>38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F1080D-0C2D-4B2B-9147-D6BB23C43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41</xdr:row>
      <xdr:rowOff>0</xdr:rowOff>
    </xdr:from>
    <xdr:to>
      <xdr:col>9</xdr:col>
      <xdr:colOff>0</xdr:colOff>
      <xdr:row>56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4F0308-C902-4DE6-8C88-D65DAC5E7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609599</xdr:colOff>
      <xdr:row>2</xdr:row>
      <xdr:rowOff>0</xdr:rowOff>
    </xdr:from>
    <xdr:to>
      <xdr:col>17</xdr:col>
      <xdr:colOff>600074</xdr:colOff>
      <xdr:row>17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C735AD-B8EA-4F4C-8375-C0F3DA2CE0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609599</xdr:colOff>
      <xdr:row>18</xdr:row>
      <xdr:rowOff>190499</xdr:rowOff>
    </xdr:from>
    <xdr:to>
      <xdr:col>18</xdr:col>
      <xdr:colOff>9524</xdr:colOff>
      <xdr:row>33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2D9CE5-1749-4B8C-844C-A6951BBFB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35</xdr:row>
      <xdr:rowOff>190499</xdr:rowOff>
    </xdr:from>
    <xdr:to>
      <xdr:col>21</xdr:col>
      <xdr:colOff>9525</xdr:colOff>
      <xdr:row>57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B7A14B5-D88A-46B9-8C44-8B968EA46D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0</xdr:colOff>
      <xdr:row>2</xdr:row>
      <xdr:rowOff>0</xdr:rowOff>
    </xdr:from>
    <xdr:to>
      <xdr:col>27</xdr:col>
      <xdr:colOff>0</xdr:colOff>
      <xdr:row>17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30FF0C-BFE2-4BEF-8A06-104C7A982F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0</xdr:colOff>
      <xdr:row>18</xdr:row>
      <xdr:rowOff>190499</xdr:rowOff>
    </xdr:from>
    <xdr:to>
      <xdr:col>27</xdr:col>
      <xdr:colOff>19050</xdr:colOff>
      <xdr:row>34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75B5837-7F71-4A2C-B2C8-822FEB054A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amullah" refreshedDate="45447.35272372685" createdVersion="8" refreshedVersion="8" minRefreshableVersion="3" recordCount="700" xr:uid="{C2666299-D3B0-4D24-AFC7-915B324AC6FA}">
  <cacheSource type="worksheet">
    <worksheetSource name="financials"/>
  </cacheSource>
  <cacheFields count="16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44">
      <sharedItems count="6">
        <s v="Carretera"/>
        <s v="Montana"/>
        <s v="Paseo"/>
        <s v="Velo"/>
        <s v="VTT"/>
        <s v="Amarilla"/>
      </sharedItems>
    </cacheField>
    <cacheField name="Discount Band" numFmtId="44">
      <sharedItems count="4">
        <s v="None"/>
        <s v="Low"/>
        <s v="Medium"/>
        <s v="High"/>
      </sharedItems>
    </cacheField>
    <cacheField name="Units Sold" numFmtId="0">
      <sharedItems containsSemiMixedTypes="0" containsString="0" containsNumber="1" minValue="200" maxValue="4492.5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minValue="1799" maxValue="1207500"/>
    </cacheField>
    <cacheField name="Discounts" numFmtId="44">
      <sharedItems containsSemiMixedTypes="0" containsString="0" containsNumber="1" minValue="0" maxValue="149677.5" count="515">
        <n v="0"/>
        <n v="276.14999999999998"/>
        <n v="344.4"/>
        <n v="72.099999999999994"/>
        <n v="44.73"/>
        <n v="92.82"/>
        <n v="222.96"/>
        <n v="4235"/>
        <n v="177.03"/>
        <n v="173.4"/>
        <n v="412.5"/>
        <n v="320.52"/>
        <n v="91.92"/>
        <n v="1482"/>
        <n v="4889.5"/>
        <n v="7542.5"/>
        <n v="332.1"/>
        <n v="6903"/>
        <n v="275.10000000000002"/>
        <n v="128.1"/>
        <n v="7494"/>
        <n v="828.75"/>
        <n v="227.1"/>
        <n v="314.47500000000002"/>
        <n v="908.75"/>
        <n v="983.75"/>
        <n v="2278.75"/>
        <n v="112.05"/>
        <n v="8715"/>
        <n v="772.80000000000007"/>
        <n v="25.34"/>
        <n v="1153.75"/>
        <n v="146.44"/>
        <n v="18.41"/>
        <n v="3302.25"/>
        <n v="2958"/>
        <n v="2180"/>
        <n v="238.68"/>
        <n v="48.15"/>
        <n v="1856.25"/>
        <n v="310.8"/>
        <n v="1284"/>
        <n v="300.3"/>
        <n v="19964"/>
        <n v="274.08"/>
        <n v="626.4"/>
        <n v="165.6"/>
        <n v="4150"/>
        <n v="708.9"/>
        <n v="5508"/>
        <n v="10368"/>
        <n v="1655"/>
        <n v="2022.5"/>
        <n v="5362.5"/>
        <n v="428.4"/>
        <n v="11496"/>
        <n v="6822.5"/>
        <n v="577.5"/>
        <n v="281.82"/>
        <n v="253.2"/>
        <n v="260.16000000000003"/>
        <n v="20762"/>
        <n v="20139"/>
        <n v="217.6"/>
        <n v="1862"/>
        <n v="13580"/>
        <n v="1554"/>
        <n v="6606"/>
        <n v="5690"/>
        <n v="494.4"/>
        <n v="376.4"/>
        <n v="15913.125"/>
        <n v="1548"/>
        <n v="6201"/>
        <n v="700.92"/>
        <n v="326.88"/>
        <n v="411.18"/>
        <n v="684.36"/>
        <n v="114.24"/>
        <n v="18868.5"/>
        <n v="4826.25"/>
        <n v="6397.5"/>
        <n v="21910.5"/>
        <n v="6652.5"/>
        <n v="5887.5"/>
        <n v="493.02"/>
        <n v="7533.75"/>
        <n v="875.25"/>
        <n v="25596"/>
        <n v="689.76"/>
        <n v="16866"/>
        <n v="17241"/>
        <n v="498.6"/>
        <n v="369.6"/>
        <n v="2310.3000000000002"/>
        <n v="892.44"/>
        <n v="1218.5999999999999"/>
        <n v="1356.6"/>
        <n v="588.79999999999995"/>
        <n v="798.28"/>
        <n v="24252"/>
        <n v="3836"/>
        <n v="1180.2"/>
        <n v="22308"/>
        <n v="1190.28"/>
        <n v="3975"/>
        <n v="16974"/>
        <n v="35016"/>
        <n v="48300"/>
        <n v="14940"/>
        <n v="130.80000000000001"/>
        <n v="1659.2"/>
        <n v="844.8"/>
        <n v="402.6"/>
        <n v="908.4"/>
        <n v="703.2"/>
        <n v="2116.8000000000002"/>
        <n v="30478"/>
        <n v="415.68"/>
        <n v="4886"/>
        <n v="26110"/>
        <n v="5370"/>
        <n v="26698"/>
        <n v="24892"/>
        <n v="405.65"/>
        <n v="480.2"/>
        <n v="822.15"/>
        <n v="941.15"/>
        <n v="1458.6"/>
        <n v="589.04999999999995"/>
        <n v="673.8"/>
        <n v="1119"/>
        <n v="669.6"/>
        <n v="1563"/>
        <n v="14865"/>
        <n v="355.6"/>
        <n v="2093.25"/>
        <n v="199.5"/>
        <n v="870.45"/>
        <n v="24228.75"/>
        <n v="22668.75"/>
        <n v="12600"/>
        <n v="1405.2"/>
        <n v="16500"/>
        <n v="1303"/>
        <n v="18700"/>
        <n v="14906.25"/>
        <n v="24105"/>
        <n v="814.45"/>
        <n v="10535"/>
        <n v="1965"/>
        <n v="21490"/>
        <n v="1389"/>
        <n v="5381.25"/>
        <n v="4400"/>
        <n v="1802"/>
        <n v="2663"/>
        <n v="747.6"/>
        <n v="1587"/>
        <n v="416.25"/>
        <n v="2145.75"/>
        <n v="5043.75"/>
        <n v="2832"/>
        <n v="1579"/>
        <n v="1033"/>
        <n v="18750"/>
        <n v="1265"/>
        <n v="2297"/>
        <n v="23625"/>
        <n v="9660"/>
        <n v="3420.8999999999996"/>
        <n v="1341"/>
        <n v="2559.6"/>
        <n v="404.64"/>
        <n v="1655.28"/>
        <n v="1827"/>
        <n v="110.46"/>
        <n v="20580"/>
        <n v="30660"/>
        <n v="589.26"/>
        <n v="1960.56"/>
        <n v="31416"/>
        <n v="15267"/>
        <n v="7140"/>
        <n v="20662.5"/>
        <n v="1377"/>
        <n v="629.16"/>
        <n v="21978"/>
        <n v="43596"/>
        <n v="1347.6"/>
        <n v="43848"/>
        <n v="35259"/>
        <n v="2108.4"/>
        <n v="1978.2"/>
        <n v="1568.7"/>
        <n v="1037.7"/>
        <n v="1201.2"/>
        <n v="559.86"/>
        <n v="610.67999999999995"/>
        <n v="1582.56"/>
        <n v="2567.6"/>
        <n v="1965.6"/>
        <n v="1967.28"/>
        <n v="505.19"/>
        <n v="1325.1"/>
        <n v="556.15"/>
        <n v="268.02999999999997"/>
        <n v="775.18"/>
        <n v="1460.34"/>
        <n v="1860.6"/>
        <n v="43144.5"/>
        <n v="9408"/>
        <n v="45801"/>
        <n v="2766.4"/>
        <n v="21875"/>
        <n v="35742"/>
        <n v="30738.75"/>
        <n v="2206.0500000000002"/>
        <n v="3077.55"/>
        <n v="2149"/>
        <n v="23583"/>
        <n v="29484"/>
        <n v="2320.92"/>
        <n v="1041.25"/>
        <n v="34839"/>
        <n v="852.6"/>
        <n v="18261.25"/>
        <n v="1989.4"/>
        <n v="28812"/>
        <n v="823.2"/>
        <n v="2725.38"/>
        <n v="57687"/>
        <n v="14393.75"/>
        <n v="70462"/>
        <n v="8697.5"/>
        <n v="1565.2"/>
        <n v="273.27999999999997"/>
        <n v="2051.1999999999998"/>
        <n v="143.91999999999999"/>
        <n v="15400"/>
        <n v="588"/>
        <n v="38136"/>
        <n v="3001.2"/>
        <n v="1132.8"/>
        <n v="1032"/>
        <n v="37488"/>
        <n v="30792"/>
        <n v="853.2"/>
        <n v="11140"/>
        <n v="705.04"/>
        <n v="613.20000000000005"/>
        <n v="2185.6"/>
        <n v="59040"/>
        <n v="379.68"/>
        <n v="894.88"/>
        <n v="1349.04"/>
        <n v="3094.4"/>
        <n v="4788.8"/>
        <n v="60088"/>
        <n v="1089.76"/>
        <n v="574.08000000000004"/>
        <n v="1627.92"/>
        <n v="1309.28"/>
        <n v="9264"/>
        <n v="15240"/>
        <n v="16086"/>
        <n v="10668"/>
        <n v="11816"/>
        <n v="51216"/>
        <n v="19392"/>
        <n v="2432"/>
        <n v="1320"/>
        <n v="698.40000000000009"/>
        <n v="29538"/>
        <n v="396.36"/>
        <n v="102667.5"/>
        <n v="52479"/>
        <n v="8694"/>
        <n v="2506.6799999999998"/>
        <n v="20891.25"/>
        <n v="1014.93"/>
        <n v="31466.25"/>
        <n v="9018"/>
        <n v="69255"/>
        <n v="76135.5"/>
        <n v="4961.25"/>
        <n v="1656.45"/>
        <n v="35748"/>
        <n v="1917"/>
        <n v="330.75"/>
        <n v="102424.5"/>
        <n v="41170.5"/>
        <n v="6378.75"/>
        <n v="23737.5"/>
        <n v="39973.5"/>
        <n v="2112.48"/>
        <n v="71793"/>
        <n v="42572.25"/>
        <n v="950.4"/>
        <n v="50409"/>
        <n v="2412.7199999999998"/>
        <n v="9866.25"/>
        <n v="65236.5"/>
        <n v="1309.5"/>
        <n v="3049.2"/>
        <n v="1193.4000000000001"/>
        <n v="515.97"/>
        <n v="1706.4"/>
        <n v="328.23"/>
        <n v="1751.4"/>
        <n v="1868.4"/>
        <n v="226.8"/>
        <n v="2124.36"/>
        <n v="3547.8"/>
        <n v="4827.6000000000004"/>
        <n v="2201.1750000000002"/>
        <n v="330.48"/>
        <n v="463.2"/>
        <n v="1629.6"/>
        <n v="43068.75"/>
        <n v="18525"/>
        <n v="80955"/>
        <n v="22550"/>
        <n v="3108"/>
        <n v="3908"/>
        <n v="17730"/>
        <n v="3250.5"/>
        <n v="482"/>
        <n v="1021.5"/>
        <n v="765"/>
        <n v="1185"/>
        <n v="22365"/>
        <n v="19950"/>
        <n v="68820"/>
        <n v="1865.5"/>
        <n v="23950"/>
        <n v="25590"/>
        <n v="4262.5"/>
        <n v="961.5"/>
        <n v="98245"/>
        <n v="12960"/>
        <n v="31612.5"/>
        <n v="65450"/>
        <n v="7237.5"/>
        <n v="78400"/>
        <n v="89790"/>
        <n v="4224.6000000000004"/>
        <n v="4078"/>
        <n v="3088.8"/>
        <n v="24745"/>
        <n v="1581.36"/>
        <n v="1949.6399999999999"/>
        <n v="633.59999999999991"/>
        <n v="623.04"/>
        <n v="1215.83"/>
        <n v="1326.6"/>
        <n v="5279.1749999999993"/>
        <n v="2556.84"/>
        <n v="30492"/>
        <n v="92763"/>
        <n v="33563.75"/>
        <n v="2574"/>
        <n v="2083.62"/>
        <n v="29491"/>
        <n v="6582.4"/>
        <n v="3559.05"/>
        <n v="28809"/>
        <n v="2468.4"/>
        <n v="81023.25"/>
        <n v="5314.32"/>
        <n v="3201.66"/>
        <n v="5266.8"/>
        <n v="3273.6"/>
        <n v="45078"/>
        <n v="6171"/>
        <n v="1080.75"/>
        <n v="13244"/>
        <n v="1392.16"/>
        <n v="2288.88"/>
        <n v="7617.5"/>
        <n v="6457"/>
        <n v="43518.75"/>
        <n v="5783.8"/>
        <n v="19703.75"/>
        <n v="13021.25"/>
        <n v="292.60000000000002"/>
        <n v="37212"/>
        <n v="36240"/>
        <n v="32340"/>
        <n v="4840.2"/>
        <n v="63828"/>
        <n v="2032.8"/>
        <n v="2296.56"/>
        <n v="4116"/>
        <n v="42696"/>
        <n v="125820"/>
        <n v="2172"/>
        <n v="66948"/>
        <n v="48924"/>
        <n v="77400"/>
        <n v="50274"/>
        <n v="684"/>
        <n v="2959.2"/>
        <n v="58590"/>
        <n v="41412"/>
        <n v="3036.96"/>
        <n v="6974.0999999999995"/>
        <n v="26166"/>
        <n v="35805"/>
        <n v="11340"/>
        <n v="2874.06"/>
        <n v="4586.3999999999996"/>
        <n v="6051.6"/>
        <n v="3831.84"/>
        <n v="3674.4"/>
        <n v="1252.44"/>
        <n v="3975.84"/>
        <n v="5005.6499999999996"/>
        <n v="41996.5"/>
        <n v="81445"/>
        <n v="1149.2"/>
        <n v="44703.75"/>
        <n v="1181.18"/>
        <n v="942.24"/>
        <n v="5863"/>
        <n v="3247.4"/>
        <n v="1309.0350000000001"/>
        <n v="31473"/>
        <n v="6866.6"/>
        <n v="7040.8"/>
        <n v="119756"/>
        <n v="25723.75"/>
        <n v="890.76"/>
        <n v="2453.36"/>
        <n v="3051.75"/>
        <n v="16243.5"/>
        <n v="1580.28"/>
        <n v="7795.125"/>
        <n v="1082.9000000000001"/>
        <n v="1287"/>
        <n v="639.6"/>
        <n v="101595"/>
        <n v="26958.75"/>
        <n v="2761.2"/>
        <n v="7221.2"/>
        <n v="4880.3999999999996"/>
        <n v="2936.08"/>
        <n v="274.39999999999998"/>
        <n v="287.14"/>
        <n v="583.79999999999995"/>
        <n v="6798.4"/>
        <n v="3710.7"/>
        <n v="2340.2399999999998"/>
        <n v="3385.2"/>
        <n v="33642"/>
        <n v="17902.5"/>
        <n v="62832"/>
        <n v="42420"/>
        <n v="3177.3"/>
        <n v="4830"/>
        <n v="49367.5"/>
        <n v="109147.5"/>
        <n v="58751"/>
        <n v="9800"/>
        <n v="380.24"/>
        <n v="1692.46"/>
        <n v="728"/>
        <n v="5187"/>
        <n v="3660.3"/>
        <n v="4895.5200000000004"/>
        <n v="1696.38"/>
        <n v="34300"/>
        <n v="3732.96"/>
        <n v="57673"/>
        <n v="94178"/>
        <n v="27562.5"/>
        <n v="1696.8000000000002"/>
        <n v="103320"/>
        <n v="11298"/>
        <n v="106512"/>
        <n v="2844.94"/>
        <n v="106722"/>
        <n v="62769"/>
        <n v="37296"/>
        <n v="49770"/>
        <n v="4158"/>
        <n v="3927"/>
        <n v="22012.5"/>
        <n v="51881.25"/>
        <n v="20343.75"/>
        <n v="24570"/>
        <n v="3474"/>
        <n v="3631.5"/>
        <n v="2661.75"/>
        <n v="149677.5"/>
        <n v="5757.75"/>
        <n v="801"/>
        <n v="2643.75"/>
        <n v="105367.5"/>
        <n v="112927.5"/>
        <n v="1645.2"/>
        <n v="879"/>
        <n v="900"/>
        <n v="6358.5"/>
        <n v="12431.25"/>
        <n v="115830"/>
        <n v="45712.5"/>
        <n v="2596.5"/>
        <n v="1107"/>
        <n v="55387.5"/>
        <n v="10350"/>
        <n v="111375"/>
        <n v="1436.4"/>
        <n v="759.15000000000009"/>
        <n v="3250.8"/>
      </sharedItems>
    </cacheField>
    <cacheField name=" Sales" numFmtId="44">
      <sharedItems containsSemiMixedTypes="0" containsString="0" containsNumber="1" minValue="1655.08" maxValue="1159200"/>
    </cacheField>
    <cacheField name="Profit" numFmtId="44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 count="16">
        <d v="2014-01-01T00:00:00"/>
        <d v="2014-06-01T00:00:00"/>
        <d v="2014-12-01T00:00:00"/>
        <d v="2014-03-01T00:00:00"/>
        <d v="2014-07-01T00:00:00"/>
        <d v="2014-08-01T00:00:00"/>
        <d v="2014-09-01T00:00:00"/>
        <d v="2013-10-01T00:00:00"/>
        <d v="2014-02-01T00:00:00"/>
        <d v="2013-09-01T00:00:00"/>
        <d v="2014-10-01T00:00:00"/>
        <d v="2013-11-01T00:00:00"/>
        <d v="2013-12-01T00:00:00"/>
        <d v="2014-04-01T00:00:00"/>
        <d v="2014-05-01T00:00:00"/>
        <d v="2014-11-01T00:00:00"/>
      </sharedItems>
    </cacheField>
    <cacheField name="Month Number" numFmtId="1">
      <sharedItems containsSemiMixedTypes="0" containsString="0" containsNumber="1" containsInteger="1" minValue="1" maxValue="12"/>
    </cacheField>
    <cacheField name="Month Name" numFmtId="44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49">
      <sharedItems count="2">
        <s v="2014"/>
        <s v="2013"/>
      </sharedItems>
    </cacheField>
    <cacheField name="Profit Margin" numFmtId="0" formula="Profit/'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x v="0"/>
    <n v="1618.5"/>
    <n v="3"/>
    <n v="20"/>
    <n v="32370"/>
    <x v="0"/>
    <n v="32370"/>
    <n v="16185"/>
    <x v="0"/>
    <n v="1"/>
    <x v="0"/>
    <x v="0"/>
  </r>
  <r>
    <x v="0"/>
    <x v="1"/>
    <x v="0"/>
    <x v="0"/>
    <n v="1321"/>
    <n v="3"/>
    <n v="20"/>
    <n v="26420"/>
    <x v="0"/>
    <n v="26420"/>
    <n v="13210"/>
    <x v="0"/>
    <n v="1"/>
    <x v="0"/>
    <x v="0"/>
  </r>
  <r>
    <x v="1"/>
    <x v="2"/>
    <x v="0"/>
    <x v="0"/>
    <n v="2178"/>
    <n v="3"/>
    <n v="15"/>
    <n v="32670"/>
    <x v="0"/>
    <n v="32670"/>
    <n v="10890"/>
    <x v="1"/>
    <n v="6"/>
    <x v="1"/>
    <x v="0"/>
  </r>
  <r>
    <x v="1"/>
    <x v="1"/>
    <x v="0"/>
    <x v="0"/>
    <n v="888"/>
    <n v="3"/>
    <n v="15"/>
    <n v="13320"/>
    <x v="0"/>
    <n v="13320"/>
    <n v="4440"/>
    <x v="1"/>
    <n v="6"/>
    <x v="1"/>
    <x v="0"/>
  </r>
  <r>
    <x v="1"/>
    <x v="3"/>
    <x v="0"/>
    <x v="0"/>
    <n v="2470"/>
    <n v="3"/>
    <n v="15"/>
    <n v="37050"/>
    <x v="0"/>
    <n v="37050"/>
    <n v="12350"/>
    <x v="1"/>
    <n v="6"/>
    <x v="1"/>
    <x v="0"/>
  </r>
  <r>
    <x v="0"/>
    <x v="1"/>
    <x v="0"/>
    <x v="0"/>
    <n v="1513"/>
    <n v="3"/>
    <n v="350"/>
    <n v="529550"/>
    <x v="0"/>
    <n v="529550"/>
    <n v="136170"/>
    <x v="2"/>
    <n v="12"/>
    <x v="2"/>
    <x v="0"/>
  </r>
  <r>
    <x v="1"/>
    <x v="1"/>
    <x v="1"/>
    <x v="0"/>
    <n v="921"/>
    <n v="5"/>
    <n v="15"/>
    <n v="13815"/>
    <x v="0"/>
    <n v="13815"/>
    <n v="4605"/>
    <x v="3"/>
    <n v="3"/>
    <x v="3"/>
    <x v="0"/>
  </r>
  <r>
    <x v="2"/>
    <x v="0"/>
    <x v="1"/>
    <x v="0"/>
    <n v="2518"/>
    <n v="5"/>
    <n v="12"/>
    <n v="30216"/>
    <x v="0"/>
    <n v="30216"/>
    <n v="22662"/>
    <x v="1"/>
    <n v="6"/>
    <x v="1"/>
    <x v="0"/>
  </r>
  <r>
    <x v="0"/>
    <x v="2"/>
    <x v="1"/>
    <x v="0"/>
    <n v="1899"/>
    <n v="5"/>
    <n v="20"/>
    <n v="37980"/>
    <x v="0"/>
    <n v="37980"/>
    <n v="18990"/>
    <x v="1"/>
    <n v="6"/>
    <x v="1"/>
    <x v="0"/>
  </r>
  <r>
    <x v="2"/>
    <x v="1"/>
    <x v="1"/>
    <x v="0"/>
    <n v="1545"/>
    <n v="5"/>
    <n v="12"/>
    <n v="18540"/>
    <x v="0"/>
    <n v="18540"/>
    <n v="13905"/>
    <x v="1"/>
    <n v="6"/>
    <x v="1"/>
    <x v="0"/>
  </r>
  <r>
    <x v="1"/>
    <x v="3"/>
    <x v="1"/>
    <x v="0"/>
    <n v="2470"/>
    <n v="5"/>
    <n v="15"/>
    <n v="37050"/>
    <x v="0"/>
    <n v="37050"/>
    <n v="12350"/>
    <x v="1"/>
    <n v="6"/>
    <x v="1"/>
    <x v="0"/>
  </r>
  <r>
    <x v="3"/>
    <x v="0"/>
    <x v="1"/>
    <x v="0"/>
    <n v="2665.5"/>
    <n v="5"/>
    <n v="125"/>
    <n v="333187.5"/>
    <x v="0"/>
    <n v="333187.5"/>
    <n v="13327.5"/>
    <x v="4"/>
    <n v="7"/>
    <x v="4"/>
    <x v="0"/>
  </r>
  <r>
    <x v="4"/>
    <x v="3"/>
    <x v="1"/>
    <x v="0"/>
    <n v="958"/>
    <n v="5"/>
    <n v="300"/>
    <n v="287400"/>
    <x v="0"/>
    <n v="287400"/>
    <n v="47900"/>
    <x v="5"/>
    <n v="8"/>
    <x v="5"/>
    <x v="0"/>
  </r>
  <r>
    <x v="0"/>
    <x v="1"/>
    <x v="1"/>
    <x v="0"/>
    <n v="2146"/>
    <n v="5"/>
    <n v="7"/>
    <n v="15022"/>
    <x v="0"/>
    <n v="15022"/>
    <n v="4292"/>
    <x v="6"/>
    <n v="9"/>
    <x v="6"/>
    <x v="0"/>
  </r>
  <r>
    <x v="3"/>
    <x v="0"/>
    <x v="1"/>
    <x v="0"/>
    <n v="345"/>
    <n v="5"/>
    <n v="125"/>
    <n v="43125"/>
    <x v="0"/>
    <n v="43125"/>
    <n v="1725"/>
    <x v="7"/>
    <n v="10"/>
    <x v="7"/>
    <x v="1"/>
  </r>
  <r>
    <x v="1"/>
    <x v="4"/>
    <x v="1"/>
    <x v="0"/>
    <n v="615"/>
    <n v="5"/>
    <n v="15"/>
    <n v="9225"/>
    <x v="0"/>
    <n v="9225"/>
    <n v="3075"/>
    <x v="2"/>
    <n v="12"/>
    <x v="2"/>
    <x v="0"/>
  </r>
  <r>
    <x v="0"/>
    <x v="0"/>
    <x v="2"/>
    <x v="0"/>
    <n v="292"/>
    <n v="10"/>
    <n v="20"/>
    <n v="5840"/>
    <x v="0"/>
    <n v="5840"/>
    <n v="2920"/>
    <x v="8"/>
    <n v="2"/>
    <x v="8"/>
    <x v="0"/>
  </r>
  <r>
    <x v="1"/>
    <x v="3"/>
    <x v="2"/>
    <x v="0"/>
    <n v="974"/>
    <n v="10"/>
    <n v="15"/>
    <n v="14610"/>
    <x v="0"/>
    <n v="14610"/>
    <n v="4870"/>
    <x v="8"/>
    <n v="2"/>
    <x v="8"/>
    <x v="0"/>
  </r>
  <r>
    <x v="2"/>
    <x v="0"/>
    <x v="2"/>
    <x v="0"/>
    <n v="2518"/>
    <n v="10"/>
    <n v="12"/>
    <n v="30216"/>
    <x v="0"/>
    <n v="30216"/>
    <n v="22662"/>
    <x v="1"/>
    <n v="6"/>
    <x v="1"/>
    <x v="0"/>
  </r>
  <r>
    <x v="0"/>
    <x v="1"/>
    <x v="2"/>
    <x v="0"/>
    <n v="1006"/>
    <n v="10"/>
    <n v="350"/>
    <n v="352100"/>
    <x v="0"/>
    <n v="352100"/>
    <n v="90540"/>
    <x v="1"/>
    <n v="6"/>
    <x v="1"/>
    <x v="0"/>
  </r>
  <r>
    <x v="2"/>
    <x v="1"/>
    <x v="2"/>
    <x v="0"/>
    <n v="367"/>
    <n v="10"/>
    <n v="12"/>
    <n v="4404"/>
    <x v="0"/>
    <n v="4404"/>
    <n v="3303"/>
    <x v="4"/>
    <n v="7"/>
    <x v="4"/>
    <x v="0"/>
  </r>
  <r>
    <x v="0"/>
    <x v="3"/>
    <x v="2"/>
    <x v="0"/>
    <n v="883"/>
    <n v="10"/>
    <n v="7"/>
    <n v="6181"/>
    <x v="0"/>
    <n v="6181"/>
    <n v="1766"/>
    <x v="5"/>
    <n v="8"/>
    <x v="5"/>
    <x v="0"/>
  </r>
  <r>
    <x v="1"/>
    <x v="2"/>
    <x v="2"/>
    <x v="0"/>
    <n v="549"/>
    <n v="10"/>
    <n v="15"/>
    <n v="8235"/>
    <x v="0"/>
    <n v="8235"/>
    <n v="2745"/>
    <x v="9"/>
    <n v="9"/>
    <x v="6"/>
    <x v="1"/>
  </r>
  <r>
    <x v="4"/>
    <x v="3"/>
    <x v="2"/>
    <x v="0"/>
    <n v="788"/>
    <n v="10"/>
    <n v="300"/>
    <n v="236400"/>
    <x v="0"/>
    <n v="236400"/>
    <n v="39400"/>
    <x v="9"/>
    <n v="9"/>
    <x v="6"/>
    <x v="1"/>
  </r>
  <r>
    <x v="1"/>
    <x v="3"/>
    <x v="2"/>
    <x v="0"/>
    <n v="2472"/>
    <n v="10"/>
    <n v="15"/>
    <n v="37080"/>
    <x v="0"/>
    <n v="37080"/>
    <n v="12360"/>
    <x v="6"/>
    <n v="9"/>
    <x v="6"/>
    <x v="0"/>
  </r>
  <r>
    <x v="0"/>
    <x v="4"/>
    <x v="2"/>
    <x v="0"/>
    <n v="1143"/>
    <n v="10"/>
    <n v="7"/>
    <n v="8001"/>
    <x v="0"/>
    <n v="8001"/>
    <n v="2286"/>
    <x v="10"/>
    <n v="10"/>
    <x v="7"/>
    <x v="0"/>
  </r>
  <r>
    <x v="0"/>
    <x v="0"/>
    <x v="2"/>
    <x v="0"/>
    <n v="1725"/>
    <n v="10"/>
    <n v="350"/>
    <n v="603750"/>
    <x v="0"/>
    <n v="603750"/>
    <n v="155250"/>
    <x v="11"/>
    <n v="11"/>
    <x v="9"/>
    <x v="1"/>
  </r>
  <r>
    <x v="2"/>
    <x v="4"/>
    <x v="2"/>
    <x v="0"/>
    <n v="912"/>
    <n v="10"/>
    <n v="12"/>
    <n v="10944"/>
    <x v="0"/>
    <n v="10944"/>
    <n v="8208"/>
    <x v="11"/>
    <n v="11"/>
    <x v="9"/>
    <x v="1"/>
  </r>
  <r>
    <x v="1"/>
    <x v="0"/>
    <x v="2"/>
    <x v="0"/>
    <n v="2152"/>
    <n v="10"/>
    <n v="15"/>
    <n v="32280"/>
    <x v="0"/>
    <n v="32280"/>
    <n v="10760"/>
    <x v="12"/>
    <n v="12"/>
    <x v="2"/>
    <x v="1"/>
  </r>
  <r>
    <x v="0"/>
    <x v="0"/>
    <x v="2"/>
    <x v="0"/>
    <n v="1817"/>
    <n v="10"/>
    <n v="20"/>
    <n v="36340"/>
    <x v="0"/>
    <n v="36340"/>
    <n v="18170"/>
    <x v="2"/>
    <n v="12"/>
    <x v="2"/>
    <x v="0"/>
  </r>
  <r>
    <x v="0"/>
    <x v="1"/>
    <x v="2"/>
    <x v="0"/>
    <n v="1513"/>
    <n v="10"/>
    <n v="350"/>
    <n v="529550"/>
    <x v="0"/>
    <n v="529550"/>
    <n v="136170"/>
    <x v="2"/>
    <n v="12"/>
    <x v="2"/>
    <x v="0"/>
  </r>
  <r>
    <x v="0"/>
    <x v="3"/>
    <x v="3"/>
    <x v="0"/>
    <n v="1493"/>
    <n v="120"/>
    <n v="7"/>
    <n v="10451"/>
    <x v="0"/>
    <n v="10451"/>
    <n v="2986"/>
    <x v="0"/>
    <n v="1"/>
    <x v="0"/>
    <x v="0"/>
  </r>
  <r>
    <x v="3"/>
    <x v="2"/>
    <x v="3"/>
    <x v="0"/>
    <n v="1804"/>
    <n v="120"/>
    <n v="125"/>
    <n v="225500"/>
    <x v="0"/>
    <n v="225500"/>
    <n v="9020"/>
    <x v="8"/>
    <n v="2"/>
    <x v="8"/>
    <x v="0"/>
  </r>
  <r>
    <x v="2"/>
    <x v="1"/>
    <x v="3"/>
    <x v="0"/>
    <n v="2161"/>
    <n v="120"/>
    <n v="12"/>
    <n v="25932"/>
    <x v="0"/>
    <n v="25932"/>
    <n v="19449"/>
    <x v="3"/>
    <n v="3"/>
    <x v="3"/>
    <x v="0"/>
  </r>
  <r>
    <x v="0"/>
    <x v="1"/>
    <x v="3"/>
    <x v="0"/>
    <n v="1006"/>
    <n v="120"/>
    <n v="350"/>
    <n v="352100"/>
    <x v="0"/>
    <n v="352100"/>
    <n v="90540"/>
    <x v="1"/>
    <n v="6"/>
    <x v="1"/>
    <x v="0"/>
  </r>
  <r>
    <x v="2"/>
    <x v="1"/>
    <x v="3"/>
    <x v="0"/>
    <n v="1545"/>
    <n v="120"/>
    <n v="12"/>
    <n v="18540"/>
    <x v="0"/>
    <n v="18540"/>
    <n v="13905"/>
    <x v="1"/>
    <n v="6"/>
    <x v="1"/>
    <x v="0"/>
  </r>
  <r>
    <x v="3"/>
    <x v="4"/>
    <x v="3"/>
    <x v="0"/>
    <n v="2821"/>
    <n v="120"/>
    <n v="125"/>
    <n v="352625"/>
    <x v="0"/>
    <n v="352625"/>
    <n v="14105"/>
    <x v="5"/>
    <n v="8"/>
    <x v="5"/>
    <x v="0"/>
  </r>
  <r>
    <x v="3"/>
    <x v="0"/>
    <x v="3"/>
    <x v="0"/>
    <n v="345"/>
    <n v="120"/>
    <n v="125"/>
    <n v="43125"/>
    <x v="0"/>
    <n v="43125"/>
    <n v="1725"/>
    <x v="7"/>
    <n v="10"/>
    <x v="7"/>
    <x v="1"/>
  </r>
  <r>
    <x v="4"/>
    <x v="0"/>
    <x v="4"/>
    <x v="0"/>
    <n v="2001"/>
    <n v="250"/>
    <n v="300"/>
    <n v="600300"/>
    <x v="0"/>
    <n v="600300"/>
    <n v="100050"/>
    <x v="8"/>
    <n v="2"/>
    <x v="8"/>
    <x v="0"/>
  </r>
  <r>
    <x v="2"/>
    <x v="1"/>
    <x v="4"/>
    <x v="0"/>
    <n v="2838"/>
    <n v="250"/>
    <n v="12"/>
    <n v="34056"/>
    <x v="0"/>
    <n v="34056"/>
    <n v="25542"/>
    <x v="13"/>
    <n v="4"/>
    <x v="10"/>
    <x v="0"/>
  </r>
  <r>
    <x v="1"/>
    <x v="2"/>
    <x v="4"/>
    <x v="0"/>
    <n v="2178"/>
    <n v="250"/>
    <n v="15"/>
    <n v="32670"/>
    <x v="0"/>
    <n v="32670"/>
    <n v="10890"/>
    <x v="1"/>
    <n v="6"/>
    <x v="1"/>
    <x v="0"/>
  </r>
  <r>
    <x v="1"/>
    <x v="1"/>
    <x v="4"/>
    <x v="0"/>
    <n v="888"/>
    <n v="250"/>
    <n v="15"/>
    <n v="13320"/>
    <x v="0"/>
    <n v="13320"/>
    <n v="4440"/>
    <x v="1"/>
    <n v="6"/>
    <x v="1"/>
    <x v="0"/>
  </r>
  <r>
    <x v="0"/>
    <x v="2"/>
    <x v="4"/>
    <x v="0"/>
    <n v="1527"/>
    <n v="250"/>
    <n v="350"/>
    <n v="534450"/>
    <x v="0"/>
    <n v="534450"/>
    <n v="137430"/>
    <x v="9"/>
    <n v="9"/>
    <x v="6"/>
    <x v="1"/>
  </r>
  <r>
    <x v="4"/>
    <x v="2"/>
    <x v="4"/>
    <x v="0"/>
    <n v="2151"/>
    <n v="250"/>
    <n v="300"/>
    <n v="645300"/>
    <x v="0"/>
    <n v="645300"/>
    <n v="107550"/>
    <x v="6"/>
    <n v="9"/>
    <x v="6"/>
    <x v="0"/>
  </r>
  <r>
    <x v="0"/>
    <x v="0"/>
    <x v="4"/>
    <x v="0"/>
    <n v="1817"/>
    <n v="250"/>
    <n v="20"/>
    <n v="36340"/>
    <x v="0"/>
    <n v="36340"/>
    <n v="18170"/>
    <x v="2"/>
    <n v="12"/>
    <x v="2"/>
    <x v="0"/>
  </r>
  <r>
    <x v="0"/>
    <x v="2"/>
    <x v="5"/>
    <x v="0"/>
    <n v="2750"/>
    <n v="260"/>
    <n v="350"/>
    <n v="962500"/>
    <x v="0"/>
    <n v="962500"/>
    <n v="247500"/>
    <x v="8"/>
    <n v="2"/>
    <x v="8"/>
    <x v="0"/>
  </r>
  <r>
    <x v="2"/>
    <x v="4"/>
    <x v="5"/>
    <x v="0"/>
    <n v="1953"/>
    <n v="260"/>
    <n v="12"/>
    <n v="23436"/>
    <x v="0"/>
    <n v="23436"/>
    <n v="17577"/>
    <x v="13"/>
    <n v="4"/>
    <x v="10"/>
    <x v="0"/>
  </r>
  <r>
    <x v="3"/>
    <x v="1"/>
    <x v="5"/>
    <x v="0"/>
    <n v="4219.5"/>
    <n v="260"/>
    <n v="125"/>
    <n v="527437.5"/>
    <x v="0"/>
    <n v="527437.5"/>
    <n v="21097.5"/>
    <x v="13"/>
    <n v="4"/>
    <x v="10"/>
    <x v="0"/>
  </r>
  <r>
    <x v="0"/>
    <x v="2"/>
    <x v="5"/>
    <x v="0"/>
    <n v="1899"/>
    <n v="260"/>
    <n v="20"/>
    <n v="37980"/>
    <x v="0"/>
    <n v="37980"/>
    <n v="18990"/>
    <x v="1"/>
    <n v="6"/>
    <x v="1"/>
    <x v="0"/>
  </r>
  <r>
    <x v="0"/>
    <x v="1"/>
    <x v="5"/>
    <x v="0"/>
    <n v="1686"/>
    <n v="260"/>
    <n v="7"/>
    <n v="11802"/>
    <x v="0"/>
    <n v="11802"/>
    <n v="3372"/>
    <x v="4"/>
    <n v="7"/>
    <x v="4"/>
    <x v="0"/>
  </r>
  <r>
    <x v="2"/>
    <x v="4"/>
    <x v="5"/>
    <x v="0"/>
    <n v="2141"/>
    <n v="260"/>
    <n v="12"/>
    <n v="25692"/>
    <x v="0"/>
    <n v="25692"/>
    <n v="19269"/>
    <x v="5"/>
    <n v="8"/>
    <x v="5"/>
    <x v="0"/>
  </r>
  <r>
    <x v="0"/>
    <x v="4"/>
    <x v="5"/>
    <x v="0"/>
    <n v="1143"/>
    <n v="260"/>
    <n v="7"/>
    <n v="8001"/>
    <x v="0"/>
    <n v="8001"/>
    <n v="2286"/>
    <x v="10"/>
    <n v="10"/>
    <x v="7"/>
    <x v="0"/>
  </r>
  <r>
    <x v="1"/>
    <x v="4"/>
    <x v="5"/>
    <x v="0"/>
    <n v="615"/>
    <n v="260"/>
    <n v="15"/>
    <n v="9225"/>
    <x v="0"/>
    <n v="9225"/>
    <n v="3075"/>
    <x v="2"/>
    <n v="12"/>
    <x v="2"/>
    <x v="0"/>
  </r>
  <r>
    <x v="0"/>
    <x v="2"/>
    <x v="2"/>
    <x v="1"/>
    <n v="3945"/>
    <n v="10"/>
    <n v="7"/>
    <n v="27615"/>
    <x v="1"/>
    <n v="27338.850000000002"/>
    <n v="7613.8500000000022"/>
    <x v="0"/>
    <n v="1"/>
    <x v="0"/>
    <x v="0"/>
  </r>
  <r>
    <x v="1"/>
    <x v="2"/>
    <x v="2"/>
    <x v="1"/>
    <n v="2296"/>
    <n v="10"/>
    <n v="15"/>
    <n v="34440"/>
    <x v="2"/>
    <n v="34095.599999999999"/>
    <n v="11135.599999999999"/>
    <x v="8"/>
    <n v="2"/>
    <x v="8"/>
    <x v="0"/>
  </r>
  <r>
    <x v="0"/>
    <x v="2"/>
    <x v="2"/>
    <x v="1"/>
    <n v="1030"/>
    <n v="10"/>
    <n v="7"/>
    <n v="7210"/>
    <x v="3"/>
    <n v="7137.9"/>
    <n v="1987.8999999999996"/>
    <x v="14"/>
    <n v="5"/>
    <x v="11"/>
    <x v="0"/>
  </r>
  <r>
    <x v="0"/>
    <x v="2"/>
    <x v="3"/>
    <x v="1"/>
    <n v="639"/>
    <n v="120"/>
    <n v="7"/>
    <n v="4473"/>
    <x v="4"/>
    <n v="4428.2700000000004"/>
    <n v="1233.2700000000004"/>
    <x v="15"/>
    <n v="11"/>
    <x v="9"/>
    <x v="0"/>
  </r>
  <r>
    <x v="0"/>
    <x v="0"/>
    <x v="4"/>
    <x v="1"/>
    <n v="1326"/>
    <n v="250"/>
    <n v="7"/>
    <n v="9282"/>
    <x v="5"/>
    <n v="9189.18"/>
    <n v="2559.1800000000003"/>
    <x v="3"/>
    <n v="3"/>
    <x v="3"/>
    <x v="0"/>
  </r>
  <r>
    <x v="2"/>
    <x v="4"/>
    <x v="0"/>
    <x v="1"/>
    <n v="1858"/>
    <n v="3"/>
    <n v="12"/>
    <n v="22296"/>
    <x v="6"/>
    <n v="22073.040000000001"/>
    <n v="16499.04"/>
    <x v="8"/>
    <n v="2"/>
    <x v="8"/>
    <x v="0"/>
  </r>
  <r>
    <x v="0"/>
    <x v="3"/>
    <x v="0"/>
    <x v="1"/>
    <n v="1210"/>
    <n v="3"/>
    <n v="350"/>
    <n v="423500"/>
    <x v="7"/>
    <n v="419265"/>
    <n v="104665"/>
    <x v="3"/>
    <n v="3"/>
    <x v="3"/>
    <x v="0"/>
  </r>
  <r>
    <x v="0"/>
    <x v="4"/>
    <x v="0"/>
    <x v="1"/>
    <n v="2529"/>
    <n v="3"/>
    <n v="7"/>
    <n v="17703"/>
    <x v="8"/>
    <n v="17525.97"/>
    <n v="4880.9699999999993"/>
    <x v="4"/>
    <n v="7"/>
    <x v="4"/>
    <x v="0"/>
  </r>
  <r>
    <x v="2"/>
    <x v="0"/>
    <x v="0"/>
    <x v="1"/>
    <n v="1445"/>
    <n v="3"/>
    <n v="12"/>
    <n v="17340"/>
    <x v="9"/>
    <n v="17166.599999999999"/>
    <n v="12831.599999999999"/>
    <x v="6"/>
    <n v="9"/>
    <x v="6"/>
    <x v="0"/>
  </r>
  <r>
    <x v="3"/>
    <x v="4"/>
    <x v="0"/>
    <x v="1"/>
    <n v="330"/>
    <n v="3"/>
    <n v="125"/>
    <n v="41250"/>
    <x v="10"/>
    <n v="40837.5"/>
    <n v="1237.5"/>
    <x v="9"/>
    <n v="9"/>
    <x v="6"/>
    <x v="1"/>
  </r>
  <r>
    <x v="2"/>
    <x v="2"/>
    <x v="0"/>
    <x v="1"/>
    <n v="2671"/>
    <n v="3"/>
    <n v="12"/>
    <n v="32052"/>
    <x v="11"/>
    <n v="31731.48"/>
    <n v="23718.48"/>
    <x v="6"/>
    <n v="9"/>
    <x v="6"/>
    <x v="0"/>
  </r>
  <r>
    <x v="2"/>
    <x v="1"/>
    <x v="0"/>
    <x v="1"/>
    <n v="766"/>
    <n v="3"/>
    <n v="12"/>
    <n v="9192"/>
    <x v="12"/>
    <n v="9100.08"/>
    <n v="6802.08"/>
    <x v="7"/>
    <n v="10"/>
    <x v="7"/>
    <x v="1"/>
  </r>
  <r>
    <x v="4"/>
    <x v="3"/>
    <x v="0"/>
    <x v="1"/>
    <n v="494"/>
    <n v="3"/>
    <n v="300"/>
    <n v="148200"/>
    <x v="13"/>
    <n v="146718"/>
    <n v="23218"/>
    <x v="7"/>
    <n v="10"/>
    <x v="7"/>
    <x v="1"/>
  </r>
  <r>
    <x v="0"/>
    <x v="3"/>
    <x v="0"/>
    <x v="1"/>
    <n v="1397"/>
    <n v="3"/>
    <n v="350"/>
    <n v="488950"/>
    <x v="14"/>
    <n v="484060.5"/>
    <n v="120840.5"/>
    <x v="10"/>
    <n v="10"/>
    <x v="7"/>
    <x v="0"/>
  </r>
  <r>
    <x v="0"/>
    <x v="2"/>
    <x v="0"/>
    <x v="1"/>
    <n v="2155"/>
    <n v="3"/>
    <n v="350"/>
    <n v="754250"/>
    <x v="15"/>
    <n v="746707.5"/>
    <n v="186407.5"/>
    <x v="2"/>
    <n v="12"/>
    <x v="2"/>
    <x v="0"/>
  </r>
  <r>
    <x v="1"/>
    <x v="3"/>
    <x v="1"/>
    <x v="1"/>
    <n v="2214"/>
    <n v="5"/>
    <n v="15"/>
    <n v="33210"/>
    <x v="16"/>
    <n v="32877.9"/>
    <n v="10737.900000000001"/>
    <x v="3"/>
    <n v="3"/>
    <x v="3"/>
    <x v="0"/>
  </r>
  <r>
    <x v="4"/>
    <x v="4"/>
    <x v="1"/>
    <x v="1"/>
    <n v="2301"/>
    <n v="5"/>
    <n v="300"/>
    <n v="690300"/>
    <x v="17"/>
    <n v="683397"/>
    <n v="108147"/>
    <x v="13"/>
    <n v="4"/>
    <x v="10"/>
    <x v="0"/>
  </r>
  <r>
    <x v="0"/>
    <x v="2"/>
    <x v="1"/>
    <x v="1"/>
    <n v="1375.5"/>
    <n v="5"/>
    <n v="20"/>
    <n v="27510"/>
    <x v="18"/>
    <n v="27234.899999999998"/>
    <n v="13479.899999999998"/>
    <x v="4"/>
    <n v="7"/>
    <x v="4"/>
    <x v="0"/>
  </r>
  <r>
    <x v="0"/>
    <x v="0"/>
    <x v="1"/>
    <x v="1"/>
    <n v="1830"/>
    <n v="5"/>
    <n v="7"/>
    <n v="12810"/>
    <x v="19"/>
    <n v="12681.9"/>
    <n v="3531.8999999999996"/>
    <x v="5"/>
    <n v="8"/>
    <x v="5"/>
    <x v="0"/>
  </r>
  <r>
    <x v="4"/>
    <x v="4"/>
    <x v="1"/>
    <x v="1"/>
    <n v="2498"/>
    <n v="5"/>
    <n v="300"/>
    <n v="749400"/>
    <x v="20"/>
    <n v="741906"/>
    <n v="117406"/>
    <x v="9"/>
    <n v="9"/>
    <x v="6"/>
    <x v="1"/>
  </r>
  <r>
    <x v="3"/>
    <x v="4"/>
    <x v="1"/>
    <x v="1"/>
    <n v="663"/>
    <n v="5"/>
    <n v="125"/>
    <n v="82875"/>
    <x v="21"/>
    <n v="82046.25"/>
    <n v="2486.25"/>
    <x v="7"/>
    <n v="10"/>
    <x v="7"/>
    <x v="1"/>
  </r>
  <r>
    <x v="1"/>
    <x v="4"/>
    <x v="2"/>
    <x v="1"/>
    <n v="1514"/>
    <n v="10"/>
    <n v="15"/>
    <n v="22710"/>
    <x v="22"/>
    <n v="22482.9"/>
    <n v="7342.9000000000015"/>
    <x v="8"/>
    <n v="2"/>
    <x v="8"/>
    <x v="0"/>
  </r>
  <r>
    <x v="0"/>
    <x v="4"/>
    <x v="2"/>
    <x v="1"/>
    <n v="4492.5"/>
    <n v="10"/>
    <n v="7"/>
    <n v="31447.5"/>
    <x v="23"/>
    <n v="31133.024999999998"/>
    <n v="8670.5249999999978"/>
    <x v="13"/>
    <n v="4"/>
    <x v="10"/>
    <x v="0"/>
  </r>
  <r>
    <x v="3"/>
    <x v="4"/>
    <x v="2"/>
    <x v="1"/>
    <n v="727"/>
    <n v="10"/>
    <n v="125"/>
    <n v="90875"/>
    <x v="24"/>
    <n v="89966.25"/>
    <n v="2726.25"/>
    <x v="1"/>
    <n v="6"/>
    <x v="1"/>
    <x v="0"/>
  </r>
  <r>
    <x v="3"/>
    <x v="2"/>
    <x v="2"/>
    <x v="1"/>
    <n v="787"/>
    <n v="10"/>
    <n v="125"/>
    <n v="98375"/>
    <x v="25"/>
    <n v="97391.25"/>
    <n v="2951.25"/>
    <x v="1"/>
    <n v="6"/>
    <x v="1"/>
    <x v="0"/>
  </r>
  <r>
    <x v="3"/>
    <x v="3"/>
    <x v="2"/>
    <x v="1"/>
    <n v="1823"/>
    <n v="10"/>
    <n v="125"/>
    <n v="227875"/>
    <x v="26"/>
    <n v="225596.25"/>
    <n v="6836.25"/>
    <x v="4"/>
    <n v="7"/>
    <x v="4"/>
    <x v="0"/>
  </r>
  <r>
    <x v="1"/>
    <x v="1"/>
    <x v="2"/>
    <x v="1"/>
    <n v="747"/>
    <n v="10"/>
    <n v="15"/>
    <n v="11205"/>
    <x v="27"/>
    <n v="11092.95"/>
    <n v="3622.9500000000007"/>
    <x v="6"/>
    <n v="9"/>
    <x v="6"/>
    <x v="0"/>
  </r>
  <r>
    <x v="2"/>
    <x v="1"/>
    <x v="2"/>
    <x v="1"/>
    <n v="766"/>
    <n v="10"/>
    <n v="12"/>
    <n v="9192"/>
    <x v="12"/>
    <n v="9100.08"/>
    <n v="6802.08"/>
    <x v="7"/>
    <n v="10"/>
    <x v="7"/>
    <x v="1"/>
  </r>
  <r>
    <x v="4"/>
    <x v="4"/>
    <x v="2"/>
    <x v="1"/>
    <n v="2905"/>
    <n v="10"/>
    <n v="300"/>
    <n v="871500"/>
    <x v="28"/>
    <n v="862785"/>
    <n v="136535"/>
    <x v="15"/>
    <n v="11"/>
    <x v="9"/>
    <x v="0"/>
  </r>
  <r>
    <x v="0"/>
    <x v="2"/>
    <x v="2"/>
    <x v="1"/>
    <n v="2155"/>
    <n v="10"/>
    <n v="350"/>
    <n v="754250"/>
    <x v="15"/>
    <n v="746707.5"/>
    <n v="186407.5"/>
    <x v="2"/>
    <n v="12"/>
    <x v="2"/>
    <x v="0"/>
  </r>
  <r>
    <x v="0"/>
    <x v="2"/>
    <x v="3"/>
    <x v="1"/>
    <n v="3864"/>
    <n v="120"/>
    <n v="20"/>
    <n v="77280"/>
    <x v="29"/>
    <n v="76507.200000000012"/>
    <n v="37867.200000000004"/>
    <x v="13"/>
    <n v="4"/>
    <x v="10"/>
    <x v="0"/>
  </r>
  <r>
    <x v="0"/>
    <x v="3"/>
    <x v="3"/>
    <x v="1"/>
    <n v="362"/>
    <n v="120"/>
    <n v="7"/>
    <n v="2534"/>
    <x v="30"/>
    <n v="2508.66"/>
    <n v="698.65999999999985"/>
    <x v="14"/>
    <n v="5"/>
    <x v="11"/>
    <x v="0"/>
  </r>
  <r>
    <x v="3"/>
    <x v="0"/>
    <x v="3"/>
    <x v="1"/>
    <n v="923"/>
    <n v="120"/>
    <n v="125"/>
    <n v="115375"/>
    <x v="31"/>
    <n v="114221.25"/>
    <n v="3461.25"/>
    <x v="5"/>
    <n v="8"/>
    <x v="5"/>
    <x v="0"/>
  </r>
  <r>
    <x v="3"/>
    <x v="4"/>
    <x v="3"/>
    <x v="1"/>
    <n v="663"/>
    <n v="120"/>
    <n v="125"/>
    <n v="82875"/>
    <x v="21"/>
    <n v="82046.25"/>
    <n v="2486.25"/>
    <x v="7"/>
    <n v="10"/>
    <x v="7"/>
    <x v="1"/>
  </r>
  <r>
    <x v="0"/>
    <x v="0"/>
    <x v="3"/>
    <x v="1"/>
    <n v="2092"/>
    <n v="120"/>
    <n v="7"/>
    <n v="14644"/>
    <x v="32"/>
    <n v="14497.56"/>
    <n v="4037.5599999999995"/>
    <x v="11"/>
    <n v="11"/>
    <x v="9"/>
    <x v="1"/>
  </r>
  <r>
    <x v="0"/>
    <x v="1"/>
    <x v="4"/>
    <x v="1"/>
    <n v="263"/>
    <n v="250"/>
    <n v="7"/>
    <n v="1841"/>
    <x v="33"/>
    <n v="1822.59"/>
    <n v="507.58999999999992"/>
    <x v="3"/>
    <n v="3"/>
    <x v="3"/>
    <x v="0"/>
  </r>
  <r>
    <x v="0"/>
    <x v="0"/>
    <x v="4"/>
    <x v="1"/>
    <n v="943.5"/>
    <n v="250"/>
    <n v="350"/>
    <n v="330225"/>
    <x v="34"/>
    <n v="326922.75"/>
    <n v="81612.75"/>
    <x v="13"/>
    <n v="4"/>
    <x v="10"/>
    <x v="0"/>
  </r>
  <r>
    <x v="3"/>
    <x v="4"/>
    <x v="4"/>
    <x v="1"/>
    <n v="727"/>
    <n v="250"/>
    <n v="125"/>
    <n v="90875"/>
    <x v="24"/>
    <n v="89966.25"/>
    <n v="2726.25"/>
    <x v="1"/>
    <n v="6"/>
    <x v="1"/>
    <x v="0"/>
  </r>
  <r>
    <x v="3"/>
    <x v="2"/>
    <x v="4"/>
    <x v="1"/>
    <n v="787"/>
    <n v="250"/>
    <n v="125"/>
    <n v="98375"/>
    <x v="25"/>
    <n v="97391.25"/>
    <n v="2951.25"/>
    <x v="1"/>
    <n v="6"/>
    <x v="1"/>
    <x v="0"/>
  </r>
  <r>
    <x v="4"/>
    <x v="1"/>
    <x v="4"/>
    <x v="1"/>
    <n v="986"/>
    <n v="250"/>
    <n v="300"/>
    <n v="295800"/>
    <x v="35"/>
    <n v="292842"/>
    <n v="46342"/>
    <x v="6"/>
    <n v="9"/>
    <x v="6"/>
    <x v="0"/>
  </r>
  <r>
    <x v="4"/>
    <x v="3"/>
    <x v="4"/>
    <x v="1"/>
    <n v="494"/>
    <n v="250"/>
    <n v="300"/>
    <n v="148200"/>
    <x v="13"/>
    <n v="146718"/>
    <n v="23218"/>
    <x v="7"/>
    <n v="10"/>
    <x v="7"/>
    <x v="1"/>
  </r>
  <r>
    <x v="0"/>
    <x v="3"/>
    <x v="4"/>
    <x v="1"/>
    <n v="1397"/>
    <n v="250"/>
    <n v="350"/>
    <n v="488950"/>
    <x v="14"/>
    <n v="484060.5"/>
    <n v="120840.5"/>
    <x v="10"/>
    <n v="10"/>
    <x v="7"/>
    <x v="0"/>
  </r>
  <r>
    <x v="3"/>
    <x v="2"/>
    <x v="4"/>
    <x v="1"/>
    <n v="1744"/>
    <n v="250"/>
    <n v="125"/>
    <n v="218000"/>
    <x v="36"/>
    <n v="215820"/>
    <n v="6540"/>
    <x v="15"/>
    <n v="11"/>
    <x v="9"/>
    <x v="0"/>
  </r>
  <r>
    <x v="2"/>
    <x v="4"/>
    <x v="5"/>
    <x v="1"/>
    <n v="1989"/>
    <n v="260"/>
    <n v="12"/>
    <n v="23868"/>
    <x v="37"/>
    <n v="23629.32"/>
    <n v="17662.32"/>
    <x v="9"/>
    <n v="9"/>
    <x v="6"/>
    <x v="1"/>
  </r>
  <r>
    <x v="1"/>
    <x v="2"/>
    <x v="5"/>
    <x v="1"/>
    <n v="321"/>
    <n v="260"/>
    <n v="15"/>
    <n v="4815"/>
    <x v="38"/>
    <n v="4766.8500000000004"/>
    <n v="1556.8500000000004"/>
    <x v="11"/>
    <n v="11"/>
    <x v="9"/>
    <x v="1"/>
  </r>
  <r>
    <x v="3"/>
    <x v="0"/>
    <x v="0"/>
    <x v="1"/>
    <n v="742.5"/>
    <n v="3"/>
    <n v="125"/>
    <n v="92812.5"/>
    <x v="39"/>
    <n v="90956.25"/>
    <n v="1856.25"/>
    <x v="13"/>
    <n v="4"/>
    <x v="10"/>
    <x v="0"/>
  </r>
  <r>
    <x v="2"/>
    <x v="0"/>
    <x v="0"/>
    <x v="1"/>
    <n v="1295"/>
    <n v="3"/>
    <n v="12"/>
    <n v="15540"/>
    <x v="40"/>
    <n v="15229.2"/>
    <n v="11344.2"/>
    <x v="10"/>
    <n v="10"/>
    <x v="7"/>
    <x v="0"/>
  </r>
  <r>
    <x v="4"/>
    <x v="1"/>
    <x v="0"/>
    <x v="1"/>
    <n v="214"/>
    <n v="3"/>
    <n v="300"/>
    <n v="64200"/>
    <x v="41"/>
    <n v="62916"/>
    <n v="9416"/>
    <x v="7"/>
    <n v="10"/>
    <x v="7"/>
    <x v="1"/>
  </r>
  <r>
    <x v="0"/>
    <x v="2"/>
    <x v="0"/>
    <x v="1"/>
    <n v="2145"/>
    <n v="3"/>
    <n v="7"/>
    <n v="15015"/>
    <x v="42"/>
    <n v="14714.7"/>
    <n v="3989.7000000000007"/>
    <x v="11"/>
    <n v="11"/>
    <x v="9"/>
    <x v="1"/>
  </r>
  <r>
    <x v="0"/>
    <x v="0"/>
    <x v="0"/>
    <x v="1"/>
    <n v="2852"/>
    <n v="3"/>
    <n v="350"/>
    <n v="998200"/>
    <x v="43"/>
    <n v="978236"/>
    <n v="236716"/>
    <x v="2"/>
    <n v="12"/>
    <x v="2"/>
    <x v="0"/>
  </r>
  <r>
    <x v="2"/>
    <x v="4"/>
    <x v="1"/>
    <x v="1"/>
    <n v="1142"/>
    <n v="5"/>
    <n v="12"/>
    <n v="13704"/>
    <x v="44"/>
    <n v="13429.92"/>
    <n v="10003.92"/>
    <x v="1"/>
    <n v="6"/>
    <x v="1"/>
    <x v="0"/>
  </r>
  <r>
    <x v="0"/>
    <x v="4"/>
    <x v="1"/>
    <x v="1"/>
    <n v="1566"/>
    <n v="5"/>
    <n v="20"/>
    <n v="31320"/>
    <x v="45"/>
    <n v="30693.599999999999"/>
    <n v="15033.599999999999"/>
    <x v="10"/>
    <n v="10"/>
    <x v="7"/>
    <x v="0"/>
  </r>
  <r>
    <x v="2"/>
    <x v="3"/>
    <x v="1"/>
    <x v="1"/>
    <n v="690"/>
    <n v="5"/>
    <n v="12"/>
    <n v="8280"/>
    <x v="46"/>
    <n v="8114.4"/>
    <n v="6044.4"/>
    <x v="15"/>
    <n v="11"/>
    <x v="9"/>
    <x v="0"/>
  </r>
  <r>
    <x v="3"/>
    <x v="3"/>
    <x v="1"/>
    <x v="1"/>
    <n v="1660"/>
    <n v="5"/>
    <n v="125"/>
    <n v="207500"/>
    <x v="47"/>
    <n v="203350"/>
    <n v="4150"/>
    <x v="11"/>
    <n v="11"/>
    <x v="9"/>
    <x v="1"/>
  </r>
  <r>
    <x v="1"/>
    <x v="0"/>
    <x v="2"/>
    <x v="1"/>
    <n v="2363"/>
    <n v="10"/>
    <n v="15"/>
    <n v="35445"/>
    <x v="48"/>
    <n v="34736.1"/>
    <n v="11106.099999999999"/>
    <x v="8"/>
    <n v="2"/>
    <x v="8"/>
    <x v="0"/>
  </r>
  <r>
    <x v="4"/>
    <x v="2"/>
    <x v="2"/>
    <x v="1"/>
    <n v="918"/>
    <n v="10"/>
    <n v="300"/>
    <n v="275400"/>
    <x v="49"/>
    <n v="269892"/>
    <n v="40392"/>
    <x v="14"/>
    <n v="5"/>
    <x v="11"/>
    <x v="0"/>
  </r>
  <r>
    <x v="4"/>
    <x v="1"/>
    <x v="2"/>
    <x v="1"/>
    <n v="1728"/>
    <n v="10"/>
    <n v="300"/>
    <n v="518400"/>
    <x v="50"/>
    <n v="508032"/>
    <n v="76032"/>
    <x v="14"/>
    <n v="5"/>
    <x v="11"/>
    <x v="0"/>
  </r>
  <r>
    <x v="2"/>
    <x v="4"/>
    <x v="2"/>
    <x v="1"/>
    <n v="1142"/>
    <n v="10"/>
    <n v="12"/>
    <n v="13704"/>
    <x v="44"/>
    <n v="13429.92"/>
    <n v="10003.92"/>
    <x v="1"/>
    <n v="6"/>
    <x v="1"/>
    <x v="0"/>
  </r>
  <r>
    <x v="3"/>
    <x v="3"/>
    <x v="2"/>
    <x v="1"/>
    <n v="662"/>
    <n v="10"/>
    <n v="125"/>
    <n v="82750"/>
    <x v="51"/>
    <n v="81095"/>
    <n v="1655"/>
    <x v="1"/>
    <n v="6"/>
    <x v="1"/>
    <x v="0"/>
  </r>
  <r>
    <x v="2"/>
    <x v="0"/>
    <x v="2"/>
    <x v="1"/>
    <n v="1295"/>
    <n v="10"/>
    <n v="12"/>
    <n v="15540"/>
    <x v="40"/>
    <n v="15229.2"/>
    <n v="11344.2"/>
    <x v="10"/>
    <n v="10"/>
    <x v="7"/>
    <x v="0"/>
  </r>
  <r>
    <x v="3"/>
    <x v="1"/>
    <x v="2"/>
    <x v="1"/>
    <n v="809"/>
    <n v="10"/>
    <n v="125"/>
    <n v="101125"/>
    <x v="52"/>
    <n v="99102.5"/>
    <n v="2022.5"/>
    <x v="7"/>
    <n v="10"/>
    <x v="7"/>
    <x v="1"/>
  </r>
  <r>
    <x v="3"/>
    <x v="3"/>
    <x v="2"/>
    <x v="1"/>
    <n v="2145"/>
    <n v="10"/>
    <n v="125"/>
    <n v="268125"/>
    <x v="53"/>
    <n v="262762.5"/>
    <n v="5362.5"/>
    <x v="7"/>
    <n v="10"/>
    <x v="7"/>
    <x v="1"/>
  </r>
  <r>
    <x v="2"/>
    <x v="2"/>
    <x v="2"/>
    <x v="1"/>
    <n v="1785"/>
    <n v="10"/>
    <n v="12"/>
    <n v="21420"/>
    <x v="54"/>
    <n v="20991.599999999999"/>
    <n v="15636.599999999999"/>
    <x v="11"/>
    <n v="11"/>
    <x v="9"/>
    <x v="1"/>
  </r>
  <r>
    <x v="4"/>
    <x v="0"/>
    <x v="2"/>
    <x v="1"/>
    <n v="1916"/>
    <n v="10"/>
    <n v="300"/>
    <n v="574800"/>
    <x v="55"/>
    <n v="563304"/>
    <n v="84304"/>
    <x v="2"/>
    <n v="12"/>
    <x v="2"/>
    <x v="0"/>
  </r>
  <r>
    <x v="0"/>
    <x v="0"/>
    <x v="2"/>
    <x v="1"/>
    <n v="2852"/>
    <n v="10"/>
    <n v="350"/>
    <n v="998200"/>
    <x v="43"/>
    <n v="978236"/>
    <n v="236716"/>
    <x v="2"/>
    <n v="12"/>
    <x v="2"/>
    <x v="0"/>
  </r>
  <r>
    <x v="3"/>
    <x v="0"/>
    <x v="2"/>
    <x v="1"/>
    <n v="2729"/>
    <n v="10"/>
    <n v="125"/>
    <n v="341125"/>
    <x v="56"/>
    <n v="334302.5"/>
    <n v="6822.5"/>
    <x v="2"/>
    <n v="12"/>
    <x v="2"/>
    <x v="0"/>
  </r>
  <r>
    <x v="1"/>
    <x v="4"/>
    <x v="2"/>
    <x v="1"/>
    <n v="1925"/>
    <n v="10"/>
    <n v="15"/>
    <n v="28875"/>
    <x v="57"/>
    <n v="28297.5"/>
    <n v="9047.5"/>
    <x v="12"/>
    <n v="12"/>
    <x v="2"/>
    <x v="1"/>
  </r>
  <r>
    <x v="0"/>
    <x v="4"/>
    <x v="2"/>
    <x v="1"/>
    <n v="2013"/>
    <n v="10"/>
    <n v="7"/>
    <n v="14091"/>
    <x v="58"/>
    <n v="13809.18"/>
    <n v="3744.1800000000003"/>
    <x v="12"/>
    <n v="12"/>
    <x v="2"/>
    <x v="1"/>
  </r>
  <r>
    <x v="2"/>
    <x v="2"/>
    <x v="2"/>
    <x v="1"/>
    <n v="1055"/>
    <n v="10"/>
    <n v="12"/>
    <n v="12660"/>
    <x v="59"/>
    <n v="12406.8"/>
    <n v="9241.7999999999993"/>
    <x v="2"/>
    <n v="12"/>
    <x v="2"/>
    <x v="0"/>
  </r>
  <r>
    <x v="2"/>
    <x v="3"/>
    <x v="2"/>
    <x v="1"/>
    <n v="1084"/>
    <n v="10"/>
    <n v="12"/>
    <n v="13008"/>
    <x v="60"/>
    <n v="12747.84"/>
    <n v="9495.84"/>
    <x v="2"/>
    <n v="12"/>
    <x v="2"/>
    <x v="0"/>
  </r>
  <r>
    <x v="0"/>
    <x v="4"/>
    <x v="3"/>
    <x v="1"/>
    <n v="1566"/>
    <n v="120"/>
    <n v="20"/>
    <n v="31320"/>
    <x v="45"/>
    <n v="30693.599999999999"/>
    <n v="15033.599999999999"/>
    <x v="10"/>
    <n v="10"/>
    <x v="7"/>
    <x v="0"/>
  </r>
  <r>
    <x v="0"/>
    <x v="1"/>
    <x v="3"/>
    <x v="1"/>
    <n v="2966"/>
    <n v="120"/>
    <n v="350"/>
    <n v="1038100"/>
    <x v="61"/>
    <n v="1017338"/>
    <n v="246178"/>
    <x v="7"/>
    <n v="10"/>
    <x v="7"/>
    <x v="1"/>
  </r>
  <r>
    <x v="0"/>
    <x v="1"/>
    <x v="3"/>
    <x v="1"/>
    <n v="2877"/>
    <n v="120"/>
    <n v="350"/>
    <n v="1006950"/>
    <x v="62"/>
    <n v="986811"/>
    <n v="238791"/>
    <x v="10"/>
    <n v="10"/>
    <x v="7"/>
    <x v="0"/>
  </r>
  <r>
    <x v="3"/>
    <x v="1"/>
    <x v="3"/>
    <x v="1"/>
    <n v="809"/>
    <n v="120"/>
    <n v="125"/>
    <n v="101125"/>
    <x v="52"/>
    <n v="99102.5"/>
    <n v="2022.5"/>
    <x v="7"/>
    <n v="10"/>
    <x v="7"/>
    <x v="1"/>
  </r>
  <r>
    <x v="3"/>
    <x v="3"/>
    <x v="3"/>
    <x v="1"/>
    <n v="2145"/>
    <n v="120"/>
    <n v="125"/>
    <n v="268125"/>
    <x v="53"/>
    <n v="262762.5"/>
    <n v="5362.5"/>
    <x v="7"/>
    <n v="10"/>
    <x v="7"/>
    <x v="1"/>
  </r>
  <r>
    <x v="2"/>
    <x v="2"/>
    <x v="3"/>
    <x v="1"/>
    <n v="1055"/>
    <n v="120"/>
    <n v="12"/>
    <n v="12660"/>
    <x v="59"/>
    <n v="12406.8"/>
    <n v="9241.7999999999993"/>
    <x v="2"/>
    <n v="12"/>
    <x v="2"/>
    <x v="0"/>
  </r>
  <r>
    <x v="0"/>
    <x v="3"/>
    <x v="3"/>
    <x v="1"/>
    <n v="544"/>
    <n v="120"/>
    <n v="20"/>
    <n v="10880"/>
    <x v="63"/>
    <n v="10662.4"/>
    <n v="5222.3999999999996"/>
    <x v="12"/>
    <n v="12"/>
    <x v="2"/>
    <x v="1"/>
  </r>
  <r>
    <x v="2"/>
    <x v="3"/>
    <x v="3"/>
    <x v="1"/>
    <n v="1084"/>
    <n v="120"/>
    <n v="12"/>
    <n v="13008"/>
    <x v="60"/>
    <n v="12747.84"/>
    <n v="9495.84"/>
    <x v="2"/>
    <n v="12"/>
    <x v="2"/>
    <x v="0"/>
  </r>
  <r>
    <x v="3"/>
    <x v="3"/>
    <x v="4"/>
    <x v="1"/>
    <n v="662"/>
    <n v="250"/>
    <n v="125"/>
    <n v="82750"/>
    <x v="51"/>
    <n v="81095"/>
    <n v="1655"/>
    <x v="1"/>
    <n v="6"/>
    <x v="1"/>
    <x v="0"/>
  </r>
  <r>
    <x v="4"/>
    <x v="1"/>
    <x v="4"/>
    <x v="1"/>
    <n v="214"/>
    <n v="250"/>
    <n v="300"/>
    <n v="64200"/>
    <x v="41"/>
    <n v="62916"/>
    <n v="9416"/>
    <x v="7"/>
    <n v="10"/>
    <x v="7"/>
    <x v="1"/>
  </r>
  <r>
    <x v="0"/>
    <x v="1"/>
    <x v="4"/>
    <x v="1"/>
    <n v="2877"/>
    <n v="250"/>
    <n v="350"/>
    <n v="1006950"/>
    <x v="62"/>
    <n v="986811"/>
    <n v="238791"/>
    <x v="10"/>
    <n v="10"/>
    <x v="7"/>
    <x v="0"/>
  </r>
  <r>
    <x v="3"/>
    <x v="0"/>
    <x v="4"/>
    <x v="1"/>
    <n v="2729"/>
    <n v="250"/>
    <n v="125"/>
    <n v="341125"/>
    <x v="56"/>
    <n v="334302.5"/>
    <n v="6822.5"/>
    <x v="2"/>
    <n v="12"/>
    <x v="2"/>
    <x v="0"/>
  </r>
  <r>
    <x v="0"/>
    <x v="4"/>
    <x v="4"/>
    <x v="1"/>
    <n v="266"/>
    <n v="250"/>
    <n v="350"/>
    <n v="93100"/>
    <x v="64"/>
    <n v="91238"/>
    <n v="22078"/>
    <x v="12"/>
    <n v="12"/>
    <x v="2"/>
    <x v="1"/>
  </r>
  <r>
    <x v="0"/>
    <x v="3"/>
    <x v="4"/>
    <x v="1"/>
    <n v="1940"/>
    <n v="250"/>
    <n v="350"/>
    <n v="679000"/>
    <x v="65"/>
    <n v="665420"/>
    <n v="161020"/>
    <x v="12"/>
    <n v="12"/>
    <x v="2"/>
    <x v="1"/>
  </r>
  <r>
    <x v="4"/>
    <x v="1"/>
    <x v="5"/>
    <x v="1"/>
    <n v="259"/>
    <n v="260"/>
    <n v="300"/>
    <n v="77700"/>
    <x v="66"/>
    <n v="76146"/>
    <n v="11396"/>
    <x v="3"/>
    <n v="3"/>
    <x v="3"/>
    <x v="0"/>
  </r>
  <r>
    <x v="4"/>
    <x v="3"/>
    <x v="5"/>
    <x v="1"/>
    <n v="1101"/>
    <n v="260"/>
    <n v="300"/>
    <n v="330300"/>
    <x v="67"/>
    <n v="323694"/>
    <n v="48444"/>
    <x v="3"/>
    <n v="3"/>
    <x v="3"/>
    <x v="0"/>
  </r>
  <r>
    <x v="3"/>
    <x v="1"/>
    <x v="5"/>
    <x v="1"/>
    <n v="2276"/>
    <n v="260"/>
    <n v="125"/>
    <n v="284500"/>
    <x v="68"/>
    <n v="278810"/>
    <n v="5690"/>
    <x v="14"/>
    <n v="5"/>
    <x v="11"/>
    <x v="0"/>
  </r>
  <r>
    <x v="0"/>
    <x v="1"/>
    <x v="5"/>
    <x v="1"/>
    <n v="2966"/>
    <n v="260"/>
    <n v="350"/>
    <n v="1038100"/>
    <x v="61"/>
    <n v="1017338"/>
    <n v="246178"/>
    <x v="7"/>
    <n v="10"/>
    <x v="7"/>
    <x v="1"/>
  </r>
  <r>
    <x v="0"/>
    <x v="4"/>
    <x v="5"/>
    <x v="1"/>
    <n v="1236"/>
    <n v="260"/>
    <n v="20"/>
    <n v="24720"/>
    <x v="69"/>
    <n v="24225.599999999999"/>
    <n v="11865.599999999999"/>
    <x v="15"/>
    <n v="11"/>
    <x v="9"/>
    <x v="0"/>
  </r>
  <r>
    <x v="0"/>
    <x v="2"/>
    <x v="5"/>
    <x v="1"/>
    <n v="941"/>
    <n v="260"/>
    <n v="20"/>
    <n v="18820"/>
    <x v="70"/>
    <n v="18443.599999999999"/>
    <n v="9033.5999999999985"/>
    <x v="15"/>
    <n v="11"/>
    <x v="9"/>
    <x v="0"/>
  </r>
  <r>
    <x v="4"/>
    <x v="0"/>
    <x v="5"/>
    <x v="1"/>
    <n v="1916"/>
    <n v="260"/>
    <n v="300"/>
    <n v="574800"/>
    <x v="55"/>
    <n v="563304"/>
    <n v="84304"/>
    <x v="2"/>
    <n v="12"/>
    <x v="2"/>
    <x v="0"/>
  </r>
  <r>
    <x v="3"/>
    <x v="2"/>
    <x v="0"/>
    <x v="1"/>
    <n v="4243.5"/>
    <n v="3"/>
    <n v="125"/>
    <n v="530437.5"/>
    <x v="71"/>
    <n v="514524.375"/>
    <n v="5304.375"/>
    <x v="13"/>
    <n v="4"/>
    <x v="10"/>
    <x v="0"/>
  </r>
  <r>
    <x v="0"/>
    <x v="1"/>
    <x v="0"/>
    <x v="1"/>
    <n v="2580"/>
    <n v="3"/>
    <n v="20"/>
    <n v="51600"/>
    <x v="72"/>
    <n v="50052"/>
    <n v="24252"/>
    <x v="13"/>
    <n v="4"/>
    <x v="10"/>
    <x v="0"/>
  </r>
  <r>
    <x v="4"/>
    <x v="1"/>
    <x v="0"/>
    <x v="1"/>
    <n v="689"/>
    <n v="3"/>
    <n v="300"/>
    <n v="206700"/>
    <x v="73"/>
    <n v="200499"/>
    <n v="28249"/>
    <x v="1"/>
    <n v="6"/>
    <x v="1"/>
    <x v="0"/>
  </r>
  <r>
    <x v="2"/>
    <x v="4"/>
    <x v="0"/>
    <x v="1"/>
    <n v="1947"/>
    <n v="3"/>
    <n v="12"/>
    <n v="23364"/>
    <x v="74"/>
    <n v="22663.08"/>
    <n v="16822.080000000002"/>
    <x v="6"/>
    <n v="9"/>
    <x v="6"/>
    <x v="0"/>
  </r>
  <r>
    <x v="2"/>
    <x v="0"/>
    <x v="0"/>
    <x v="1"/>
    <n v="908"/>
    <n v="3"/>
    <n v="12"/>
    <n v="10896"/>
    <x v="75"/>
    <n v="10569.12"/>
    <n v="7845.1200000000008"/>
    <x v="12"/>
    <n v="12"/>
    <x v="2"/>
    <x v="1"/>
  </r>
  <r>
    <x v="0"/>
    <x v="1"/>
    <x v="1"/>
    <x v="1"/>
    <n v="1958"/>
    <n v="5"/>
    <n v="7"/>
    <n v="13706"/>
    <x v="76"/>
    <n v="13294.82"/>
    <n v="3504.8199999999997"/>
    <x v="8"/>
    <n v="2"/>
    <x v="8"/>
    <x v="0"/>
  </r>
  <r>
    <x v="2"/>
    <x v="2"/>
    <x v="1"/>
    <x v="1"/>
    <n v="1901"/>
    <n v="5"/>
    <n v="12"/>
    <n v="22812"/>
    <x v="77"/>
    <n v="22127.64"/>
    <n v="16424.64"/>
    <x v="1"/>
    <n v="6"/>
    <x v="1"/>
    <x v="0"/>
  </r>
  <r>
    <x v="0"/>
    <x v="2"/>
    <x v="1"/>
    <x v="1"/>
    <n v="544"/>
    <n v="5"/>
    <n v="7"/>
    <n v="3808"/>
    <x v="78"/>
    <n v="3693.76"/>
    <n v="973.76000000000022"/>
    <x v="6"/>
    <n v="9"/>
    <x v="6"/>
    <x v="0"/>
  </r>
  <r>
    <x v="0"/>
    <x v="1"/>
    <x v="1"/>
    <x v="1"/>
    <n v="1797"/>
    <n v="5"/>
    <n v="350"/>
    <n v="628950"/>
    <x v="79"/>
    <n v="610081.5"/>
    <n v="142861.5"/>
    <x v="9"/>
    <n v="9"/>
    <x v="6"/>
    <x v="1"/>
  </r>
  <r>
    <x v="3"/>
    <x v="2"/>
    <x v="1"/>
    <x v="1"/>
    <n v="1287"/>
    <n v="5"/>
    <n v="125"/>
    <n v="160875"/>
    <x v="80"/>
    <n v="156048.75"/>
    <n v="1608.75"/>
    <x v="2"/>
    <n v="12"/>
    <x v="2"/>
    <x v="0"/>
  </r>
  <r>
    <x v="3"/>
    <x v="1"/>
    <x v="1"/>
    <x v="1"/>
    <n v="1706"/>
    <n v="5"/>
    <n v="125"/>
    <n v="213250"/>
    <x v="81"/>
    <n v="206852.5"/>
    <n v="2132.5"/>
    <x v="2"/>
    <n v="12"/>
    <x v="2"/>
    <x v="0"/>
  </r>
  <r>
    <x v="4"/>
    <x v="2"/>
    <x v="2"/>
    <x v="1"/>
    <n v="2434.5"/>
    <n v="10"/>
    <n v="300"/>
    <n v="730350"/>
    <x v="82"/>
    <n v="708439.5"/>
    <n v="99814.5"/>
    <x v="0"/>
    <n v="1"/>
    <x v="0"/>
    <x v="0"/>
  </r>
  <r>
    <x v="3"/>
    <x v="0"/>
    <x v="2"/>
    <x v="1"/>
    <n v="1774"/>
    <n v="10"/>
    <n v="125"/>
    <n v="221750"/>
    <x v="83"/>
    <n v="215097.5"/>
    <n v="2217.5"/>
    <x v="3"/>
    <n v="3"/>
    <x v="3"/>
    <x v="0"/>
  </r>
  <r>
    <x v="2"/>
    <x v="2"/>
    <x v="2"/>
    <x v="1"/>
    <n v="1901"/>
    <n v="10"/>
    <n v="12"/>
    <n v="22812"/>
    <x v="77"/>
    <n v="22127.64"/>
    <n v="16424.64"/>
    <x v="1"/>
    <n v="6"/>
    <x v="1"/>
    <x v="0"/>
  </r>
  <r>
    <x v="4"/>
    <x v="1"/>
    <x v="2"/>
    <x v="1"/>
    <n v="689"/>
    <n v="10"/>
    <n v="300"/>
    <n v="206700"/>
    <x v="73"/>
    <n v="200499"/>
    <n v="28249"/>
    <x v="1"/>
    <n v="6"/>
    <x v="1"/>
    <x v="0"/>
  </r>
  <r>
    <x v="3"/>
    <x v="1"/>
    <x v="2"/>
    <x v="1"/>
    <n v="1570"/>
    <n v="10"/>
    <n v="125"/>
    <n v="196250"/>
    <x v="84"/>
    <n v="190362.5"/>
    <n v="1962.5"/>
    <x v="1"/>
    <n v="6"/>
    <x v="1"/>
    <x v="0"/>
  </r>
  <r>
    <x v="2"/>
    <x v="4"/>
    <x v="2"/>
    <x v="1"/>
    <n v="1369.5"/>
    <n v="10"/>
    <n v="12"/>
    <n v="16434"/>
    <x v="85"/>
    <n v="15940.98"/>
    <n v="11832.48"/>
    <x v="4"/>
    <n v="7"/>
    <x v="4"/>
    <x v="0"/>
  </r>
  <r>
    <x v="3"/>
    <x v="0"/>
    <x v="2"/>
    <x v="1"/>
    <n v="2009"/>
    <n v="10"/>
    <n v="125"/>
    <n v="251125"/>
    <x v="86"/>
    <n v="243591.25"/>
    <n v="2511.25"/>
    <x v="10"/>
    <n v="10"/>
    <x v="7"/>
    <x v="0"/>
  </r>
  <r>
    <x v="1"/>
    <x v="1"/>
    <x v="2"/>
    <x v="1"/>
    <n v="1945"/>
    <n v="10"/>
    <n v="15"/>
    <n v="29175"/>
    <x v="87"/>
    <n v="28299.75"/>
    <n v="8849.75"/>
    <x v="7"/>
    <n v="10"/>
    <x v="7"/>
    <x v="1"/>
  </r>
  <r>
    <x v="3"/>
    <x v="2"/>
    <x v="2"/>
    <x v="1"/>
    <n v="1287"/>
    <n v="10"/>
    <n v="125"/>
    <n v="160875"/>
    <x v="80"/>
    <n v="156048.75"/>
    <n v="1608.75"/>
    <x v="2"/>
    <n v="12"/>
    <x v="2"/>
    <x v="0"/>
  </r>
  <r>
    <x v="3"/>
    <x v="1"/>
    <x v="2"/>
    <x v="1"/>
    <n v="1706"/>
    <n v="10"/>
    <n v="125"/>
    <n v="213250"/>
    <x v="81"/>
    <n v="206852.5"/>
    <n v="2132.5"/>
    <x v="2"/>
    <n v="12"/>
    <x v="2"/>
    <x v="0"/>
  </r>
  <r>
    <x v="3"/>
    <x v="0"/>
    <x v="3"/>
    <x v="1"/>
    <n v="2009"/>
    <n v="120"/>
    <n v="125"/>
    <n v="251125"/>
    <x v="86"/>
    <n v="243591.25"/>
    <n v="2511.25"/>
    <x v="10"/>
    <n v="10"/>
    <x v="7"/>
    <x v="0"/>
  </r>
  <r>
    <x v="4"/>
    <x v="4"/>
    <x v="4"/>
    <x v="1"/>
    <n v="2844"/>
    <n v="250"/>
    <n v="300"/>
    <n v="853200"/>
    <x v="88"/>
    <n v="827604"/>
    <n v="116604"/>
    <x v="8"/>
    <n v="2"/>
    <x v="8"/>
    <x v="0"/>
  </r>
  <r>
    <x v="2"/>
    <x v="3"/>
    <x v="4"/>
    <x v="1"/>
    <n v="1916"/>
    <n v="250"/>
    <n v="12"/>
    <n v="22992"/>
    <x v="89"/>
    <n v="22302.240000000002"/>
    <n v="16554.240000000002"/>
    <x v="13"/>
    <n v="4"/>
    <x v="10"/>
    <x v="0"/>
  </r>
  <r>
    <x v="3"/>
    <x v="1"/>
    <x v="4"/>
    <x v="1"/>
    <n v="1570"/>
    <n v="250"/>
    <n v="125"/>
    <n v="196250"/>
    <x v="84"/>
    <n v="190362.5"/>
    <n v="1962.5"/>
    <x v="1"/>
    <n v="6"/>
    <x v="1"/>
    <x v="0"/>
  </r>
  <r>
    <x v="4"/>
    <x v="0"/>
    <x v="4"/>
    <x v="1"/>
    <n v="1874"/>
    <n v="250"/>
    <n v="300"/>
    <n v="562200"/>
    <x v="90"/>
    <n v="545334"/>
    <n v="76834"/>
    <x v="5"/>
    <n v="8"/>
    <x v="5"/>
    <x v="0"/>
  </r>
  <r>
    <x v="0"/>
    <x v="3"/>
    <x v="4"/>
    <x v="1"/>
    <n v="1642"/>
    <n v="250"/>
    <n v="350"/>
    <n v="574700"/>
    <x v="91"/>
    <n v="557459"/>
    <n v="130539"/>
    <x v="5"/>
    <n v="8"/>
    <x v="5"/>
    <x v="0"/>
  </r>
  <r>
    <x v="1"/>
    <x v="1"/>
    <x v="4"/>
    <x v="1"/>
    <n v="1945"/>
    <n v="250"/>
    <n v="15"/>
    <n v="29175"/>
    <x v="87"/>
    <n v="28299.75"/>
    <n v="8849.75"/>
    <x v="7"/>
    <n v="10"/>
    <x v="7"/>
    <x v="1"/>
  </r>
  <r>
    <x v="0"/>
    <x v="0"/>
    <x v="0"/>
    <x v="1"/>
    <n v="831"/>
    <n v="3"/>
    <n v="20"/>
    <n v="16620"/>
    <x v="92"/>
    <n v="16121.4"/>
    <n v="7811.4"/>
    <x v="14"/>
    <n v="5"/>
    <x v="11"/>
    <x v="0"/>
  </r>
  <r>
    <x v="0"/>
    <x v="3"/>
    <x v="2"/>
    <x v="1"/>
    <n v="1760"/>
    <n v="10"/>
    <n v="7"/>
    <n v="12320"/>
    <x v="93"/>
    <n v="11950.4"/>
    <n v="3150.3999999999996"/>
    <x v="9"/>
    <n v="9"/>
    <x v="6"/>
    <x v="1"/>
  </r>
  <r>
    <x v="0"/>
    <x v="0"/>
    <x v="3"/>
    <x v="1"/>
    <n v="3850.5"/>
    <n v="120"/>
    <n v="20"/>
    <n v="77010"/>
    <x v="94"/>
    <n v="74699.700000000012"/>
    <n v="36194.700000000004"/>
    <x v="13"/>
    <n v="4"/>
    <x v="10"/>
    <x v="0"/>
  </r>
  <r>
    <x v="2"/>
    <x v="1"/>
    <x v="4"/>
    <x v="1"/>
    <n v="2479"/>
    <n v="250"/>
    <n v="12"/>
    <n v="29748"/>
    <x v="95"/>
    <n v="28855.56"/>
    <n v="21418.560000000001"/>
    <x v="0"/>
    <n v="1"/>
    <x v="0"/>
    <x v="0"/>
  </r>
  <r>
    <x v="1"/>
    <x v="3"/>
    <x v="1"/>
    <x v="1"/>
    <n v="2031"/>
    <n v="5"/>
    <n v="15"/>
    <n v="30465"/>
    <x v="96"/>
    <n v="29246.400000000001"/>
    <n v="8936.4000000000015"/>
    <x v="10"/>
    <n v="10"/>
    <x v="7"/>
    <x v="0"/>
  </r>
  <r>
    <x v="1"/>
    <x v="3"/>
    <x v="2"/>
    <x v="1"/>
    <n v="2031"/>
    <n v="10"/>
    <n v="15"/>
    <n v="30465"/>
    <x v="96"/>
    <n v="29246.400000000001"/>
    <n v="8936.4000000000015"/>
    <x v="10"/>
    <n v="10"/>
    <x v="7"/>
    <x v="0"/>
  </r>
  <r>
    <x v="1"/>
    <x v="2"/>
    <x v="2"/>
    <x v="1"/>
    <n v="2261"/>
    <n v="10"/>
    <n v="15"/>
    <n v="33915"/>
    <x v="97"/>
    <n v="32558.400000000001"/>
    <n v="9948.4000000000015"/>
    <x v="12"/>
    <n v="12"/>
    <x v="2"/>
    <x v="1"/>
  </r>
  <r>
    <x v="0"/>
    <x v="4"/>
    <x v="3"/>
    <x v="1"/>
    <n v="736"/>
    <n v="120"/>
    <n v="20"/>
    <n v="14720"/>
    <x v="98"/>
    <n v="14131.2"/>
    <n v="6771.2000000000007"/>
    <x v="9"/>
    <n v="9"/>
    <x v="6"/>
    <x v="1"/>
  </r>
  <r>
    <x v="0"/>
    <x v="0"/>
    <x v="0"/>
    <x v="1"/>
    <n v="2851"/>
    <n v="3"/>
    <n v="7"/>
    <n v="19957"/>
    <x v="99"/>
    <n v="19158.72"/>
    <n v="4903.7200000000012"/>
    <x v="7"/>
    <n v="10"/>
    <x v="7"/>
    <x v="1"/>
  </r>
  <r>
    <x v="4"/>
    <x v="1"/>
    <x v="0"/>
    <x v="1"/>
    <n v="2021"/>
    <n v="3"/>
    <n v="300"/>
    <n v="606300"/>
    <x v="100"/>
    <n v="582048"/>
    <n v="76798"/>
    <x v="10"/>
    <n v="10"/>
    <x v="7"/>
    <x v="0"/>
  </r>
  <r>
    <x v="0"/>
    <x v="4"/>
    <x v="0"/>
    <x v="1"/>
    <n v="274"/>
    <n v="3"/>
    <n v="350"/>
    <n v="95900"/>
    <x v="101"/>
    <n v="92064"/>
    <n v="20824"/>
    <x v="2"/>
    <n v="12"/>
    <x v="2"/>
    <x v="0"/>
  </r>
  <r>
    <x v="1"/>
    <x v="0"/>
    <x v="1"/>
    <x v="1"/>
    <n v="1967"/>
    <n v="5"/>
    <n v="15"/>
    <n v="29505"/>
    <x v="102"/>
    <n v="28324.799999999999"/>
    <n v="8654.7999999999993"/>
    <x v="3"/>
    <n v="3"/>
    <x v="3"/>
    <x v="0"/>
  </r>
  <r>
    <x v="4"/>
    <x v="1"/>
    <x v="1"/>
    <x v="1"/>
    <n v="1859"/>
    <n v="5"/>
    <n v="300"/>
    <n v="557700"/>
    <x v="103"/>
    <n v="535392"/>
    <n v="70642"/>
    <x v="5"/>
    <n v="8"/>
    <x v="5"/>
    <x v="0"/>
  </r>
  <r>
    <x v="0"/>
    <x v="0"/>
    <x v="1"/>
    <x v="1"/>
    <n v="2851"/>
    <n v="5"/>
    <n v="7"/>
    <n v="19957"/>
    <x v="99"/>
    <n v="19158.72"/>
    <n v="4903.7200000000012"/>
    <x v="7"/>
    <n v="10"/>
    <x v="7"/>
    <x v="1"/>
  </r>
  <r>
    <x v="4"/>
    <x v="1"/>
    <x v="1"/>
    <x v="1"/>
    <n v="2021"/>
    <n v="5"/>
    <n v="300"/>
    <n v="606300"/>
    <x v="100"/>
    <n v="582048"/>
    <n v="76798"/>
    <x v="10"/>
    <n v="10"/>
    <x v="7"/>
    <x v="0"/>
  </r>
  <r>
    <x v="3"/>
    <x v="3"/>
    <x v="1"/>
    <x v="1"/>
    <n v="1138"/>
    <n v="5"/>
    <n v="125"/>
    <n v="142250"/>
    <x v="68"/>
    <n v="136560"/>
    <n v="0"/>
    <x v="2"/>
    <n v="12"/>
    <x v="2"/>
    <x v="0"/>
  </r>
  <r>
    <x v="0"/>
    <x v="0"/>
    <x v="2"/>
    <x v="1"/>
    <n v="4251"/>
    <n v="10"/>
    <n v="7"/>
    <n v="29757"/>
    <x v="104"/>
    <n v="28566.720000000001"/>
    <n v="7311.7199999999993"/>
    <x v="0"/>
    <n v="1"/>
    <x v="0"/>
    <x v="0"/>
  </r>
  <r>
    <x v="3"/>
    <x v="1"/>
    <x v="2"/>
    <x v="1"/>
    <n v="795"/>
    <n v="10"/>
    <n v="125"/>
    <n v="99375"/>
    <x v="105"/>
    <n v="95400"/>
    <n v="0"/>
    <x v="3"/>
    <n v="3"/>
    <x v="3"/>
    <x v="0"/>
  </r>
  <r>
    <x v="4"/>
    <x v="1"/>
    <x v="2"/>
    <x v="1"/>
    <n v="1414.5"/>
    <n v="10"/>
    <n v="300"/>
    <n v="424350"/>
    <x v="106"/>
    <n v="407376"/>
    <n v="53751"/>
    <x v="13"/>
    <n v="4"/>
    <x v="10"/>
    <x v="0"/>
  </r>
  <r>
    <x v="4"/>
    <x v="4"/>
    <x v="2"/>
    <x v="1"/>
    <n v="2918"/>
    <n v="10"/>
    <n v="300"/>
    <n v="875400"/>
    <x v="107"/>
    <n v="840384"/>
    <n v="110884"/>
    <x v="14"/>
    <n v="5"/>
    <x v="11"/>
    <x v="0"/>
  </r>
  <r>
    <x v="0"/>
    <x v="4"/>
    <x v="2"/>
    <x v="1"/>
    <n v="3450"/>
    <n v="10"/>
    <n v="350"/>
    <n v="1207500"/>
    <x v="108"/>
    <n v="1159200"/>
    <n v="262200"/>
    <x v="4"/>
    <n v="7"/>
    <x v="4"/>
    <x v="0"/>
  </r>
  <r>
    <x v="3"/>
    <x v="2"/>
    <x v="2"/>
    <x v="1"/>
    <n v="2988"/>
    <n v="10"/>
    <n v="125"/>
    <n v="373500"/>
    <x v="109"/>
    <n v="358560"/>
    <n v="0"/>
    <x v="4"/>
    <n v="7"/>
    <x v="4"/>
    <x v="0"/>
  </r>
  <r>
    <x v="1"/>
    <x v="0"/>
    <x v="2"/>
    <x v="1"/>
    <n v="218"/>
    <n v="10"/>
    <n v="15"/>
    <n v="3270"/>
    <x v="110"/>
    <n v="3139.2"/>
    <n v="959.19999999999982"/>
    <x v="6"/>
    <n v="9"/>
    <x v="6"/>
    <x v="0"/>
  </r>
  <r>
    <x v="0"/>
    <x v="0"/>
    <x v="2"/>
    <x v="1"/>
    <n v="2074"/>
    <n v="10"/>
    <n v="20"/>
    <n v="41480"/>
    <x v="111"/>
    <n v="39820.800000000003"/>
    <n v="19080.800000000003"/>
    <x v="6"/>
    <n v="9"/>
    <x v="6"/>
    <x v="0"/>
  </r>
  <r>
    <x v="0"/>
    <x v="4"/>
    <x v="2"/>
    <x v="1"/>
    <n v="1056"/>
    <n v="10"/>
    <n v="20"/>
    <n v="21120"/>
    <x v="112"/>
    <n v="20275.2"/>
    <n v="9715.2000000000007"/>
    <x v="6"/>
    <n v="9"/>
    <x v="6"/>
    <x v="0"/>
  </r>
  <r>
    <x v="1"/>
    <x v="4"/>
    <x v="2"/>
    <x v="1"/>
    <n v="671"/>
    <n v="10"/>
    <n v="15"/>
    <n v="10065"/>
    <x v="113"/>
    <n v="9662.4"/>
    <n v="2952.3999999999996"/>
    <x v="7"/>
    <n v="10"/>
    <x v="7"/>
    <x v="1"/>
  </r>
  <r>
    <x v="1"/>
    <x v="3"/>
    <x v="2"/>
    <x v="1"/>
    <n v="1514"/>
    <n v="10"/>
    <n v="15"/>
    <n v="22710"/>
    <x v="114"/>
    <n v="21801.599999999999"/>
    <n v="6661.5999999999985"/>
    <x v="7"/>
    <n v="10"/>
    <x v="7"/>
    <x v="1"/>
  </r>
  <r>
    <x v="0"/>
    <x v="4"/>
    <x v="2"/>
    <x v="1"/>
    <n v="274"/>
    <n v="10"/>
    <n v="350"/>
    <n v="95900"/>
    <x v="101"/>
    <n v="92064"/>
    <n v="20824"/>
    <x v="2"/>
    <n v="12"/>
    <x v="2"/>
    <x v="0"/>
  </r>
  <r>
    <x v="3"/>
    <x v="3"/>
    <x v="2"/>
    <x v="1"/>
    <n v="1138"/>
    <n v="10"/>
    <n v="125"/>
    <n v="142250"/>
    <x v="68"/>
    <n v="136560"/>
    <n v="0"/>
    <x v="2"/>
    <n v="12"/>
    <x v="2"/>
    <x v="0"/>
  </r>
  <r>
    <x v="2"/>
    <x v="4"/>
    <x v="3"/>
    <x v="1"/>
    <n v="1465"/>
    <n v="120"/>
    <n v="12"/>
    <n v="17580"/>
    <x v="115"/>
    <n v="16876.8"/>
    <n v="12481.8"/>
    <x v="3"/>
    <n v="3"/>
    <x v="3"/>
    <x v="0"/>
  </r>
  <r>
    <x v="0"/>
    <x v="0"/>
    <x v="3"/>
    <x v="1"/>
    <n v="2646"/>
    <n v="120"/>
    <n v="20"/>
    <n v="52920"/>
    <x v="116"/>
    <n v="50803.199999999997"/>
    <n v="24343.199999999997"/>
    <x v="9"/>
    <n v="9"/>
    <x v="6"/>
    <x v="1"/>
  </r>
  <r>
    <x v="0"/>
    <x v="2"/>
    <x v="3"/>
    <x v="1"/>
    <n v="2177"/>
    <n v="120"/>
    <n v="350"/>
    <n v="761950"/>
    <x v="117"/>
    <n v="731472"/>
    <n v="165452"/>
    <x v="10"/>
    <n v="10"/>
    <x v="7"/>
    <x v="0"/>
  </r>
  <r>
    <x v="2"/>
    <x v="2"/>
    <x v="4"/>
    <x v="1"/>
    <n v="866"/>
    <n v="250"/>
    <n v="12"/>
    <n v="10392"/>
    <x v="118"/>
    <n v="9976.32"/>
    <n v="7378.32"/>
    <x v="14"/>
    <n v="5"/>
    <x v="11"/>
    <x v="0"/>
  </r>
  <r>
    <x v="0"/>
    <x v="4"/>
    <x v="4"/>
    <x v="1"/>
    <n v="349"/>
    <n v="250"/>
    <n v="350"/>
    <n v="122150"/>
    <x v="119"/>
    <n v="117264"/>
    <n v="26524"/>
    <x v="9"/>
    <n v="9"/>
    <x v="6"/>
    <x v="1"/>
  </r>
  <r>
    <x v="0"/>
    <x v="2"/>
    <x v="4"/>
    <x v="1"/>
    <n v="2177"/>
    <n v="250"/>
    <n v="350"/>
    <n v="761950"/>
    <x v="117"/>
    <n v="731472"/>
    <n v="165452"/>
    <x v="10"/>
    <n v="10"/>
    <x v="7"/>
    <x v="0"/>
  </r>
  <r>
    <x v="1"/>
    <x v="3"/>
    <x v="4"/>
    <x v="1"/>
    <n v="1514"/>
    <n v="250"/>
    <n v="15"/>
    <n v="22710"/>
    <x v="114"/>
    <n v="21801.599999999999"/>
    <n v="6661.5999999999985"/>
    <x v="7"/>
    <n v="10"/>
    <x v="7"/>
    <x v="1"/>
  </r>
  <r>
    <x v="0"/>
    <x v="3"/>
    <x v="5"/>
    <x v="1"/>
    <n v="1865"/>
    <n v="260"/>
    <n v="350"/>
    <n v="652750"/>
    <x v="120"/>
    <n v="626640"/>
    <n v="141740"/>
    <x v="8"/>
    <n v="2"/>
    <x v="8"/>
    <x v="0"/>
  </r>
  <r>
    <x v="3"/>
    <x v="3"/>
    <x v="5"/>
    <x v="1"/>
    <n v="1074"/>
    <n v="260"/>
    <n v="125"/>
    <n v="134250"/>
    <x v="121"/>
    <n v="128880"/>
    <n v="0"/>
    <x v="13"/>
    <n v="4"/>
    <x v="10"/>
    <x v="0"/>
  </r>
  <r>
    <x v="0"/>
    <x v="1"/>
    <x v="5"/>
    <x v="1"/>
    <n v="1907"/>
    <n v="260"/>
    <n v="350"/>
    <n v="667450"/>
    <x v="122"/>
    <n v="640752"/>
    <n v="144932"/>
    <x v="6"/>
    <n v="9"/>
    <x v="6"/>
    <x v="0"/>
  </r>
  <r>
    <x v="1"/>
    <x v="4"/>
    <x v="5"/>
    <x v="1"/>
    <n v="671"/>
    <n v="260"/>
    <n v="15"/>
    <n v="10065"/>
    <x v="113"/>
    <n v="9662.4"/>
    <n v="2952.3999999999996"/>
    <x v="7"/>
    <n v="10"/>
    <x v="7"/>
    <x v="1"/>
  </r>
  <r>
    <x v="0"/>
    <x v="0"/>
    <x v="5"/>
    <x v="1"/>
    <n v="1778"/>
    <n v="260"/>
    <n v="350"/>
    <n v="622300"/>
    <x v="123"/>
    <n v="597408"/>
    <n v="135128"/>
    <x v="12"/>
    <n v="12"/>
    <x v="2"/>
    <x v="1"/>
  </r>
  <r>
    <x v="0"/>
    <x v="1"/>
    <x v="1"/>
    <x v="2"/>
    <n v="1159"/>
    <n v="5"/>
    <n v="7"/>
    <n v="8113"/>
    <x v="124"/>
    <n v="7707.35"/>
    <n v="1912.3500000000004"/>
    <x v="7"/>
    <n v="10"/>
    <x v="7"/>
    <x v="1"/>
  </r>
  <r>
    <x v="0"/>
    <x v="1"/>
    <x v="2"/>
    <x v="2"/>
    <n v="1372"/>
    <n v="10"/>
    <n v="7"/>
    <n v="9604"/>
    <x v="125"/>
    <n v="9123.7999999999993"/>
    <n v="2263.7999999999993"/>
    <x v="0"/>
    <n v="1"/>
    <x v="0"/>
    <x v="0"/>
  </r>
  <r>
    <x v="0"/>
    <x v="0"/>
    <x v="2"/>
    <x v="2"/>
    <n v="2349"/>
    <n v="10"/>
    <n v="7"/>
    <n v="16443"/>
    <x v="126"/>
    <n v="15620.85"/>
    <n v="3875.8500000000004"/>
    <x v="9"/>
    <n v="9"/>
    <x v="6"/>
    <x v="1"/>
  </r>
  <r>
    <x v="0"/>
    <x v="3"/>
    <x v="2"/>
    <x v="2"/>
    <n v="2689"/>
    <n v="10"/>
    <n v="7"/>
    <n v="18823"/>
    <x v="127"/>
    <n v="17881.849999999999"/>
    <n v="4436.8499999999985"/>
    <x v="10"/>
    <n v="10"/>
    <x v="7"/>
    <x v="0"/>
  </r>
  <r>
    <x v="2"/>
    <x v="0"/>
    <x v="2"/>
    <x v="2"/>
    <n v="2431"/>
    <n v="10"/>
    <n v="12"/>
    <n v="29172"/>
    <x v="128"/>
    <n v="27713.4"/>
    <n v="20420.400000000001"/>
    <x v="2"/>
    <n v="12"/>
    <x v="2"/>
    <x v="0"/>
  </r>
  <r>
    <x v="2"/>
    <x v="0"/>
    <x v="3"/>
    <x v="2"/>
    <n v="2431"/>
    <n v="120"/>
    <n v="12"/>
    <n v="29172"/>
    <x v="128"/>
    <n v="27713.4"/>
    <n v="20420.400000000001"/>
    <x v="2"/>
    <n v="12"/>
    <x v="2"/>
    <x v="0"/>
  </r>
  <r>
    <x v="0"/>
    <x v="3"/>
    <x v="4"/>
    <x v="2"/>
    <n v="2689"/>
    <n v="250"/>
    <n v="7"/>
    <n v="18823"/>
    <x v="127"/>
    <n v="17881.849999999999"/>
    <n v="4436.8499999999985"/>
    <x v="10"/>
    <n v="10"/>
    <x v="7"/>
    <x v="0"/>
  </r>
  <r>
    <x v="0"/>
    <x v="3"/>
    <x v="5"/>
    <x v="2"/>
    <n v="1683"/>
    <n v="260"/>
    <n v="7"/>
    <n v="11781"/>
    <x v="129"/>
    <n v="11191.95"/>
    <n v="2776.9500000000007"/>
    <x v="4"/>
    <n v="7"/>
    <x v="4"/>
    <x v="0"/>
  </r>
  <r>
    <x v="2"/>
    <x v="3"/>
    <x v="5"/>
    <x v="2"/>
    <n v="1123"/>
    <n v="260"/>
    <n v="12"/>
    <n v="13476"/>
    <x v="130"/>
    <n v="12802.2"/>
    <n v="9433.2000000000007"/>
    <x v="5"/>
    <n v="8"/>
    <x v="5"/>
    <x v="0"/>
  </r>
  <r>
    <x v="0"/>
    <x v="1"/>
    <x v="5"/>
    <x v="2"/>
    <n v="1159"/>
    <n v="260"/>
    <n v="7"/>
    <n v="8113"/>
    <x v="124"/>
    <n v="7707.35"/>
    <n v="1912.3500000000004"/>
    <x v="7"/>
    <n v="10"/>
    <x v="7"/>
    <x v="1"/>
  </r>
  <r>
    <x v="2"/>
    <x v="2"/>
    <x v="0"/>
    <x v="2"/>
    <n v="1865"/>
    <n v="3"/>
    <n v="12"/>
    <n v="22380"/>
    <x v="131"/>
    <n v="21261"/>
    <n v="15666"/>
    <x v="8"/>
    <n v="2"/>
    <x v="8"/>
    <x v="0"/>
  </r>
  <r>
    <x v="2"/>
    <x v="1"/>
    <x v="0"/>
    <x v="2"/>
    <n v="1116"/>
    <n v="3"/>
    <n v="12"/>
    <n v="13392"/>
    <x v="132"/>
    <n v="12722.4"/>
    <n v="9374.4"/>
    <x v="8"/>
    <n v="2"/>
    <x v="8"/>
    <x v="0"/>
  </r>
  <r>
    <x v="0"/>
    <x v="2"/>
    <x v="0"/>
    <x v="2"/>
    <n v="1563"/>
    <n v="3"/>
    <n v="20"/>
    <n v="31260"/>
    <x v="133"/>
    <n v="29697"/>
    <n v="14067"/>
    <x v="14"/>
    <n v="5"/>
    <x v="11"/>
    <x v="0"/>
  </r>
  <r>
    <x v="4"/>
    <x v="4"/>
    <x v="0"/>
    <x v="2"/>
    <n v="991"/>
    <n v="3"/>
    <n v="300"/>
    <n v="297300"/>
    <x v="134"/>
    <n v="282435"/>
    <n v="34685"/>
    <x v="1"/>
    <n v="6"/>
    <x v="1"/>
    <x v="0"/>
  </r>
  <r>
    <x v="0"/>
    <x v="1"/>
    <x v="0"/>
    <x v="2"/>
    <n v="1016"/>
    <n v="3"/>
    <n v="7"/>
    <n v="7112"/>
    <x v="135"/>
    <n v="6756.4"/>
    <n v="1676.3999999999996"/>
    <x v="11"/>
    <n v="11"/>
    <x v="9"/>
    <x v="1"/>
  </r>
  <r>
    <x v="1"/>
    <x v="3"/>
    <x v="0"/>
    <x v="2"/>
    <n v="2791"/>
    <n v="3"/>
    <n v="15"/>
    <n v="41865"/>
    <x v="136"/>
    <n v="39771.75"/>
    <n v="11861.75"/>
    <x v="15"/>
    <n v="11"/>
    <x v="9"/>
    <x v="0"/>
  </r>
  <r>
    <x v="0"/>
    <x v="4"/>
    <x v="0"/>
    <x v="2"/>
    <n v="570"/>
    <n v="3"/>
    <n v="7"/>
    <n v="3990"/>
    <x v="137"/>
    <n v="3790.5"/>
    <n v="940.5"/>
    <x v="2"/>
    <n v="12"/>
    <x v="2"/>
    <x v="0"/>
  </r>
  <r>
    <x v="0"/>
    <x v="2"/>
    <x v="0"/>
    <x v="2"/>
    <n v="2487"/>
    <n v="3"/>
    <n v="7"/>
    <n v="17409"/>
    <x v="138"/>
    <n v="16538.55"/>
    <n v="4103.5499999999993"/>
    <x v="2"/>
    <n v="12"/>
    <x v="2"/>
    <x v="0"/>
  </r>
  <r>
    <x v="0"/>
    <x v="2"/>
    <x v="1"/>
    <x v="2"/>
    <n v="1384.5"/>
    <n v="5"/>
    <n v="350"/>
    <n v="484575"/>
    <x v="139"/>
    <n v="460346.25"/>
    <n v="100376.25"/>
    <x v="0"/>
    <n v="1"/>
    <x v="0"/>
    <x v="0"/>
  </r>
  <r>
    <x v="3"/>
    <x v="4"/>
    <x v="1"/>
    <x v="2"/>
    <n v="3627"/>
    <n v="5"/>
    <n v="125"/>
    <n v="453375"/>
    <x v="140"/>
    <n v="430706.25"/>
    <n v="-4533.75"/>
    <x v="4"/>
    <n v="7"/>
    <x v="4"/>
    <x v="0"/>
  </r>
  <r>
    <x v="0"/>
    <x v="3"/>
    <x v="1"/>
    <x v="2"/>
    <n v="720"/>
    <n v="5"/>
    <n v="350"/>
    <n v="252000"/>
    <x v="141"/>
    <n v="239400"/>
    <n v="52200"/>
    <x v="9"/>
    <n v="9"/>
    <x v="6"/>
    <x v="1"/>
  </r>
  <r>
    <x v="2"/>
    <x v="1"/>
    <x v="1"/>
    <x v="2"/>
    <n v="2342"/>
    <n v="5"/>
    <n v="12"/>
    <n v="28104"/>
    <x v="142"/>
    <n v="26698.799999999999"/>
    <n v="19672.8"/>
    <x v="15"/>
    <n v="11"/>
    <x v="9"/>
    <x v="0"/>
  </r>
  <r>
    <x v="4"/>
    <x v="3"/>
    <x v="1"/>
    <x v="2"/>
    <n v="1100"/>
    <n v="5"/>
    <n v="300"/>
    <n v="330000"/>
    <x v="143"/>
    <n v="313500"/>
    <n v="38500"/>
    <x v="12"/>
    <n v="12"/>
    <x v="2"/>
    <x v="1"/>
  </r>
  <r>
    <x v="0"/>
    <x v="2"/>
    <x v="2"/>
    <x v="2"/>
    <n v="1303"/>
    <n v="10"/>
    <n v="20"/>
    <n v="26060"/>
    <x v="144"/>
    <n v="24757"/>
    <n v="11727"/>
    <x v="8"/>
    <n v="2"/>
    <x v="8"/>
    <x v="0"/>
  </r>
  <r>
    <x v="3"/>
    <x v="4"/>
    <x v="2"/>
    <x v="2"/>
    <n v="2992"/>
    <n v="10"/>
    <n v="125"/>
    <n v="374000"/>
    <x v="145"/>
    <n v="355300"/>
    <n v="-3740"/>
    <x v="3"/>
    <n v="3"/>
    <x v="3"/>
    <x v="0"/>
  </r>
  <r>
    <x v="3"/>
    <x v="2"/>
    <x v="2"/>
    <x v="2"/>
    <n v="2385"/>
    <n v="10"/>
    <n v="125"/>
    <n v="298125"/>
    <x v="146"/>
    <n v="283218.75"/>
    <n v="-2981.25"/>
    <x v="3"/>
    <n v="3"/>
    <x v="3"/>
    <x v="0"/>
  </r>
  <r>
    <x v="4"/>
    <x v="3"/>
    <x v="2"/>
    <x v="2"/>
    <n v="1607"/>
    <n v="10"/>
    <n v="300"/>
    <n v="482100"/>
    <x v="147"/>
    <n v="457995"/>
    <n v="56245"/>
    <x v="13"/>
    <n v="4"/>
    <x v="10"/>
    <x v="0"/>
  </r>
  <r>
    <x v="0"/>
    <x v="4"/>
    <x v="2"/>
    <x v="2"/>
    <n v="2327"/>
    <n v="10"/>
    <n v="7"/>
    <n v="16289"/>
    <x v="148"/>
    <n v="15474.55"/>
    <n v="3839.5499999999993"/>
    <x v="14"/>
    <n v="5"/>
    <x v="11"/>
    <x v="0"/>
  </r>
  <r>
    <x v="4"/>
    <x v="4"/>
    <x v="2"/>
    <x v="2"/>
    <n v="991"/>
    <n v="10"/>
    <n v="300"/>
    <n v="297300"/>
    <x v="134"/>
    <n v="282435"/>
    <n v="34685"/>
    <x v="1"/>
    <n v="6"/>
    <x v="1"/>
    <x v="0"/>
  </r>
  <r>
    <x v="0"/>
    <x v="4"/>
    <x v="2"/>
    <x v="2"/>
    <n v="602"/>
    <n v="10"/>
    <n v="350"/>
    <n v="210700"/>
    <x v="149"/>
    <n v="200165"/>
    <n v="43645"/>
    <x v="1"/>
    <n v="6"/>
    <x v="1"/>
    <x v="0"/>
  </r>
  <r>
    <x v="1"/>
    <x v="2"/>
    <x v="2"/>
    <x v="2"/>
    <n v="2620"/>
    <n v="10"/>
    <n v="15"/>
    <n v="39300"/>
    <x v="150"/>
    <n v="37335"/>
    <n v="11135"/>
    <x v="6"/>
    <n v="9"/>
    <x v="6"/>
    <x v="0"/>
  </r>
  <r>
    <x v="0"/>
    <x v="0"/>
    <x v="2"/>
    <x v="2"/>
    <n v="1228"/>
    <n v="10"/>
    <n v="350"/>
    <n v="429800"/>
    <x v="151"/>
    <n v="408310"/>
    <n v="89030"/>
    <x v="7"/>
    <n v="10"/>
    <x v="7"/>
    <x v="1"/>
  </r>
  <r>
    <x v="0"/>
    <x v="0"/>
    <x v="2"/>
    <x v="2"/>
    <n v="1389"/>
    <n v="10"/>
    <n v="20"/>
    <n v="27780"/>
    <x v="152"/>
    <n v="26391"/>
    <n v="12501"/>
    <x v="7"/>
    <n v="10"/>
    <x v="7"/>
    <x v="1"/>
  </r>
  <r>
    <x v="3"/>
    <x v="4"/>
    <x v="2"/>
    <x v="2"/>
    <n v="861"/>
    <n v="10"/>
    <n v="125"/>
    <n v="107625"/>
    <x v="153"/>
    <n v="102243.75"/>
    <n v="-1076.25"/>
    <x v="10"/>
    <n v="10"/>
    <x v="7"/>
    <x v="0"/>
  </r>
  <r>
    <x v="3"/>
    <x v="2"/>
    <x v="2"/>
    <x v="2"/>
    <n v="704"/>
    <n v="10"/>
    <n v="125"/>
    <n v="88000"/>
    <x v="154"/>
    <n v="83600"/>
    <n v="-880"/>
    <x v="7"/>
    <n v="10"/>
    <x v="7"/>
    <x v="1"/>
  </r>
  <r>
    <x v="0"/>
    <x v="0"/>
    <x v="2"/>
    <x v="2"/>
    <n v="1802"/>
    <n v="10"/>
    <n v="20"/>
    <n v="36040"/>
    <x v="155"/>
    <n v="34238"/>
    <n v="16218"/>
    <x v="12"/>
    <n v="12"/>
    <x v="2"/>
    <x v="1"/>
  </r>
  <r>
    <x v="0"/>
    <x v="4"/>
    <x v="2"/>
    <x v="2"/>
    <n v="2663"/>
    <n v="10"/>
    <n v="20"/>
    <n v="53260"/>
    <x v="156"/>
    <n v="50597"/>
    <n v="23967"/>
    <x v="2"/>
    <n v="12"/>
    <x v="2"/>
    <x v="0"/>
  </r>
  <r>
    <x v="0"/>
    <x v="2"/>
    <x v="2"/>
    <x v="2"/>
    <n v="2136"/>
    <n v="10"/>
    <n v="7"/>
    <n v="14952"/>
    <x v="157"/>
    <n v="14204.4"/>
    <n v="3524.3999999999996"/>
    <x v="12"/>
    <n v="12"/>
    <x v="2"/>
    <x v="1"/>
  </r>
  <r>
    <x v="1"/>
    <x v="1"/>
    <x v="2"/>
    <x v="2"/>
    <n v="2116"/>
    <n v="10"/>
    <n v="15"/>
    <n v="31740"/>
    <x v="158"/>
    <n v="30153"/>
    <n v="8993"/>
    <x v="12"/>
    <n v="12"/>
    <x v="2"/>
    <x v="1"/>
  </r>
  <r>
    <x v="1"/>
    <x v="4"/>
    <x v="3"/>
    <x v="2"/>
    <n v="555"/>
    <n v="120"/>
    <n v="15"/>
    <n v="8325"/>
    <x v="159"/>
    <n v="7908.75"/>
    <n v="2358.75"/>
    <x v="0"/>
    <n v="1"/>
    <x v="0"/>
    <x v="0"/>
  </r>
  <r>
    <x v="1"/>
    <x v="3"/>
    <x v="3"/>
    <x v="2"/>
    <n v="2861"/>
    <n v="120"/>
    <n v="15"/>
    <n v="42915"/>
    <x v="160"/>
    <n v="40769.25"/>
    <n v="12159.25"/>
    <x v="0"/>
    <n v="1"/>
    <x v="0"/>
    <x v="0"/>
  </r>
  <r>
    <x v="3"/>
    <x v="1"/>
    <x v="3"/>
    <x v="2"/>
    <n v="807"/>
    <n v="120"/>
    <n v="125"/>
    <n v="100875"/>
    <x v="161"/>
    <n v="95831.25"/>
    <n v="-1008.75"/>
    <x v="8"/>
    <n v="2"/>
    <x v="8"/>
    <x v="0"/>
  </r>
  <r>
    <x v="0"/>
    <x v="4"/>
    <x v="3"/>
    <x v="2"/>
    <n v="602"/>
    <n v="120"/>
    <n v="350"/>
    <n v="210700"/>
    <x v="149"/>
    <n v="200165"/>
    <n v="43645"/>
    <x v="1"/>
    <n v="6"/>
    <x v="1"/>
    <x v="0"/>
  </r>
  <r>
    <x v="0"/>
    <x v="4"/>
    <x v="3"/>
    <x v="2"/>
    <n v="2832"/>
    <n v="120"/>
    <n v="20"/>
    <n v="56640"/>
    <x v="162"/>
    <n v="53808"/>
    <n v="25488"/>
    <x v="5"/>
    <n v="8"/>
    <x v="5"/>
    <x v="0"/>
  </r>
  <r>
    <x v="0"/>
    <x v="2"/>
    <x v="3"/>
    <x v="2"/>
    <n v="1579"/>
    <n v="120"/>
    <n v="20"/>
    <n v="31580"/>
    <x v="163"/>
    <n v="30001"/>
    <n v="14211"/>
    <x v="5"/>
    <n v="8"/>
    <x v="5"/>
    <x v="0"/>
  </r>
  <r>
    <x v="3"/>
    <x v="4"/>
    <x v="3"/>
    <x v="2"/>
    <n v="861"/>
    <n v="120"/>
    <n v="125"/>
    <n v="107625"/>
    <x v="153"/>
    <n v="102243.75"/>
    <n v="-1076.25"/>
    <x v="10"/>
    <n v="10"/>
    <x v="7"/>
    <x v="0"/>
  </r>
  <r>
    <x v="3"/>
    <x v="2"/>
    <x v="3"/>
    <x v="2"/>
    <n v="704"/>
    <n v="120"/>
    <n v="125"/>
    <n v="88000"/>
    <x v="154"/>
    <n v="83600"/>
    <n v="-880"/>
    <x v="7"/>
    <n v="10"/>
    <x v="7"/>
    <x v="1"/>
  </r>
  <r>
    <x v="0"/>
    <x v="2"/>
    <x v="3"/>
    <x v="2"/>
    <n v="1033"/>
    <n v="120"/>
    <n v="20"/>
    <n v="20660"/>
    <x v="164"/>
    <n v="19627"/>
    <n v="9297"/>
    <x v="12"/>
    <n v="12"/>
    <x v="2"/>
    <x v="1"/>
  </r>
  <r>
    <x v="4"/>
    <x v="1"/>
    <x v="3"/>
    <x v="2"/>
    <n v="1250"/>
    <n v="120"/>
    <n v="300"/>
    <n v="375000"/>
    <x v="165"/>
    <n v="356250"/>
    <n v="43750"/>
    <x v="2"/>
    <n v="12"/>
    <x v="2"/>
    <x v="0"/>
  </r>
  <r>
    <x v="0"/>
    <x v="0"/>
    <x v="4"/>
    <x v="2"/>
    <n v="1389"/>
    <n v="250"/>
    <n v="20"/>
    <n v="27780"/>
    <x v="152"/>
    <n v="26391"/>
    <n v="12501"/>
    <x v="7"/>
    <n v="10"/>
    <x v="7"/>
    <x v="1"/>
  </r>
  <r>
    <x v="0"/>
    <x v="4"/>
    <x v="4"/>
    <x v="2"/>
    <n v="1265"/>
    <n v="250"/>
    <n v="20"/>
    <n v="25300"/>
    <x v="166"/>
    <n v="24035"/>
    <n v="11385"/>
    <x v="11"/>
    <n v="11"/>
    <x v="9"/>
    <x v="1"/>
  </r>
  <r>
    <x v="0"/>
    <x v="1"/>
    <x v="4"/>
    <x v="2"/>
    <n v="2297"/>
    <n v="250"/>
    <n v="20"/>
    <n v="45940"/>
    <x v="167"/>
    <n v="43643"/>
    <n v="20673"/>
    <x v="11"/>
    <n v="11"/>
    <x v="9"/>
    <x v="1"/>
  </r>
  <r>
    <x v="0"/>
    <x v="4"/>
    <x v="4"/>
    <x v="2"/>
    <n v="2663"/>
    <n v="250"/>
    <n v="20"/>
    <n v="53260"/>
    <x v="156"/>
    <n v="50597"/>
    <n v="23967"/>
    <x v="2"/>
    <n v="12"/>
    <x v="2"/>
    <x v="0"/>
  </r>
  <r>
    <x v="0"/>
    <x v="4"/>
    <x v="4"/>
    <x v="2"/>
    <n v="570"/>
    <n v="250"/>
    <n v="7"/>
    <n v="3990"/>
    <x v="137"/>
    <n v="3790.5"/>
    <n v="940.5"/>
    <x v="2"/>
    <n v="12"/>
    <x v="2"/>
    <x v="0"/>
  </r>
  <r>
    <x v="0"/>
    <x v="2"/>
    <x v="4"/>
    <x v="2"/>
    <n v="2487"/>
    <n v="250"/>
    <n v="7"/>
    <n v="17409"/>
    <x v="138"/>
    <n v="16538.55"/>
    <n v="4103.5499999999993"/>
    <x v="2"/>
    <n v="12"/>
    <x v="2"/>
    <x v="0"/>
  </r>
  <r>
    <x v="0"/>
    <x v="1"/>
    <x v="5"/>
    <x v="2"/>
    <n v="1350"/>
    <n v="260"/>
    <n v="350"/>
    <n v="472500"/>
    <x v="168"/>
    <n v="448875"/>
    <n v="97875"/>
    <x v="8"/>
    <n v="2"/>
    <x v="8"/>
    <x v="0"/>
  </r>
  <r>
    <x v="0"/>
    <x v="0"/>
    <x v="5"/>
    <x v="2"/>
    <n v="552"/>
    <n v="260"/>
    <n v="350"/>
    <n v="193200"/>
    <x v="169"/>
    <n v="183540"/>
    <n v="40020"/>
    <x v="5"/>
    <n v="8"/>
    <x v="5"/>
    <x v="0"/>
  </r>
  <r>
    <x v="0"/>
    <x v="0"/>
    <x v="5"/>
    <x v="2"/>
    <n v="1228"/>
    <n v="260"/>
    <n v="350"/>
    <n v="429800"/>
    <x v="151"/>
    <n v="408310"/>
    <n v="89030"/>
    <x v="7"/>
    <n v="10"/>
    <x v="7"/>
    <x v="1"/>
  </r>
  <r>
    <x v="4"/>
    <x v="1"/>
    <x v="5"/>
    <x v="2"/>
    <n v="1250"/>
    <n v="260"/>
    <n v="300"/>
    <n v="375000"/>
    <x v="165"/>
    <n v="356250"/>
    <n v="43750"/>
    <x v="2"/>
    <n v="12"/>
    <x v="2"/>
    <x v="0"/>
  </r>
  <r>
    <x v="1"/>
    <x v="2"/>
    <x v="2"/>
    <x v="2"/>
    <n v="3801"/>
    <n v="10"/>
    <n v="15"/>
    <n v="57015"/>
    <x v="170"/>
    <n v="53594.100000000006"/>
    <n v="15584.100000000002"/>
    <x v="13"/>
    <n v="4"/>
    <x v="10"/>
    <x v="0"/>
  </r>
  <r>
    <x v="0"/>
    <x v="4"/>
    <x v="0"/>
    <x v="2"/>
    <n v="1117.5"/>
    <n v="3"/>
    <n v="20"/>
    <n v="22350"/>
    <x v="171"/>
    <n v="21009"/>
    <n v="9834"/>
    <x v="0"/>
    <n v="1"/>
    <x v="0"/>
    <x v="0"/>
  </r>
  <r>
    <x v="1"/>
    <x v="0"/>
    <x v="0"/>
    <x v="2"/>
    <n v="2844"/>
    <n v="3"/>
    <n v="15"/>
    <n v="42660"/>
    <x v="172"/>
    <n v="40100.400000000001"/>
    <n v="11660.400000000001"/>
    <x v="1"/>
    <n v="6"/>
    <x v="1"/>
    <x v="0"/>
  </r>
  <r>
    <x v="2"/>
    <x v="3"/>
    <x v="0"/>
    <x v="2"/>
    <n v="562"/>
    <n v="3"/>
    <n v="12"/>
    <n v="6744"/>
    <x v="173"/>
    <n v="6339.36"/>
    <n v="4653.3599999999997"/>
    <x v="6"/>
    <n v="9"/>
    <x v="6"/>
    <x v="0"/>
  </r>
  <r>
    <x v="2"/>
    <x v="0"/>
    <x v="0"/>
    <x v="2"/>
    <n v="2299"/>
    <n v="3"/>
    <n v="12"/>
    <n v="27588"/>
    <x v="174"/>
    <n v="25932.720000000001"/>
    <n v="19035.72"/>
    <x v="7"/>
    <n v="10"/>
    <x v="7"/>
    <x v="1"/>
  </r>
  <r>
    <x v="1"/>
    <x v="4"/>
    <x v="0"/>
    <x v="2"/>
    <n v="2030"/>
    <n v="3"/>
    <n v="15"/>
    <n v="30450"/>
    <x v="175"/>
    <n v="28623"/>
    <n v="8323"/>
    <x v="15"/>
    <n v="11"/>
    <x v="9"/>
    <x v="0"/>
  </r>
  <r>
    <x v="0"/>
    <x v="4"/>
    <x v="0"/>
    <x v="2"/>
    <n v="263"/>
    <n v="3"/>
    <n v="7"/>
    <n v="1841"/>
    <x v="176"/>
    <n v="1730.54"/>
    <n v="415.53999999999996"/>
    <x v="11"/>
    <n v="11"/>
    <x v="9"/>
    <x v="1"/>
  </r>
  <r>
    <x v="3"/>
    <x v="1"/>
    <x v="0"/>
    <x v="2"/>
    <n v="887"/>
    <n v="3"/>
    <n v="125"/>
    <n v="110875"/>
    <x v="83"/>
    <n v="104222.5"/>
    <n v="-2217.5"/>
    <x v="12"/>
    <n v="12"/>
    <x v="2"/>
    <x v="1"/>
  </r>
  <r>
    <x v="0"/>
    <x v="3"/>
    <x v="1"/>
    <x v="2"/>
    <n v="980"/>
    <n v="5"/>
    <n v="350"/>
    <n v="343000"/>
    <x v="177"/>
    <n v="322420"/>
    <n v="67620"/>
    <x v="13"/>
    <n v="4"/>
    <x v="10"/>
    <x v="0"/>
  </r>
  <r>
    <x v="0"/>
    <x v="1"/>
    <x v="1"/>
    <x v="2"/>
    <n v="1460"/>
    <n v="5"/>
    <n v="350"/>
    <n v="511000"/>
    <x v="178"/>
    <n v="480340"/>
    <n v="100740"/>
    <x v="14"/>
    <n v="5"/>
    <x v="11"/>
    <x v="0"/>
  </r>
  <r>
    <x v="0"/>
    <x v="2"/>
    <x v="1"/>
    <x v="2"/>
    <n v="1403"/>
    <n v="5"/>
    <n v="7"/>
    <n v="9821"/>
    <x v="179"/>
    <n v="9231.74"/>
    <n v="2216.7399999999998"/>
    <x v="7"/>
    <n v="10"/>
    <x v="7"/>
    <x v="1"/>
  </r>
  <r>
    <x v="2"/>
    <x v="4"/>
    <x v="1"/>
    <x v="2"/>
    <n v="2723"/>
    <n v="5"/>
    <n v="12"/>
    <n v="32676"/>
    <x v="180"/>
    <n v="30715.439999999999"/>
    <n v="22546.44"/>
    <x v="15"/>
    <n v="11"/>
    <x v="9"/>
    <x v="0"/>
  </r>
  <r>
    <x v="0"/>
    <x v="2"/>
    <x v="2"/>
    <x v="2"/>
    <n v="1496"/>
    <n v="10"/>
    <n v="350"/>
    <n v="523600"/>
    <x v="181"/>
    <n v="492184"/>
    <n v="103224"/>
    <x v="1"/>
    <n v="6"/>
    <x v="1"/>
    <x v="0"/>
  </r>
  <r>
    <x v="2"/>
    <x v="0"/>
    <x v="2"/>
    <x v="2"/>
    <n v="2299"/>
    <n v="10"/>
    <n v="12"/>
    <n v="27588"/>
    <x v="174"/>
    <n v="25932.720000000001"/>
    <n v="19035.72"/>
    <x v="7"/>
    <n v="10"/>
    <x v="7"/>
    <x v="1"/>
  </r>
  <r>
    <x v="0"/>
    <x v="4"/>
    <x v="2"/>
    <x v="2"/>
    <n v="727"/>
    <n v="10"/>
    <n v="350"/>
    <n v="254450"/>
    <x v="182"/>
    <n v="239183"/>
    <n v="50163"/>
    <x v="7"/>
    <n v="10"/>
    <x v="7"/>
    <x v="1"/>
  </r>
  <r>
    <x v="3"/>
    <x v="0"/>
    <x v="3"/>
    <x v="2"/>
    <n v="952"/>
    <n v="120"/>
    <n v="125"/>
    <n v="119000"/>
    <x v="183"/>
    <n v="111860"/>
    <n v="-2380"/>
    <x v="8"/>
    <n v="2"/>
    <x v="8"/>
    <x v="0"/>
  </r>
  <r>
    <x v="3"/>
    <x v="4"/>
    <x v="3"/>
    <x v="2"/>
    <n v="2755"/>
    <n v="120"/>
    <n v="125"/>
    <n v="344375"/>
    <x v="184"/>
    <n v="323712.5"/>
    <n v="-6887.5"/>
    <x v="8"/>
    <n v="2"/>
    <x v="8"/>
    <x v="0"/>
  </r>
  <r>
    <x v="1"/>
    <x v="1"/>
    <x v="3"/>
    <x v="2"/>
    <n v="1530"/>
    <n v="120"/>
    <n v="15"/>
    <n v="22950"/>
    <x v="185"/>
    <n v="21573"/>
    <n v="6273"/>
    <x v="14"/>
    <n v="5"/>
    <x v="11"/>
    <x v="0"/>
  </r>
  <r>
    <x v="0"/>
    <x v="2"/>
    <x v="3"/>
    <x v="2"/>
    <n v="1496"/>
    <n v="120"/>
    <n v="350"/>
    <n v="523600"/>
    <x v="181"/>
    <n v="492184"/>
    <n v="103224"/>
    <x v="1"/>
    <n v="6"/>
    <x v="1"/>
    <x v="0"/>
  </r>
  <r>
    <x v="0"/>
    <x v="3"/>
    <x v="3"/>
    <x v="2"/>
    <n v="1498"/>
    <n v="120"/>
    <n v="7"/>
    <n v="10486"/>
    <x v="186"/>
    <n v="9856.84"/>
    <n v="2366.84"/>
    <x v="1"/>
    <n v="6"/>
    <x v="1"/>
    <x v="0"/>
  </r>
  <r>
    <x v="4"/>
    <x v="2"/>
    <x v="3"/>
    <x v="2"/>
    <n v="1221"/>
    <n v="120"/>
    <n v="300"/>
    <n v="366300"/>
    <x v="187"/>
    <n v="344322"/>
    <n v="39072"/>
    <x v="7"/>
    <n v="10"/>
    <x v="7"/>
    <x v="1"/>
  </r>
  <r>
    <x v="0"/>
    <x v="2"/>
    <x v="3"/>
    <x v="2"/>
    <n v="2076"/>
    <n v="120"/>
    <n v="350"/>
    <n v="726600"/>
    <x v="188"/>
    <n v="683004"/>
    <n v="143244"/>
    <x v="7"/>
    <n v="10"/>
    <x v="7"/>
    <x v="1"/>
  </r>
  <r>
    <x v="1"/>
    <x v="0"/>
    <x v="4"/>
    <x v="2"/>
    <n v="2844"/>
    <n v="250"/>
    <n v="15"/>
    <n v="42660"/>
    <x v="172"/>
    <n v="40100.400000000001"/>
    <n v="11660.400000000001"/>
    <x v="1"/>
    <n v="6"/>
    <x v="1"/>
    <x v="0"/>
  </r>
  <r>
    <x v="0"/>
    <x v="3"/>
    <x v="4"/>
    <x v="2"/>
    <n v="1498"/>
    <n v="250"/>
    <n v="7"/>
    <n v="10486"/>
    <x v="186"/>
    <n v="9856.84"/>
    <n v="2366.84"/>
    <x v="1"/>
    <n v="6"/>
    <x v="1"/>
    <x v="0"/>
  </r>
  <r>
    <x v="4"/>
    <x v="2"/>
    <x v="4"/>
    <x v="2"/>
    <n v="1221"/>
    <n v="250"/>
    <n v="300"/>
    <n v="366300"/>
    <x v="187"/>
    <n v="344322"/>
    <n v="39072"/>
    <x v="7"/>
    <n v="10"/>
    <x v="7"/>
    <x v="1"/>
  </r>
  <r>
    <x v="0"/>
    <x v="3"/>
    <x v="4"/>
    <x v="2"/>
    <n v="1123"/>
    <n v="250"/>
    <n v="20"/>
    <n v="22460"/>
    <x v="189"/>
    <n v="21112.400000000001"/>
    <n v="9882.4000000000015"/>
    <x v="11"/>
    <n v="11"/>
    <x v="9"/>
    <x v="1"/>
  </r>
  <r>
    <x v="4"/>
    <x v="0"/>
    <x v="4"/>
    <x v="2"/>
    <n v="2436"/>
    <n v="250"/>
    <n v="300"/>
    <n v="730800"/>
    <x v="190"/>
    <n v="686952"/>
    <n v="77952"/>
    <x v="12"/>
    <n v="12"/>
    <x v="2"/>
    <x v="1"/>
  </r>
  <r>
    <x v="3"/>
    <x v="2"/>
    <x v="5"/>
    <x v="2"/>
    <n v="1987.5"/>
    <n v="260"/>
    <n v="125"/>
    <n v="248437.5"/>
    <x v="146"/>
    <n v="233531.25"/>
    <n v="-4968.75"/>
    <x v="0"/>
    <n v="1"/>
    <x v="0"/>
    <x v="0"/>
  </r>
  <r>
    <x v="0"/>
    <x v="3"/>
    <x v="5"/>
    <x v="2"/>
    <n v="1679"/>
    <n v="260"/>
    <n v="350"/>
    <n v="587650"/>
    <x v="191"/>
    <n v="552391"/>
    <n v="115851"/>
    <x v="6"/>
    <n v="9"/>
    <x v="6"/>
    <x v="0"/>
  </r>
  <r>
    <x v="0"/>
    <x v="4"/>
    <x v="5"/>
    <x v="2"/>
    <n v="727"/>
    <n v="260"/>
    <n v="350"/>
    <n v="254450"/>
    <x v="182"/>
    <n v="239183"/>
    <n v="50163"/>
    <x v="7"/>
    <n v="10"/>
    <x v="7"/>
    <x v="1"/>
  </r>
  <r>
    <x v="0"/>
    <x v="2"/>
    <x v="5"/>
    <x v="2"/>
    <n v="1403"/>
    <n v="260"/>
    <n v="7"/>
    <n v="9821"/>
    <x v="179"/>
    <n v="9231.74"/>
    <n v="2216.7399999999998"/>
    <x v="7"/>
    <n v="10"/>
    <x v="7"/>
    <x v="1"/>
  </r>
  <r>
    <x v="0"/>
    <x v="2"/>
    <x v="5"/>
    <x v="2"/>
    <n v="2076"/>
    <n v="260"/>
    <n v="350"/>
    <n v="726600"/>
    <x v="188"/>
    <n v="683004"/>
    <n v="143244"/>
    <x v="7"/>
    <n v="10"/>
    <x v="7"/>
    <x v="1"/>
  </r>
  <r>
    <x v="0"/>
    <x v="2"/>
    <x v="1"/>
    <x v="2"/>
    <n v="1757"/>
    <n v="5"/>
    <n v="20"/>
    <n v="35140"/>
    <x v="192"/>
    <n v="33031.599999999999"/>
    <n v="15461.599999999999"/>
    <x v="7"/>
    <n v="10"/>
    <x v="7"/>
    <x v="1"/>
  </r>
  <r>
    <x v="1"/>
    <x v="4"/>
    <x v="2"/>
    <x v="2"/>
    <n v="2198"/>
    <n v="10"/>
    <n v="15"/>
    <n v="32970"/>
    <x v="193"/>
    <n v="30991.8"/>
    <n v="9011.7999999999993"/>
    <x v="5"/>
    <n v="8"/>
    <x v="5"/>
    <x v="0"/>
  </r>
  <r>
    <x v="1"/>
    <x v="1"/>
    <x v="2"/>
    <x v="2"/>
    <n v="1743"/>
    <n v="10"/>
    <n v="15"/>
    <n v="26145"/>
    <x v="194"/>
    <n v="24576.3"/>
    <n v="7146.2999999999993"/>
    <x v="5"/>
    <n v="8"/>
    <x v="5"/>
    <x v="0"/>
  </r>
  <r>
    <x v="1"/>
    <x v="4"/>
    <x v="2"/>
    <x v="2"/>
    <n v="1153"/>
    <n v="10"/>
    <n v="15"/>
    <n v="17295"/>
    <x v="195"/>
    <n v="16257.3"/>
    <n v="4727.2999999999993"/>
    <x v="10"/>
    <n v="10"/>
    <x v="7"/>
    <x v="0"/>
  </r>
  <r>
    <x v="0"/>
    <x v="2"/>
    <x v="2"/>
    <x v="2"/>
    <n v="1757"/>
    <n v="10"/>
    <n v="20"/>
    <n v="35140"/>
    <x v="192"/>
    <n v="33031.599999999999"/>
    <n v="15461.599999999999"/>
    <x v="7"/>
    <n v="10"/>
    <x v="7"/>
    <x v="1"/>
  </r>
  <r>
    <x v="0"/>
    <x v="1"/>
    <x v="3"/>
    <x v="2"/>
    <n v="1001"/>
    <n v="120"/>
    <n v="20"/>
    <n v="20020"/>
    <x v="196"/>
    <n v="18818.8"/>
    <n v="8808.7999999999993"/>
    <x v="5"/>
    <n v="8"/>
    <x v="5"/>
    <x v="0"/>
  </r>
  <r>
    <x v="0"/>
    <x v="3"/>
    <x v="3"/>
    <x v="2"/>
    <n v="1333"/>
    <n v="120"/>
    <n v="7"/>
    <n v="9331"/>
    <x v="197"/>
    <n v="8771.14"/>
    <n v="2106.1399999999994"/>
    <x v="15"/>
    <n v="11"/>
    <x v="9"/>
    <x v="0"/>
  </r>
  <r>
    <x v="1"/>
    <x v="4"/>
    <x v="4"/>
    <x v="2"/>
    <n v="1153"/>
    <n v="250"/>
    <n v="15"/>
    <n v="17295"/>
    <x v="195"/>
    <n v="16257.3"/>
    <n v="4727.2999999999993"/>
    <x v="10"/>
    <n v="10"/>
    <x v="7"/>
    <x v="0"/>
  </r>
  <r>
    <x v="2"/>
    <x v="3"/>
    <x v="0"/>
    <x v="2"/>
    <n v="727"/>
    <n v="3"/>
    <n v="12"/>
    <n v="8724"/>
    <x v="198"/>
    <n v="8113.32"/>
    <n v="5932.32"/>
    <x v="8"/>
    <n v="2"/>
    <x v="8"/>
    <x v="0"/>
  </r>
  <r>
    <x v="2"/>
    <x v="0"/>
    <x v="0"/>
    <x v="2"/>
    <n v="1884"/>
    <n v="3"/>
    <n v="12"/>
    <n v="22608"/>
    <x v="199"/>
    <n v="21025.439999999999"/>
    <n v="15373.439999999999"/>
    <x v="5"/>
    <n v="8"/>
    <x v="5"/>
    <x v="0"/>
  </r>
  <r>
    <x v="0"/>
    <x v="3"/>
    <x v="0"/>
    <x v="2"/>
    <n v="1834"/>
    <n v="3"/>
    <n v="20"/>
    <n v="36680"/>
    <x v="200"/>
    <n v="34112.400000000001"/>
    <n v="15772.400000000001"/>
    <x v="9"/>
    <n v="9"/>
    <x v="6"/>
    <x v="1"/>
  </r>
  <r>
    <x v="2"/>
    <x v="3"/>
    <x v="1"/>
    <x v="2"/>
    <n v="2340"/>
    <n v="5"/>
    <n v="12"/>
    <n v="28080"/>
    <x v="201"/>
    <n v="26114.400000000001"/>
    <n v="19094.400000000001"/>
    <x v="0"/>
    <n v="1"/>
    <x v="0"/>
    <x v="0"/>
  </r>
  <r>
    <x v="2"/>
    <x v="2"/>
    <x v="1"/>
    <x v="2"/>
    <n v="2342"/>
    <n v="5"/>
    <n v="12"/>
    <n v="28104"/>
    <x v="202"/>
    <n v="26136.720000000001"/>
    <n v="19110.72"/>
    <x v="15"/>
    <n v="11"/>
    <x v="9"/>
    <x v="0"/>
  </r>
  <r>
    <x v="0"/>
    <x v="2"/>
    <x v="2"/>
    <x v="2"/>
    <n v="1031"/>
    <n v="10"/>
    <n v="7"/>
    <n v="7217"/>
    <x v="203"/>
    <n v="6711.81"/>
    <n v="1556.8100000000004"/>
    <x v="9"/>
    <n v="9"/>
    <x v="6"/>
    <x v="1"/>
  </r>
  <r>
    <x v="1"/>
    <x v="0"/>
    <x v="3"/>
    <x v="2"/>
    <n v="1262"/>
    <n v="120"/>
    <n v="15"/>
    <n v="18930"/>
    <x v="204"/>
    <n v="17604.900000000001"/>
    <n v="4984.9000000000015"/>
    <x v="14"/>
    <n v="5"/>
    <x v="11"/>
    <x v="0"/>
  </r>
  <r>
    <x v="0"/>
    <x v="0"/>
    <x v="3"/>
    <x v="2"/>
    <n v="1135"/>
    <n v="120"/>
    <n v="7"/>
    <n v="7945"/>
    <x v="205"/>
    <n v="7388.85"/>
    <n v="1713.8500000000004"/>
    <x v="1"/>
    <n v="6"/>
    <x v="1"/>
    <x v="0"/>
  </r>
  <r>
    <x v="0"/>
    <x v="4"/>
    <x v="3"/>
    <x v="2"/>
    <n v="547"/>
    <n v="120"/>
    <n v="7"/>
    <n v="3829"/>
    <x v="206"/>
    <n v="3560.9700000000003"/>
    <n v="825.97000000000025"/>
    <x v="15"/>
    <n v="11"/>
    <x v="9"/>
    <x v="0"/>
  </r>
  <r>
    <x v="0"/>
    <x v="0"/>
    <x v="3"/>
    <x v="2"/>
    <n v="1582"/>
    <n v="120"/>
    <n v="7"/>
    <n v="11074"/>
    <x v="207"/>
    <n v="10298.82"/>
    <n v="2388.8199999999997"/>
    <x v="2"/>
    <n v="12"/>
    <x v="2"/>
    <x v="0"/>
  </r>
  <r>
    <x v="2"/>
    <x v="2"/>
    <x v="4"/>
    <x v="2"/>
    <n v="1738.5"/>
    <n v="250"/>
    <n v="12"/>
    <n v="20862"/>
    <x v="208"/>
    <n v="19401.66"/>
    <n v="14186.16"/>
    <x v="13"/>
    <n v="4"/>
    <x v="10"/>
    <x v="0"/>
  </r>
  <r>
    <x v="2"/>
    <x v="1"/>
    <x v="4"/>
    <x v="2"/>
    <n v="2215"/>
    <n v="250"/>
    <n v="12"/>
    <n v="26580"/>
    <x v="209"/>
    <n v="24719.4"/>
    <n v="18074.400000000001"/>
    <x v="9"/>
    <n v="9"/>
    <x v="6"/>
    <x v="1"/>
  </r>
  <r>
    <x v="0"/>
    <x v="0"/>
    <x v="4"/>
    <x v="2"/>
    <n v="1582"/>
    <n v="250"/>
    <n v="7"/>
    <n v="11074"/>
    <x v="207"/>
    <n v="10298.82"/>
    <n v="2388.8199999999997"/>
    <x v="2"/>
    <n v="12"/>
    <x v="2"/>
    <x v="0"/>
  </r>
  <r>
    <x v="0"/>
    <x v="0"/>
    <x v="5"/>
    <x v="2"/>
    <n v="1135"/>
    <n v="260"/>
    <n v="7"/>
    <n v="7945"/>
    <x v="205"/>
    <n v="7388.85"/>
    <n v="1713.8500000000004"/>
    <x v="1"/>
    <n v="6"/>
    <x v="1"/>
    <x v="0"/>
  </r>
  <r>
    <x v="0"/>
    <x v="4"/>
    <x v="0"/>
    <x v="2"/>
    <n v="1761"/>
    <n v="3"/>
    <n v="350"/>
    <n v="616350"/>
    <x v="210"/>
    <n v="573205.5"/>
    <n v="115345.5"/>
    <x v="3"/>
    <n v="3"/>
    <x v="3"/>
    <x v="0"/>
  </r>
  <r>
    <x v="4"/>
    <x v="2"/>
    <x v="0"/>
    <x v="2"/>
    <n v="448"/>
    <n v="3"/>
    <n v="300"/>
    <n v="134400"/>
    <x v="211"/>
    <n v="124992"/>
    <n v="12992"/>
    <x v="1"/>
    <n v="6"/>
    <x v="1"/>
    <x v="0"/>
  </r>
  <r>
    <x v="4"/>
    <x v="2"/>
    <x v="0"/>
    <x v="2"/>
    <n v="2181"/>
    <n v="3"/>
    <n v="300"/>
    <n v="654300"/>
    <x v="212"/>
    <n v="608499"/>
    <n v="63249"/>
    <x v="10"/>
    <n v="10"/>
    <x v="7"/>
    <x v="0"/>
  </r>
  <r>
    <x v="0"/>
    <x v="2"/>
    <x v="1"/>
    <x v="2"/>
    <n v="1976"/>
    <n v="5"/>
    <n v="20"/>
    <n v="39520"/>
    <x v="213"/>
    <n v="36753.599999999999"/>
    <n v="16993.599999999999"/>
    <x v="10"/>
    <n v="10"/>
    <x v="7"/>
    <x v="0"/>
  </r>
  <r>
    <x v="4"/>
    <x v="2"/>
    <x v="1"/>
    <x v="2"/>
    <n v="2181"/>
    <n v="5"/>
    <n v="300"/>
    <n v="654300"/>
    <x v="212"/>
    <n v="608499"/>
    <n v="63249"/>
    <x v="10"/>
    <n v="10"/>
    <x v="7"/>
    <x v="0"/>
  </r>
  <r>
    <x v="3"/>
    <x v="1"/>
    <x v="1"/>
    <x v="2"/>
    <n v="2500"/>
    <n v="5"/>
    <n v="125"/>
    <n v="312500"/>
    <x v="214"/>
    <n v="290625"/>
    <n v="-9375"/>
    <x v="11"/>
    <n v="11"/>
    <x v="9"/>
    <x v="1"/>
  </r>
  <r>
    <x v="4"/>
    <x v="0"/>
    <x v="2"/>
    <x v="2"/>
    <n v="1702"/>
    <n v="10"/>
    <n v="300"/>
    <n v="510600"/>
    <x v="215"/>
    <n v="474858"/>
    <n v="49358"/>
    <x v="14"/>
    <n v="5"/>
    <x v="11"/>
    <x v="0"/>
  </r>
  <r>
    <x v="4"/>
    <x v="2"/>
    <x v="2"/>
    <x v="2"/>
    <n v="448"/>
    <n v="10"/>
    <n v="300"/>
    <n v="134400"/>
    <x v="211"/>
    <n v="124992"/>
    <n v="12992"/>
    <x v="1"/>
    <n v="6"/>
    <x v="1"/>
    <x v="0"/>
  </r>
  <r>
    <x v="3"/>
    <x v="1"/>
    <x v="2"/>
    <x v="2"/>
    <n v="3513"/>
    <n v="10"/>
    <n v="125"/>
    <n v="439125"/>
    <x v="216"/>
    <n v="408386.25"/>
    <n v="-13173.75"/>
    <x v="4"/>
    <n v="7"/>
    <x v="4"/>
    <x v="0"/>
  </r>
  <r>
    <x v="1"/>
    <x v="2"/>
    <x v="2"/>
    <x v="2"/>
    <n v="2101"/>
    <n v="10"/>
    <n v="15"/>
    <n v="31515"/>
    <x v="217"/>
    <n v="29308.95"/>
    <n v="8298.9500000000007"/>
    <x v="5"/>
    <n v="8"/>
    <x v="5"/>
    <x v="0"/>
  </r>
  <r>
    <x v="1"/>
    <x v="4"/>
    <x v="2"/>
    <x v="2"/>
    <n v="2931"/>
    <n v="10"/>
    <n v="15"/>
    <n v="43965"/>
    <x v="218"/>
    <n v="40887.449999999997"/>
    <n v="11577.449999999997"/>
    <x v="9"/>
    <n v="9"/>
    <x v="6"/>
    <x v="1"/>
  </r>
  <r>
    <x v="0"/>
    <x v="2"/>
    <x v="2"/>
    <x v="2"/>
    <n v="1535"/>
    <n v="10"/>
    <n v="20"/>
    <n v="30700"/>
    <x v="219"/>
    <n v="28551"/>
    <n v="13201"/>
    <x v="6"/>
    <n v="9"/>
    <x v="6"/>
    <x v="0"/>
  </r>
  <r>
    <x v="4"/>
    <x v="1"/>
    <x v="2"/>
    <x v="2"/>
    <n v="1123"/>
    <n v="10"/>
    <n v="300"/>
    <n v="336900"/>
    <x v="220"/>
    <n v="313317"/>
    <n v="32567"/>
    <x v="9"/>
    <n v="9"/>
    <x v="6"/>
    <x v="1"/>
  </r>
  <r>
    <x v="4"/>
    <x v="0"/>
    <x v="2"/>
    <x v="2"/>
    <n v="1404"/>
    <n v="10"/>
    <n v="300"/>
    <n v="421200"/>
    <x v="221"/>
    <n v="391716"/>
    <n v="40716"/>
    <x v="11"/>
    <n v="11"/>
    <x v="9"/>
    <x v="1"/>
  </r>
  <r>
    <x v="2"/>
    <x v="3"/>
    <x v="2"/>
    <x v="2"/>
    <n v="2763"/>
    <n v="10"/>
    <n v="12"/>
    <n v="33156"/>
    <x v="222"/>
    <n v="30835.08"/>
    <n v="22546.080000000002"/>
    <x v="11"/>
    <n v="11"/>
    <x v="9"/>
    <x v="1"/>
  </r>
  <r>
    <x v="0"/>
    <x v="1"/>
    <x v="2"/>
    <x v="2"/>
    <n v="2125"/>
    <n v="10"/>
    <n v="7"/>
    <n v="14875"/>
    <x v="223"/>
    <n v="13833.75"/>
    <n v="3208.75"/>
    <x v="12"/>
    <n v="12"/>
    <x v="2"/>
    <x v="1"/>
  </r>
  <r>
    <x v="4"/>
    <x v="2"/>
    <x v="3"/>
    <x v="2"/>
    <n v="1659"/>
    <n v="120"/>
    <n v="300"/>
    <n v="497700"/>
    <x v="224"/>
    <n v="462861"/>
    <n v="48111"/>
    <x v="4"/>
    <n v="7"/>
    <x v="4"/>
    <x v="0"/>
  </r>
  <r>
    <x v="0"/>
    <x v="3"/>
    <x v="3"/>
    <x v="2"/>
    <n v="609"/>
    <n v="120"/>
    <n v="20"/>
    <n v="12180"/>
    <x v="225"/>
    <n v="11327.4"/>
    <n v="5237.3999999999996"/>
    <x v="5"/>
    <n v="8"/>
    <x v="5"/>
    <x v="0"/>
  </r>
  <r>
    <x v="3"/>
    <x v="1"/>
    <x v="3"/>
    <x v="2"/>
    <n v="2087"/>
    <n v="120"/>
    <n v="125"/>
    <n v="260875"/>
    <x v="226"/>
    <n v="242613.75"/>
    <n v="-7826.25"/>
    <x v="6"/>
    <n v="9"/>
    <x v="6"/>
    <x v="0"/>
  </r>
  <r>
    <x v="0"/>
    <x v="2"/>
    <x v="3"/>
    <x v="2"/>
    <n v="1976"/>
    <n v="120"/>
    <n v="20"/>
    <n v="39520"/>
    <x v="213"/>
    <n v="36753.599999999999"/>
    <n v="16993.599999999999"/>
    <x v="10"/>
    <n v="10"/>
    <x v="7"/>
    <x v="0"/>
  </r>
  <r>
    <x v="0"/>
    <x v="4"/>
    <x v="3"/>
    <x v="2"/>
    <n v="1421"/>
    <n v="120"/>
    <n v="20"/>
    <n v="28420"/>
    <x v="227"/>
    <n v="26430.6"/>
    <n v="12220.599999999999"/>
    <x v="12"/>
    <n v="12"/>
    <x v="2"/>
    <x v="1"/>
  </r>
  <r>
    <x v="4"/>
    <x v="4"/>
    <x v="3"/>
    <x v="2"/>
    <n v="1372"/>
    <n v="120"/>
    <n v="300"/>
    <n v="411600"/>
    <x v="228"/>
    <n v="382788"/>
    <n v="39788"/>
    <x v="2"/>
    <n v="12"/>
    <x v="2"/>
    <x v="0"/>
  </r>
  <r>
    <x v="0"/>
    <x v="1"/>
    <x v="3"/>
    <x v="2"/>
    <n v="588"/>
    <n v="120"/>
    <n v="20"/>
    <n v="11760"/>
    <x v="229"/>
    <n v="10936.8"/>
    <n v="5056.7999999999993"/>
    <x v="12"/>
    <n v="12"/>
    <x v="2"/>
    <x v="1"/>
  </r>
  <r>
    <x v="2"/>
    <x v="0"/>
    <x v="4"/>
    <x v="2"/>
    <n v="3244.5"/>
    <n v="250"/>
    <n v="12"/>
    <n v="38934"/>
    <x v="230"/>
    <n v="36208.620000000003"/>
    <n v="26475.120000000003"/>
    <x v="0"/>
    <n v="1"/>
    <x v="0"/>
    <x v="0"/>
  </r>
  <r>
    <x v="4"/>
    <x v="2"/>
    <x v="4"/>
    <x v="2"/>
    <n v="959"/>
    <n v="250"/>
    <n v="300"/>
    <n v="287700"/>
    <x v="62"/>
    <n v="267561"/>
    <n v="27811"/>
    <x v="8"/>
    <n v="2"/>
    <x v="8"/>
    <x v="0"/>
  </r>
  <r>
    <x v="4"/>
    <x v="3"/>
    <x v="4"/>
    <x v="2"/>
    <n v="2747"/>
    <n v="250"/>
    <n v="300"/>
    <n v="824100"/>
    <x v="231"/>
    <n v="766413"/>
    <n v="79663"/>
    <x v="8"/>
    <n v="2"/>
    <x v="8"/>
    <x v="0"/>
  </r>
  <r>
    <x v="3"/>
    <x v="0"/>
    <x v="5"/>
    <x v="2"/>
    <n v="1645"/>
    <n v="260"/>
    <n v="125"/>
    <n v="205625"/>
    <x v="232"/>
    <n v="191231.25"/>
    <n v="-6168.75"/>
    <x v="14"/>
    <n v="5"/>
    <x v="11"/>
    <x v="0"/>
  </r>
  <r>
    <x v="0"/>
    <x v="2"/>
    <x v="5"/>
    <x v="2"/>
    <n v="2876"/>
    <n v="260"/>
    <n v="350"/>
    <n v="1006600"/>
    <x v="233"/>
    <n v="936138"/>
    <n v="188378"/>
    <x v="6"/>
    <n v="9"/>
    <x v="6"/>
    <x v="0"/>
  </r>
  <r>
    <x v="3"/>
    <x v="1"/>
    <x v="5"/>
    <x v="2"/>
    <n v="994"/>
    <n v="260"/>
    <n v="125"/>
    <n v="124250"/>
    <x v="234"/>
    <n v="115552.5"/>
    <n v="-3727.5"/>
    <x v="9"/>
    <n v="9"/>
    <x v="6"/>
    <x v="1"/>
  </r>
  <r>
    <x v="0"/>
    <x v="0"/>
    <x v="5"/>
    <x v="2"/>
    <n v="1118"/>
    <n v="260"/>
    <n v="20"/>
    <n v="22360"/>
    <x v="235"/>
    <n v="20794.8"/>
    <n v="9614.7999999999993"/>
    <x v="15"/>
    <n v="11"/>
    <x v="9"/>
    <x v="0"/>
  </r>
  <r>
    <x v="4"/>
    <x v="4"/>
    <x v="5"/>
    <x v="2"/>
    <n v="1372"/>
    <n v="260"/>
    <n v="300"/>
    <n v="411600"/>
    <x v="228"/>
    <n v="382788"/>
    <n v="39788"/>
    <x v="2"/>
    <n v="12"/>
    <x v="2"/>
    <x v="0"/>
  </r>
  <r>
    <x v="0"/>
    <x v="0"/>
    <x v="1"/>
    <x v="2"/>
    <n v="488"/>
    <n v="5"/>
    <n v="7"/>
    <n v="3416"/>
    <x v="236"/>
    <n v="3142.7200000000003"/>
    <n v="702.72000000000025"/>
    <x v="8"/>
    <n v="2"/>
    <x v="8"/>
    <x v="0"/>
  </r>
  <r>
    <x v="0"/>
    <x v="4"/>
    <x v="1"/>
    <x v="2"/>
    <n v="1282"/>
    <n v="5"/>
    <n v="20"/>
    <n v="25640"/>
    <x v="237"/>
    <n v="23588.799999999999"/>
    <n v="10768.8"/>
    <x v="1"/>
    <n v="6"/>
    <x v="1"/>
    <x v="0"/>
  </r>
  <r>
    <x v="0"/>
    <x v="0"/>
    <x v="2"/>
    <x v="2"/>
    <n v="257"/>
    <n v="10"/>
    <n v="7"/>
    <n v="1799"/>
    <x v="238"/>
    <n v="1655.08"/>
    <n v="370.07999999999993"/>
    <x v="14"/>
    <n v="5"/>
    <x v="11"/>
    <x v="0"/>
  </r>
  <r>
    <x v="0"/>
    <x v="4"/>
    <x v="5"/>
    <x v="2"/>
    <n v="1282"/>
    <n v="260"/>
    <n v="20"/>
    <n v="25640"/>
    <x v="237"/>
    <n v="23588.799999999999"/>
    <n v="10768.8"/>
    <x v="1"/>
    <n v="6"/>
    <x v="1"/>
    <x v="0"/>
  </r>
  <r>
    <x v="3"/>
    <x v="3"/>
    <x v="0"/>
    <x v="2"/>
    <n v="1540"/>
    <n v="3"/>
    <n v="125"/>
    <n v="192500"/>
    <x v="239"/>
    <n v="177100"/>
    <n v="-7700"/>
    <x v="5"/>
    <n v="8"/>
    <x v="5"/>
    <x v="0"/>
  </r>
  <r>
    <x v="1"/>
    <x v="2"/>
    <x v="0"/>
    <x v="2"/>
    <n v="490"/>
    <n v="3"/>
    <n v="15"/>
    <n v="7350"/>
    <x v="240"/>
    <n v="6762"/>
    <n v="1862"/>
    <x v="15"/>
    <n v="11"/>
    <x v="9"/>
    <x v="0"/>
  </r>
  <r>
    <x v="0"/>
    <x v="3"/>
    <x v="0"/>
    <x v="2"/>
    <n v="1362"/>
    <n v="3"/>
    <n v="350"/>
    <n v="476700"/>
    <x v="241"/>
    <n v="438564"/>
    <n v="84444"/>
    <x v="2"/>
    <n v="12"/>
    <x v="2"/>
    <x v="0"/>
  </r>
  <r>
    <x v="1"/>
    <x v="2"/>
    <x v="1"/>
    <x v="2"/>
    <n v="2501"/>
    <n v="5"/>
    <n v="15"/>
    <n v="37515"/>
    <x v="242"/>
    <n v="34513.800000000003"/>
    <n v="9503.8000000000029"/>
    <x v="3"/>
    <n v="3"/>
    <x v="3"/>
    <x v="0"/>
  </r>
  <r>
    <x v="0"/>
    <x v="0"/>
    <x v="1"/>
    <x v="2"/>
    <n v="708"/>
    <n v="5"/>
    <n v="20"/>
    <n v="14160"/>
    <x v="243"/>
    <n v="13027.2"/>
    <n v="5947.2000000000007"/>
    <x v="1"/>
    <n v="6"/>
    <x v="1"/>
    <x v="0"/>
  </r>
  <r>
    <x v="0"/>
    <x v="1"/>
    <x v="1"/>
    <x v="2"/>
    <n v="645"/>
    <n v="5"/>
    <n v="20"/>
    <n v="12900"/>
    <x v="244"/>
    <n v="11868"/>
    <n v="5418"/>
    <x v="4"/>
    <n v="7"/>
    <x v="4"/>
    <x v="0"/>
  </r>
  <r>
    <x v="4"/>
    <x v="2"/>
    <x v="1"/>
    <x v="2"/>
    <n v="1562"/>
    <n v="5"/>
    <n v="300"/>
    <n v="468600"/>
    <x v="245"/>
    <n v="431112"/>
    <n v="40612"/>
    <x v="5"/>
    <n v="8"/>
    <x v="5"/>
    <x v="0"/>
  </r>
  <r>
    <x v="4"/>
    <x v="0"/>
    <x v="1"/>
    <x v="2"/>
    <n v="1283"/>
    <n v="5"/>
    <n v="300"/>
    <n v="384900"/>
    <x v="246"/>
    <n v="354108"/>
    <n v="33358"/>
    <x v="9"/>
    <n v="9"/>
    <x v="6"/>
    <x v="1"/>
  </r>
  <r>
    <x v="1"/>
    <x v="1"/>
    <x v="1"/>
    <x v="2"/>
    <n v="711"/>
    <n v="5"/>
    <n v="15"/>
    <n v="10665"/>
    <x v="247"/>
    <n v="9811.7999999999993"/>
    <n v="2701.7999999999993"/>
    <x v="2"/>
    <n v="12"/>
    <x v="2"/>
    <x v="0"/>
  </r>
  <r>
    <x v="3"/>
    <x v="3"/>
    <x v="2"/>
    <x v="2"/>
    <n v="1114"/>
    <n v="10"/>
    <n v="125"/>
    <n v="139250"/>
    <x v="248"/>
    <n v="128110"/>
    <n v="-5570"/>
    <x v="3"/>
    <n v="3"/>
    <x v="3"/>
    <x v="0"/>
  </r>
  <r>
    <x v="0"/>
    <x v="1"/>
    <x v="2"/>
    <x v="2"/>
    <n v="1259"/>
    <n v="10"/>
    <n v="7"/>
    <n v="8813"/>
    <x v="249"/>
    <n v="8107.96"/>
    <n v="1812.96"/>
    <x v="13"/>
    <n v="4"/>
    <x v="10"/>
    <x v="0"/>
  </r>
  <r>
    <x v="0"/>
    <x v="1"/>
    <x v="2"/>
    <x v="2"/>
    <n v="1095"/>
    <n v="10"/>
    <n v="7"/>
    <n v="7665"/>
    <x v="250"/>
    <n v="7051.8"/>
    <n v="1576.8000000000002"/>
    <x v="14"/>
    <n v="5"/>
    <x v="11"/>
    <x v="0"/>
  </r>
  <r>
    <x v="0"/>
    <x v="1"/>
    <x v="2"/>
    <x v="2"/>
    <n v="1366"/>
    <n v="10"/>
    <n v="20"/>
    <n v="27320"/>
    <x v="251"/>
    <n v="25134.400000000001"/>
    <n v="11474.400000000001"/>
    <x v="1"/>
    <n v="6"/>
    <x v="1"/>
    <x v="0"/>
  </r>
  <r>
    <x v="4"/>
    <x v="3"/>
    <x v="2"/>
    <x v="2"/>
    <n v="2460"/>
    <n v="10"/>
    <n v="300"/>
    <n v="738000"/>
    <x v="252"/>
    <n v="678960"/>
    <n v="63960"/>
    <x v="1"/>
    <n v="6"/>
    <x v="1"/>
    <x v="0"/>
  </r>
  <r>
    <x v="0"/>
    <x v="4"/>
    <x v="2"/>
    <x v="2"/>
    <n v="678"/>
    <n v="10"/>
    <n v="7"/>
    <n v="4746"/>
    <x v="253"/>
    <n v="4366.32"/>
    <n v="976.31999999999971"/>
    <x v="5"/>
    <n v="8"/>
    <x v="5"/>
    <x v="0"/>
  </r>
  <r>
    <x v="0"/>
    <x v="1"/>
    <x v="2"/>
    <x v="2"/>
    <n v="1598"/>
    <n v="10"/>
    <n v="7"/>
    <n v="11186"/>
    <x v="254"/>
    <n v="10291.120000000001"/>
    <n v="2301.1200000000008"/>
    <x v="5"/>
    <n v="8"/>
    <x v="5"/>
    <x v="0"/>
  </r>
  <r>
    <x v="0"/>
    <x v="1"/>
    <x v="2"/>
    <x v="2"/>
    <n v="2409"/>
    <n v="10"/>
    <n v="7"/>
    <n v="16863"/>
    <x v="255"/>
    <n v="15513.96"/>
    <n v="3468.9599999999991"/>
    <x v="9"/>
    <n v="9"/>
    <x v="6"/>
    <x v="1"/>
  </r>
  <r>
    <x v="0"/>
    <x v="1"/>
    <x v="2"/>
    <x v="2"/>
    <n v="1934"/>
    <n v="10"/>
    <n v="20"/>
    <n v="38680"/>
    <x v="256"/>
    <n v="35585.599999999999"/>
    <n v="16245.599999999999"/>
    <x v="6"/>
    <n v="9"/>
    <x v="6"/>
    <x v="0"/>
  </r>
  <r>
    <x v="0"/>
    <x v="3"/>
    <x v="2"/>
    <x v="2"/>
    <n v="2993"/>
    <n v="10"/>
    <n v="20"/>
    <n v="59860"/>
    <x v="257"/>
    <n v="55071.199999999997"/>
    <n v="25141.199999999997"/>
    <x v="6"/>
    <n v="9"/>
    <x v="6"/>
    <x v="0"/>
  </r>
  <r>
    <x v="0"/>
    <x v="1"/>
    <x v="2"/>
    <x v="2"/>
    <n v="2146"/>
    <n v="10"/>
    <n v="350"/>
    <n v="751100"/>
    <x v="258"/>
    <n v="691012"/>
    <n v="133052"/>
    <x v="11"/>
    <n v="11"/>
    <x v="9"/>
    <x v="1"/>
  </r>
  <r>
    <x v="0"/>
    <x v="3"/>
    <x v="2"/>
    <x v="2"/>
    <n v="1946"/>
    <n v="10"/>
    <n v="7"/>
    <n v="13622"/>
    <x v="259"/>
    <n v="12532.24"/>
    <n v="2802.24"/>
    <x v="12"/>
    <n v="12"/>
    <x v="2"/>
    <x v="1"/>
  </r>
  <r>
    <x v="0"/>
    <x v="3"/>
    <x v="2"/>
    <x v="2"/>
    <n v="1362"/>
    <n v="10"/>
    <n v="350"/>
    <n v="476700"/>
    <x v="241"/>
    <n v="438564"/>
    <n v="84444"/>
    <x v="2"/>
    <n v="12"/>
    <x v="2"/>
    <x v="0"/>
  </r>
  <r>
    <x v="2"/>
    <x v="0"/>
    <x v="3"/>
    <x v="2"/>
    <n v="598"/>
    <n v="120"/>
    <n v="12"/>
    <n v="7176"/>
    <x v="260"/>
    <n v="6601.92"/>
    <n v="4807.92"/>
    <x v="3"/>
    <n v="3"/>
    <x v="3"/>
    <x v="0"/>
  </r>
  <r>
    <x v="0"/>
    <x v="4"/>
    <x v="3"/>
    <x v="2"/>
    <n v="2907"/>
    <n v="120"/>
    <n v="7"/>
    <n v="20349"/>
    <x v="261"/>
    <n v="18721.080000000002"/>
    <n v="4186.0800000000017"/>
    <x v="1"/>
    <n v="6"/>
    <x v="1"/>
    <x v="0"/>
  </r>
  <r>
    <x v="0"/>
    <x v="1"/>
    <x v="3"/>
    <x v="2"/>
    <n v="2338"/>
    <n v="120"/>
    <n v="7"/>
    <n v="16366"/>
    <x v="262"/>
    <n v="15056.72"/>
    <n v="3366.7199999999993"/>
    <x v="1"/>
    <n v="6"/>
    <x v="1"/>
    <x v="0"/>
  </r>
  <r>
    <x v="4"/>
    <x v="2"/>
    <x v="3"/>
    <x v="2"/>
    <n v="386"/>
    <n v="120"/>
    <n v="300"/>
    <n v="115800"/>
    <x v="263"/>
    <n v="106536"/>
    <n v="10036"/>
    <x v="11"/>
    <n v="11"/>
    <x v="9"/>
    <x v="1"/>
  </r>
  <r>
    <x v="4"/>
    <x v="3"/>
    <x v="3"/>
    <x v="2"/>
    <n v="635"/>
    <n v="120"/>
    <n v="300"/>
    <n v="190500"/>
    <x v="264"/>
    <n v="175260"/>
    <n v="16510"/>
    <x v="2"/>
    <n v="12"/>
    <x v="2"/>
    <x v="0"/>
  </r>
  <r>
    <x v="0"/>
    <x v="2"/>
    <x v="4"/>
    <x v="2"/>
    <n v="574.5"/>
    <n v="250"/>
    <n v="350"/>
    <n v="201075"/>
    <x v="265"/>
    <n v="184989"/>
    <n v="35619"/>
    <x v="13"/>
    <n v="4"/>
    <x v="10"/>
    <x v="0"/>
  </r>
  <r>
    <x v="0"/>
    <x v="1"/>
    <x v="4"/>
    <x v="2"/>
    <n v="2338"/>
    <n v="250"/>
    <n v="7"/>
    <n v="16366"/>
    <x v="262"/>
    <n v="15056.72"/>
    <n v="3366.7199999999993"/>
    <x v="1"/>
    <n v="6"/>
    <x v="1"/>
    <x v="0"/>
  </r>
  <r>
    <x v="0"/>
    <x v="2"/>
    <x v="4"/>
    <x v="2"/>
    <n v="381"/>
    <n v="250"/>
    <n v="350"/>
    <n v="133350"/>
    <x v="266"/>
    <n v="122682"/>
    <n v="23622"/>
    <x v="5"/>
    <n v="8"/>
    <x v="5"/>
    <x v="0"/>
  </r>
  <r>
    <x v="0"/>
    <x v="1"/>
    <x v="4"/>
    <x v="2"/>
    <n v="422"/>
    <n v="250"/>
    <n v="350"/>
    <n v="147700"/>
    <x v="267"/>
    <n v="135884"/>
    <n v="26164"/>
    <x v="5"/>
    <n v="8"/>
    <x v="5"/>
    <x v="0"/>
  </r>
  <r>
    <x v="4"/>
    <x v="0"/>
    <x v="4"/>
    <x v="2"/>
    <n v="2134"/>
    <n v="250"/>
    <n v="300"/>
    <n v="640200"/>
    <x v="268"/>
    <n v="588984"/>
    <n v="55484"/>
    <x v="6"/>
    <n v="9"/>
    <x v="6"/>
    <x v="0"/>
  </r>
  <r>
    <x v="4"/>
    <x v="4"/>
    <x v="4"/>
    <x v="2"/>
    <n v="808"/>
    <n v="250"/>
    <n v="300"/>
    <n v="242400"/>
    <x v="269"/>
    <n v="223008"/>
    <n v="21008"/>
    <x v="12"/>
    <n v="12"/>
    <x v="2"/>
    <x v="1"/>
  </r>
  <r>
    <x v="0"/>
    <x v="0"/>
    <x v="5"/>
    <x v="2"/>
    <n v="708"/>
    <n v="260"/>
    <n v="20"/>
    <n v="14160"/>
    <x v="243"/>
    <n v="13027.2"/>
    <n v="5947.2000000000007"/>
    <x v="1"/>
    <n v="6"/>
    <x v="1"/>
    <x v="0"/>
  </r>
  <r>
    <x v="0"/>
    <x v="4"/>
    <x v="5"/>
    <x v="2"/>
    <n v="2907"/>
    <n v="260"/>
    <n v="7"/>
    <n v="20349"/>
    <x v="261"/>
    <n v="18721.080000000002"/>
    <n v="4186.0800000000017"/>
    <x v="1"/>
    <n v="6"/>
    <x v="1"/>
    <x v="0"/>
  </r>
  <r>
    <x v="0"/>
    <x v="1"/>
    <x v="5"/>
    <x v="2"/>
    <n v="1366"/>
    <n v="260"/>
    <n v="20"/>
    <n v="27320"/>
    <x v="251"/>
    <n v="25134.400000000001"/>
    <n v="11474.400000000001"/>
    <x v="1"/>
    <n v="6"/>
    <x v="1"/>
    <x v="0"/>
  </r>
  <r>
    <x v="4"/>
    <x v="3"/>
    <x v="5"/>
    <x v="2"/>
    <n v="2460"/>
    <n v="260"/>
    <n v="300"/>
    <n v="738000"/>
    <x v="252"/>
    <n v="678960"/>
    <n v="63960"/>
    <x v="1"/>
    <n v="6"/>
    <x v="1"/>
    <x v="0"/>
  </r>
  <r>
    <x v="0"/>
    <x v="1"/>
    <x v="5"/>
    <x v="2"/>
    <n v="1520"/>
    <n v="260"/>
    <n v="20"/>
    <n v="30400"/>
    <x v="270"/>
    <n v="27968"/>
    <n v="12768"/>
    <x v="15"/>
    <n v="11"/>
    <x v="9"/>
    <x v="0"/>
  </r>
  <r>
    <x v="1"/>
    <x v="1"/>
    <x v="5"/>
    <x v="2"/>
    <n v="711"/>
    <n v="260"/>
    <n v="15"/>
    <n v="10665"/>
    <x v="247"/>
    <n v="9811.7999999999993"/>
    <n v="2701.7999999999993"/>
    <x v="2"/>
    <n v="12"/>
    <x v="2"/>
    <x v="0"/>
  </r>
  <r>
    <x v="2"/>
    <x v="3"/>
    <x v="5"/>
    <x v="2"/>
    <n v="1375"/>
    <n v="260"/>
    <n v="12"/>
    <n v="16500"/>
    <x v="271"/>
    <n v="15180"/>
    <n v="11055"/>
    <x v="12"/>
    <n v="12"/>
    <x v="2"/>
    <x v="1"/>
  </r>
  <r>
    <x v="4"/>
    <x v="3"/>
    <x v="5"/>
    <x v="2"/>
    <n v="635"/>
    <n v="260"/>
    <n v="300"/>
    <n v="190500"/>
    <x v="264"/>
    <n v="175260"/>
    <n v="16510"/>
    <x v="2"/>
    <n v="12"/>
    <x v="2"/>
    <x v="0"/>
  </r>
  <r>
    <x v="0"/>
    <x v="4"/>
    <x v="4"/>
    <x v="2"/>
    <n v="436.5"/>
    <n v="250"/>
    <n v="20"/>
    <n v="8730"/>
    <x v="272"/>
    <n v="8031.5999999999995"/>
    <n v="3666.5999999999995"/>
    <x v="4"/>
    <n v="7"/>
    <x v="4"/>
    <x v="0"/>
  </r>
  <r>
    <x v="4"/>
    <x v="0"/>
    <x v="0"/>
    <x v="2"/>
    <n v="1094"/>
    <n v="3"/>
    <n v="300"/>
    <n v="328200"/>
    <x v="273"/>
    <n v="298662"/>
    <n v="25162"/>
    <x v="1"/>
    <n v="6"/>
    <x v="1"/>
    <x v="0"/>
  </r>
  <r>
    <x v="2"/>
    <x v="3"/>
    <x v="0"/>
    <x v="2"/>
    <n v="367"/>
    <n v="3"/>
    <n v="12"/>
    <n v="4404"/>
    <x v="274"/>
    <n v="4007.64"/>
    <n v="2906.64"/>
    <x v="7"/>
    <n v="10"/>
    <x v="7"/>
    <x v="1"/>
  </r>
  <r>
    <x v="4"/>
    <x v="0"/>
    <x v="1"/>
    <x v="2"/>
    <n v="3802.5"/>
    <n v="5"/>
    <n v="300"/>
    <n v="1140750"/>
    <x v="275"/>
    <n v="1038082.5"/>
    <n v="87457.5"/>
    <x v="13"/>
    <n v="4"/>
    <x v="10"/>
    <x v="0"/>
  </r>
  <r>
    <x v="0"/>
    <x v="2"/>
    <x v="1"/>
    <x v="2"/>
    <n v="1666"/>
    <n v="5"/>
    <n v="350"/>
    <n v="583100"/>
    <x v="276"/>
    <n v="530621"/>
    <n v="97461"/>
    <x v="14"/>
    <n v="5"/>
    <x v="11"/>
    <x v="0"/>
  </r>
  <r>
    <x v="4"/>
    <x v="2"/>
    <x v="1"/>
    <x v="2"/>
    <n v="322"/>
    <n v="5"/>
    <n v="300"/>
    <n v="96600"/>
    <x v="277"/>
    <n v="87906"/>
    <n v="7406"/>
    <x v="9"/>
    <n v="9"/>
    <x v="6"/>
    <x v="1"/>
  </r>
  <r>
    <x v="2"/>
    <x v="0"/>
    <x v="1"/>
    <x v="2"/>
    <n v="2321"/>
    <n v="5"/>
    <n v="12"/>
    <n v="27852"/>
    <x v="278"/>
    <n v="25345.32"/>
    <n v="18382.32"/>
    <x v="15"/>
    <n v="11"/>
    <x v="9"/>
    <x v="0"/>
  </r>
  <r>
    <x v="3"/>
    <x v="2"/>
    <x v="1"/>
    <x v="2"/>
    <n v="1857"/>
    <n v="5"/>
    <n v="125"/>
    <n v="232125"/>
    <x v="279"/>
    <n v="211233.75"/>
    <n v="-11606.25"/>
    <x v="11"/>
    <n v="11"/>
    <x v="9"/>
    <x v="1"/>
  </r>
  <r>
    <x v="0"/>
    <x v="0"/>
    <x v="1"/>
    <x v="2"/>
    <n v="1611"/>
    <n v="5"/>
    <n v="7"/>
    <n v="11277"/>
    <x v="280"/>
    <n v="10262.07"/>
    <n v="2207.0699999999997"/>
    <x v="12"/>
    <n v="12"/>
    <x v="2"/>
    <x v="1"/>
  </r>
  <r>
    <x v="3"/>
    <x v="4"/>
    <x v="1"/>
    <x v="2"/>
    <n v="2797"/>
    <n v="5"/>
    <n v="125"/>
    <n v="349625"/>
    <x v="281"/>
    <n v="318158.75"/>
    <n v="-17481.25"/>
    <x v="2"/>
    <n v="12"/>
    <x v="2"/>
    <x v="0"/>
  </r>
  <r>
    <x v="4"/>
    <x v="1"/>
    <x v="1"/>
    <x v="2"/>
    <n v="334"/>
    <n v="5"/>
    <n v="300"/>
    <n v="100200"/>
    <x v="282"/>
    <n v="91182"/>
    <n v="7682"/>
    <x v="12"/>
    <n v="12"/>
    <x v="2"/>
    <x v="1"/>
  </r>
  <r>
    <x v="4"/>
    <x v="3"/>
    <x v="2"/>
    <x v="2"/>
    <n v="2565"/>
    <n v="10"/>
    <n v="300"/>
    <n v="769500"/>
    <x v="283"/>
    <n v="700245"/>
    <n v="58995"/>
    <x v="0"/>
    <n v="1"/>
    <x v="0"/>
    <x v="0"/>
  </r>
  <r>
    <x v="0"/>
    <x v="3"/>
    <x v="2"/>
    <x v="2"/>
    <n v="2417"/>
    <n v="10"/>
    <n v="350"/>
    <n v="845950"/>
    <x v="284"/>
    <n v="769814.5"/>
    <n v="141394.5"/>
    <x v="0"/>
    <n v="1"/>
    <x v="0"/>
    <x v="0"/>
  </r>
  <r>
    <x v="1"/>
    <x v="4"/>
    <x v="2"/>
    <x v="2"/>
    <n v="3675"/>
    <n v="10"/>
    <n v="15"/>
    <n v="55125"/>
    <x v="285"/>
    <n v="50163.75"/>
    <n v="13413.75"/>
    <x v="13"/>
    <n v="4"/>
    <x v="10"/>
    <x v="0"/>
  </r>
  <r>
    <x v="4"/>
    <x v="0"/>
    <x v="2"/>
    <x v="2"/>
    <n v="1094"/>
    <n v="10"/>
    <n v="300"/>
    <n v="328200"/>
    <x v="273"/>
    <n v="298662"/>
    <n v="25162"/>
    <x v="1"/>
    <n v="6"/>
    <x v="1"/>
    <x v="0"/>
  </r>
  <r>
    <x v="1"/>
    <x v="2"/>
    <x v="2"/>
    <x v="2"/>
    <n v="1227"/>
    <n v="10"/>
    <n v="15"/>
    <n v="18405"/>
    <x v="286"/>
    <n v="16748.55"/>
    <n v="4478.5499999999993"/>
    <x v="10"/>
    <n v="10"/>
    <x v="7"/>
    <x v="0"/>
  </r>
  <r>
    <x v="2"/>
    <x v="3"/>
    <x v="2"/>
    <x v="2"/>
    <n v="367"/>
    <n v="10"/>
    <n v="12"/>
    <n v="4404"/>
    <x v="274"/>
    <n v="4007.64"/>
    <n v="2906.64"/>
    <x v="7"/>
    <n v="10"/>
    <x v="7"/>
    <x v="1"/>
  </r>
  <r>
    <x v="4"/>
    <x v="2"/>
    <x v="2"/>
    <x v="2"/>
    <n v="1324"/>
    <n v="10"/>
    <n v="300"/>
    <n v="397200"/>
    <x v="287"/>
    <n v="361452"/>
    <n v="30452"/>
    <x v="15"/>
    <n v="11"/>
    <x v="9"/>
    <x v="0"/>
  </r>
  <r>
    <x v="2"/>
    <x v="1"/>
    <x v="2"/>
    <x v="2"/>
    <n v="1775"/>
    <n v="10"/>
    <n v="12"/>
    <n v="21300"/>
    <x v="288"/>
    <n v="19383"/>
    <n v="14058"/>
    <x v="11"/>
    <n v="11"/>
    <x v="9"/>
    <x v="1"/>
  </r>
  <r>
    <x v="3"/>
    <x v="4"/>
    <x v="2"/>
    <x v="2"/>
    <n v="2797"/>
    <n v="10"/>
    <n v="125"/>
    <n v="349625"/>
    <x v="281"/>
    <n v="318158.75"/>
    <n v="-17481.25"/>
    <x v="2"/>
    <n v="12"/>
    <x v="2"/>
    <x v="0"/>
  </r>
  <r>
    <x v="1"/>
    <x v="3"/>
    <x v="3"/>
    <x v="2"/>
    <n v="245"/>
    <n v="120"/>
    <n v="15"/>
    <n v="3675"/>
    <x v="289"/>
    <n v="3344.25"/>
    <n v="894.25"/>
    <x v="14"/>
    <n v="5"/>
    <x v="11"/>
    <x v="0"/>
  </r>
  <r>
    <x v="4"/>
    <x v="0"/>
    <x v="3"/>
    <x v="2"/>
    <n v="3793.5"/>
    <n v="120"/>
    <n v="300"/>
    <n v="1138050"/>
    <x v="290"/>
    <n v="1035625.5"/>
    <n v="87250.5"/>
    <x v="4"/>
    <n v="7"/>
    <x v="4"/>
    <x v="0"/>
  </r>
  <r>
    <x v="0"/>
    <x v="1"/>
    <x v="3"/>
    <x v="2"/>
    <n v="1307"/>
    <n v="120"/>
    <n v="350"/>
    <n v="457450"/>
    <x v="291"/>
    <n v="416279.5"/>
    <n v="76459.5"/>
    <x v="4"/>
    <n v="7"/>
    <x v="4"/>
    <x v="0"/>
  </r>
  <r>
    <x v="3"/>
    <x v="0"/>
    <x v="3"/>
    <x v="2"/>
    <n v="567"/>
    <n v="120"/>
    <n v="125"/>
    <n v="70875"/>
    <x v="292"/>
    <n v="64496.25"/>
    <n v="-3543.75"/>
    <x v="6"/>
    <n v="9"/>
    <x v="6"/>
    <x v="0"/>
  </r>
  <r>
    <x v="3"/>
    <x v="3"/>
    <x v="3"/>
    <x v="2"/>
    <n v="2110"/>
    <n v="120"/>
    <n v="125"/>
    <n v="263750"/>
    <x v="293"/>
    <n v="240012.5"/>
    <n v="-13187.5"/>
    <x v="6"/>
    <n v="9"/>
    <x v="6"/>
    <x v="0"/>
  </r>
  <r>
    <x v="0"/>
    <x v="0"/>
    <x v="3"/>
    <x v="2"/>
    <n v="1269"/>
    <n v="120"/>
    <n v="350"/>
    <n v="444150"/>
    <x v="294"/>
    <n v="404176.5"/>
    <n v="74236.5"/>
    <x v="10"/>
    <n v="10"/>
    <x v="7"/>
    <x v="0"/>
  </r>
  <r>
    <x v="2"/>
    <x v="4"/>
    <x v="4"/>
    <x v="2"/>
    <n v="1956"/>
    <n v="250"/>
    <n v="12"/>
    <n v="23472"/>
    <x v="295"/>
    <n v="21359.52"/>
    <n v="15491.52"/>
    <x v="0"/>
    <n v="1"/>
    <x v="0"/>
    <x v="0"/>
  </r>
  <r>
    <x v="4"/>
    <x v="1"/>
    <x v="4"/>
    <x v="2"/>
    <n v="2659"/>
    <n v="250"/>
    <n v="300"/>
    <n v="797700"/>
    <x v="296"/>
    <n v="725907"/>
    <n v="61157"/>
    <x v="8"/>
    <n v="2"/>
    <x v="8"/>
    <x v="0"/>
  </r>
  <r>
    <x v="0"/>
    <x v="4"/>
    <x v="4"/>
    <x v="2"/>
    <n v="1351.5"/>
    <n v="250"/>
    <n v="350"/>
    <n v="473025"/>
    <x v="297"/>
    <n v="430452.75"/>
    <n v="79062.75"/>
    <x v="13"/>
    <n v="4"/>
    <x v="10"/>
    <x v="0"/>
  </r>
  <r>
    <x v="2"/>
    <x v="1"/>
    <x v="4"/>
    <x v="2"/>
    <n v="880"/>
    <n v="250"/>
    <n v="12"/>
    <n v="10560"/>
    <x v="298"/>
    <n v="9609.6"/>
    <n v="6969.6"/>
    <x v="14"/>
    <n v="5"/>
    <x v="11"/>
    <x v="0"/>
  </r>
  <r>
    <x v="4"/>
    <x v="4"/>
    <x v="4"/>
    <x v="2"/>
    <n v="1867"/>
    <n v="250"/>
    <n v="300"/>
    <n v="560100"/>
    <x v="299"/>
    <n v="509691"/>
    <n v="42941"/>
    <x v="6"/>
    <n v="9"/>
    <x v="6"/>
    <x v="0"/>
  </r>
  <r>
    <x v="2"/>
    <x v="2"/>
    <x v="4"/>
    <x v="2"/>
    <n v="2234"/>
    <n v="250"/>
    <n v="12"/>
    <n v="26808"/>
    <x v="300"/>
    <n v="24395.279999999999"/>
    <n v="17693.28"/>
    <x v="9"/>
    <n v="9"/>
    <x v="6"/>
    <x v="1"/>
  </r>
  <r>
    <x v="1"/>
    <x v="2"/>
    <x v="4"/>
    <x v="2"/>
    <n v="1227"/>
    <n v="250"/>
    <n v="15"/>
    <n v="18405"/>
    <x v="286"/>
    <n v="16748.55"/>
    <n v="4478.5499999999993"/>
    <x v="10"/>
    <n v="10"/>
    <x v="7"/>
    <x v="0"/>
  </r>
  <r>
    <x v="3"/>
    <x v="3"/>
    <x v="4"/>
    <x v="2"/>
    <n v="877"/>
    <n v="250"/>
    <n v="125"/>
    <n v="109625"/>
    <x v="301"/>
    <n v="99758.75"/>
    <n v="-5481.25"/>
    <x v="15"/>
    <n v="11"/>
    <x v="9"/>
    <x v="0"/>
  </r>
  <r>
    <x v="0"/>
    <x v="4"/>
    <x v="5"/>
    <x v="2"/>
    <n v="2071"/>
    <n v="260"/>
    <n v="350"/>
    <n v="724850"/>
    <x v="302"/>
    <n v="659613.5"/>
    <n v="121153.5"/>
    <x v="6"/>
    <n v="9"/>
    <x v="6"/>
    <x v="0"/>
  </r>
  <r>
    <x v="0"/>
    <x v="0"/>
    <x v="5"/>
    <x v="2"/>
    <n v="1269"/>
    <n v="260"/>
    <n v="350"/>
    <n v="444150"/>
    <x v="294"/>
    <n v="404176.5"/>
    <n v="74236.5"/>
    <x v="10"/>
    <n v="10"/>
    <x v="7"/>
    <x v="0"/>
  </r>
  <r>
    <x v="1"/>
    <x v="1"/>
    <x v="5"/>
    <x v="2"/>
    <n v="970"/>
    <n v="260"/>
    <n v="15"/>
    <n v="14550"/>
    <x v="303"/>
    <n v="13240.5"/>
    <n v="3540.5"/>
    <x v="11"/>
    <n v="11"/>
    <x v="9"/>
    <x v="1"/>
  </r>
  <r>
    <x v="0"/>
    <x v="3"/>
    <x v="5"/>
    <x v="2"/>
    <n v="1694"/>
    <n v="260"/>
    <n v="20"/>
    <n v="33880"/>
    <x v="304"/>
    <n v="30830.799999999999"/>
    <n v="13890.8"/>
    <x v="15"/>
    <n v="11"/>
    <x v="9"/>
    <x v="0"/>
  </r>
  <r>
    <x v="0"/>
    <x v="1"/>
    <x v="0"/>
    <x v="2"/>
    <n v="663"/>
    <n v="3"/>
    <n v="20"/>
    <n v="13260"/>
    <x v="305"/>
    <n v="12066.6"/>
    <n v="5436.6"/>
    <x v="14"/>
    <n v="5"/>
    <x v="11"/>
    <x v="0"/>
  </r>
  <r>
    <x v="0"/>
    <x v="0"/>
    <x v="0"/>
    <x v="2"/>
    <n v="819"/>
    <n v="3"/>
    <n v="7"/>
    <n v="5733"/>
    <x v="306"/>
    <n v="5217.03"/>
    <n v="1122.03"/>
    <x v="4"/>
    <n v="7"/>
    <x v="4"/>
    <x v="0"/>
  </r>
  <r>
    <x v="2"/>
    <x v="1"/>
    <x v="0"/>
    <x v="2"/>
    <n v="1580"/>
    <n v="3"/>
    <n v="12"/>
    <n v="18960"/>
    <x v="307"/>
    <n v="17253.599999999999"/>
    <n v="12513.599999999999"/>
    <x v="6"/>
    <n v="9"/>
    <x v="6"/>
    <x v="0"/>
  </r>
  <r>
    <x v="0"/>
    <x v="3"/>
    <x v="0"/>
    <x v="2"/>
    <n v="521"/>
    <n v="3"/>
    <n v="7"/>
    <n v="3647"/>
    <x v="308"/>
    <n v="3318.77"/>
    <n v="713.77"/>
    <x v="2"/>
    <n v="12"/>
    <x v="2"/>
    <x v="0"/>
  </r>
  <r>
    <x v="0"/>
    <x v="4"/>
    <x v="2"/>
    <x v="2"/>
    <n v="973"/>
    <n v="10"/>
    <n v="20"/>
    <n v="19460"/>
    <x v="309"/>
    <n v="17708.599999999999"/>
    <n v="7978.5999999999985"/>
    <x v="3"/>
    <n v="3"/>
    <x v="3"/>
    <x v="0"/>
  </r>
  <r>
    <x v="0"/>
    <x v="3"/>
    <x v="2"/>
    <x v="2"/>
    <n v="1038"/>
    <n v="10"/>
    <n v="20"/>
    <n v="20760"/>
    <x v="310"/>
    <n v="18891.599999999999"/>
    <n v="8511.5999999999985"/>
    <x v="1"/>
    <n v="6"/>
    <x v="1"/>
    <x v="0"/>
  </r>
  <r>
    <x v="0"/>
    <x v="1"/>
    <x v="2"/>
    <x v="2"/>
    <n v="360"/>
    <n v="10"/>
    <n v="7"/>
    <n v="2520"/>
    <x v="311"/>
    <n v="2293.1999999999998"/>
    <n v="493.19999999999982"/>
    <x v="10"/>
    <n v="10"/>
    <x v="7"/>
    <x v="0"/>
  </r>
  <r>
    <x v="2"/>
    <x v="2"/>
    <x v="3"/>
    <x v="2"/>
    <n v="1967"/>
    <n v="120"/>
    <n v="12"/>
    <n v="23604"/>
    <x v="312"/>
    <n v="21479.64"/>
    <n v="15578.64"/>
    <x v="3"/>
    <n v="3"/>
    <x v="3"/>
    <x v="0"/>
  </r>
  <r>
    <x v="1"/>
    <x v="3"/>
    <x v="3"/>
    <x v="2"/>
    <n v="2628"/>
    <n v="120"/>
    <n v="15"/>
    <n v="39420"/>
    <x v="313"/>
    <n v="35872.199999999997"/>
    <n v="9592.1999999999971"/>
    <x v="13"/>
    <n v="4"/>
    <x v="10"/>
    <x v="0"/>
  </r>
  <r>
    <x v="0"/>
    <x v="1"/>
    <x v="4"/>
    <x v="2"/>
    <n v="360"/>
    <n v="250"/>
    <n v="7"/>
    <n v="2520"/>
    <x v="311"/>
    <n v="2293.1999999999998"/>
    <n v="493.19999999999982"/>
    <x v="10"/>
    <n v="10"/>
    <x v="7"/>
    <x v="0"/>
  </r>
  <r>
    <x v="0"/>
    <x v="2"/>
    <x v="4"/>
    <x v="2"/>
    <n v="2682"/>
    <n v="250"/>
    <n v="20"/>
    <n v="53640"/>
    <x v="314"/>
    <n v="48812.4"/>
    <n v="21992.400000000001"/>
    <x v="11"/>
    <n v="11"/>
    <x v="9"/>
    <x v="1"/>
  </r>
  <r>
    <x v="0"/>
    <x v="3"/>
    <x v="4"/>
    <x v="2"/>
    <n v="521"/>
    <n v="250"/>
    <n v="7"/>
    <n v="3647"/>
    <x v="308"/>
    <n v="3318.77"/>
    <n v="713.77"/>
    <x v="2"/>
    <n v="12"/>
    <x v="2"/>
    <x v="0"/>
  </r>
  <r>
    <x v="0"/>
    <x v="3"/>
    <x v="5"/>
    <x v="2"/>
    <n v="1038"/>
    <n v="260"/>
    <n v="20"/>
    <n v="20760"/>
    <x v="310"/>
    <n v="18891.599999999999"/>
    <n v="8511.5999999999985"/>
    <x v="1"/>
    <n v="6"/>
    <x v="1"/>
    <x v="0"/>
  </r>
  <r>
    <x v="1"/>
    <x v="0"/>
    <x v="5"/>
    <x v="2"/>
    <n v="1630.5"/>
    <n v="260"/>
    <n v="15"/>
    <n v="24457.5"/>
    <x v="315"/>
    <n v="22256.324999999997"/>
    <n v="5951.3249999999989"/>
    <x v="4"/>
    <n v="7"/>
    <x v="4"/>
    <x v="0"/>
  </r>
  <r>
    <x v="2"/>
    <x v="2"/>
    <x v="5"/>
    <x v="2"/>
    <n v="306"/>
    <n v="260"/>
    <n v="12"/>
    <n v="3672"/>
    <x v="316"/>
    <n v="3341.52"/>
    <n v="2423.52"/>
    <x v="12"/>
    <n v="12"/>
    <x v="2"/>
    <x v="1"/>
  </r>
  <r>
    <x v="2"/>
    <x v="4"/>
    <x v="0"/>
    <x v="3"/>
    <n v="386"/>
    <n v="3"/>
    <n v="12"/>
    <n v="4632"/>
    <x v="317"/>
    <n v="4168.8"/>
    <n v="3010.8"/>
    <x v="7"/>
    <n v="10"/>
    <x v="7"/>
    <x v="1"/>
  </r>
  <r>
    <x v="0"/>
    <x v="4"/>
    <x v="1"/>
    <x v="3"/>
    <n v="2328"/>
    <n v="5"/>
    <n v="7"/>
    <n v="16296"/>
    <x v="318"/>
    <n v="14666.4"/>
    <n v="3026.3999999999996"/>
    <x v="6"/>
    <n v="9"/>
    <x v="6"/>
    <x v="0"/>
  </r>
  <r>
    <x v="2"/>
    <x v="4"/>
    <x v="2"/>
    <x v="3"/>
    <n v="386"/>
    <n v="10"/>
    <n v="12"/>
    <n v="4632"/>
    <x v="317"/>
    <n v="4168.8"/>
    <n v="3010.8"/>
    <x v="7"/>
    <n v="10"/>
    <x v="7"/>
    <x v="1"/>
  </r>
  <r>
    <x v="3"/>
    <x v="4"/>
    <x v="0"/>
    <x v="3"/>
    <n v="3445.5"/>
    <n v="3"/>
    <n v="125"/>
    <n v="430687.5"/>
    <x v="319"/>
    <n v="387618.75"/>
    <n v="-25841.25"/>
    <x v="13"/>
    <n v="4"/>
    <x v="10"/>
    <x v="0"/>
  </r>
  <r>
    <x v="3"/>
    <x v="2"/>
    <x v="0"/>
    <x v="3"/>
    <n v="1482"/>
    <n v="3"/>
    <n v="125"/>
    <n v="185250"/>
    <x v="320"/>
    <n v="166725"/>
    <n v="-11115"/>
    <x v="12"/>
    <n v="12"/>
    <x v="2"/>
    <x v="1"/>
  </r>
  <r>
    <x v="0"/>
    <x v="4"/>
    <x v="1"/>
    <x v="3"/>
    <n v="2313"/>
    <n v="5"/>
    <n v="350"/>
    <n v="809550"/>
    <x v="321"/>
    <n v="728595"/>
    <n v="127215"/>
    <x v="14"/>
    <n v="5"/>
    <x v="11"/>
    <x v="0"/>
  </r>
  <r>
    <x v="3"/>
    <x v="4"/>
    <x v="1"/>
    <x v="3"/>
    <n v="1804"/>
    <n v="5"/>
    <n v="125"/>
    <n v="225500"/>
    <x v="322"/>
    <n v="202950"/>
    <n v="-13530"/>
    <x v="11"/>
    <n v="11"/>
    <x v="9"/>
    <x v="1"/>
  </r>
  <r>
    <x v="1"/>
    <x v="2"/>
    <x v="1"/>
    <x v="3"/>
    <n v="2072"/>
    <n v="5"/>
    <n v="15"/>
    <n v="31080"/>
    <x v="323"/>
    <n v="27972"/>
    <n v="7252"/>
    <x v="2"/>
    <n v="12"/>
    <x v="2"/>
    <x v="0"/>
  </r>
  <r>
    <x v="0"/>
    <x v="2"/>
    <x v="2"/>
    <x v="3"/>
    <n v="1954"/>
    <n v="10"/>
    <n v="20"/>
    <n v="39080"/>
    <x v="324"/>
    <n v="35172"/>
    <n v="15632"/>
    <x v="3"/>
    <n v="3"/>
    <x v="3"/>
    <x v="0"/>
  </r>
  <r>
    <x v="4"/>
    <x v="3"/>
    <x v="2"/>
    <x v="3"/>
    <n v="591"/>
    <n v="10"/>
    <n v="300"/>
    <n v="177300"/>
    <x v="325"/>
    <n v="159570"/>
    <n v="11820"/>
    <x v="14"/>
    <n v="5"/>
    <x v="11"/>
    <x v="0"/>
  </r>
  <r>
    <x v="1"/>
    <x v="2"/>
    <x v="2"/>
    <x v="3"/>
    <n v="2167"/>
    <n v="10"/>
    <n v="15"/>
    <n v="32505"/>
    <x v="326"/>
    <n v="29254.5"/>
    <n v="7584.5"/>
    <x v="7"/>
    <n v="10"/>
    <x v="7"/>
    <x v="1"/>
  </r>
  <r>
    <x v="0"/>
    <x v="1"/>
    <x v="2"/>
    <x v="3"/>
    <n v="241"/>
    <n v="10"/>
    <n v="20"/>
    <n v="4820"/>
    <x v="327"/>
    <n v="4338"/>
    <n v="1928"/>
    <x v="10"/>
    <n v="10"/>
    <x v="7"/>
    <x v="0"/>
  </r>
  <r>
    <x v="1"/>
    <x v="1"/>
    <x v="3"/>
    <x v="3"/>
    <n v="681"/>
    <n v="120"/>
    <n v="15"/>
    <n v="10215"/>
    <x v="328"/>
    <n v="9193.5"/>
    <n v="2383.5"/>
    <x v="0"/>
    <n v="1"/>
    <x v="0"/>
    <x v="0"/>
  </r>
  <r>
    <x v="1"/>
    <x v="1"/>
    <x v="3"/>
    <x v="3"/>
    <n v="510"/>
    <n v="120"/>
    <n v="15"/>
    <n v="7650"/>
    <x v="329"/>
    <n v="6885"/>
    <n v="1785"/>
    <x v="13"/>
    <n v="4"/>
    <x v="10"/>
    <x v="0"/>
  </r>
  <r>
    <x v="1"/>
    <x v="4"/>
    <x v="3"/>
    <x v="3"/>
    <n v="790"/>
    <n v="120"/>
    <n v="15"/>
    <n v="11850"/>
    <x v="330"/>
    <n v="10665"/>
    <n v="2765"/>
    <x v="14"/>
    <n v="5"/>
    <x v="11"/>
    <x v="0"/>
  </r>
  <r>
    <x v="0"/>
    <x v="2"/>
    <x v="3"/>
    <x v="3"/>
    <n v="639"/>
    <n v="120"/>
    <n v="350"/>
    <n v="223650"/>
    <x v="331"/>
    <n v="201285"/>
    <n v="35145"/>
    <x v="4"/>
    <n v="7"/>
    <x v="4"/>
    <x v="0"/>
  </r>
  <r>
    <x v="3"/>
    <x v="4"/>
    <x v="3"/>
    <x v="3"/>
    <n v="1596"/>
    <n v="120"/>
    <n v="125"/>
    <n v="199500"/>
    <x v="332"/>
    <n v="179550"/>
    <n v="-11970"/>
    <x v="6"/>
    <n v="9"/>
    <x v="6"/>
    <x v="0"/>
  </r>
  <r>
    <x v="4"/>
    <x v="4"/>
    <x v="3"/>
    <x v="3"/>
    <n v="2294"/>
    <n v="120"/>
    <n v="300"/>
    <n v="688200"/>
    <x v="333"/>
    <n v="619380"/>
    <n v="45880"/>
    <x v="7"/>
    <n v="10"/>
    <x v="7"/>
    <x v="1"/>
  </r>
  <r>
    <x v="0"/>
    <x v="1"/>
    <x v="3"/>
    <x v="3"/>
    <n v="241"/>
    <n v="120"/>
    <n v="20"/>
    <n v="4820"/>
    <x v="327"/>
    <n v="4338"/>
    <n v="1928"/>
    <x v="10"/>
    <n v="10"/>
    <x v="7"/>
    <x v="0"/>
  </r>
  <r>
    <x v="0"/>
    <x v="1"/>
    <x v="3"/>
    <x v="3"/>
    <n v="2665"/>
    <n v="120"/>
    <n v="7"/>
    <n v="18655"/>
    <x v="334"/>
    <n v="16789.5"/>
    <n v="3464.5"/>
    <x v="15"/>
    <n v="11"/>
    <x v="9"/>
    <x v="0"/>
  </r>
  <r>
    <x v="3"/>
    <x v="0"/>
    <x v="3"/>
    <x v="3"/>
    <n v="1916"/>
    <n v="120"/>
    <n v="125"/>
    <n v="239500"/>
    <x v="335"/>
    <n v="215550"/>
    <n v="-14370"/>
    <x v="12"/>
    <n v="12"/>
    <x v="2"/>
    <x v="1"/>
  </r>
  <r>
    <x v="4"/>
    <x v="2"/>
    <x v="3"/>
    <x v="3"/>
    <n v="853"/>
    <n v="120"/>
    <n v="300"/>
    <n v="255900"/>
    <x v="336"/>
    <n v="230310"/>
    <n v="17060"/>
    <x v="2"/>
    <n v="12"/>
    <x v="2"/>
    <x v="0"/>
  </r>
  <r>
    <x v="3"/>
    <x v="3"/>
    <x v="4"/>
    <x v="3"/>
    <n v="341"/>
    <n v="250"/>
    <n v="125"/>
    <n v="42625"/>
    <x v="337"/>
    <n v="38362.5"/>
    <n v="-2557.5"/>
    <x v="14"/>
    <n v="5"/>
    <x v="11"/>
    <x v="0"/>
  </r>
  <r>
    <x v="1"/>
    <x v="3"/>
    <x v="4"/>
    <x v="3"/>
    <n v="641"/>
    <n v="250"/>
    <n v="15"/>
    <n v="9615"/>
    <x v="338"/>
    <n v="8653.5"/>
    <n v="2243.5"/>
    <x v="4"/>
    <n v="7"/>
    <x v="4"/>
    <x v="0"/>
  </r>
  <r>
    <x v="0"/>
    <x v="4"/>
    <x v="4"/>
    <x v="3"/>
    <n v="2807"/>
    <n v="250"/>
    <n v="350"/>
    <n v="982450"/>
    <x v="339"/>
    <n v="884205"/>
    <n v="154385"/>
    <x v="5"/>
    <n v="8"/>
    <x v="5"/>
    <x v="0"/>
  </r>
  <r>
    <x v="4"/>
    <x v="3"/>
    <x v="4"/>
    <x v="3"/>
    <n v="432"/>
    <n v="250"/>
    <n v="300"/>
    <n v="129600"/>
    <x v="340"/>
    <n v="116640"/>
    <n v="8640"/>
    <x v="6"/>
    <n v="9"/>
    <x v="6"/>
    <x v="0"/>
  </r>
  <r>
    <x v="4"/>
    <x v="4"/>
    <x v="4"/>
    <x v="3"/>
    <n v="2294"/>
    <n v="250"/>
    <n v="300"/>
    <n v="688200"/>
    <x v="333"/>
    <n v="619380"/>
    <n v="45880"/>
    <x v="7"/>
    <n v="10"/>
    <x v="7"/>
    <x v="1"/>
  </r>
  <r>
    <x v="1"/>
    <x v="2"/>
    <x v="4"/>
    <x v="3"/>
    <n v="2167"/>
    <n v="250"/>
    <n v="15"/>
    <n v="32505"/>
    <x v="326"/>
    <n v="29254.5"/>
    <n v="7584.5"/>
    <x v="7"/>
    <n v="10"/>
    <x v="7"/>
    <x v="1"/>
  </r>
  <r>
    <x v="3"/>
    <x v="0"/>
    <x v="4"/>
    <x v="3"/>
    <n v="2529"/>
    <n v="250"/>
    <n v="125"/>
    <n v="316125"/>
    <x v="341"/>
    <n v="284512.5"/>
    <n v="-18967.5"/>
    <x v="15"/>
    <n v="11"/>
    <x v="9"/>
    <x v="0"/>
  </r>
  <r>
    <x v="0"/>
    <x v="1"/>
    <x v="4"/>
    <x v="3"/>
    <n v="1870"/>
    <n v="250"/>
    <n v="350"/>
    <n v="654500"/>
    <x v="342"/>
    <n v="589050"/>
    <n v="102850"/>
    <x v="12"/>
    <n v="12"/>
    <x v="2"/>
    <x v="1"/>
  </r>
  <r>
    <x v="3"/>
    <x v="4"/>
    <x v="5"/>
    <x v="3"/>
    <n v="579"/>
    <n v="260"/>
    <n v="125"/>
    <n v="72375"/>
    <x v="343"/>
    <n v="65137.5"/>
    <n v="-4342.5"/>
    <x v="0"/>
    <n v="1"/>
    <x v="0"/>
    <x v="0"/>
  </r>
  <r>
    <x v="0"/>
    <x v="0"/>
    <x v="5"/>
    <x v="3"/>
    <n v="2240"/>
    <n v="260"/>
    <n v="350"/>
    <n v="784000"/>
    <x v="344"/>
    <n v="705600"/>
    <n v="123200"/>
    <x v="8"/>
    <n v="2"/>
    <x v="8"/>
    <x v="0"/>
  </r>
  <r>
    <x v="4"/>
    <x v="4"/>
    <x v="5"/>
    <x v="3"/>
    <n v="2993"/>
    <n v="260"/>
    <n v="300"/>
    <n v="897900"/>
    <x v="345"/>
    <n v="808110"/>
    <n v="59860"/>
    <x v="3"/>
    <n v="3"/>
    <x v="3"/>
    <x v="0"/>
  </r>
  <r>
    <x v="2"/>
    <x v="0"/>
    <x v="5"/>
    <x v="3"/>
    <n v="3520.5"/>
    <n v="260"/>
    <n v="12"/>
    <n v="42246"/>
    <x v="346"/>
    <n v="38021.399999999994"/>
    <n v="27459.899999999998"/>
    <x v="13"/>
    <n v="4"/>
    <x v="10"/>
    <x v="0"/>
  </r>
  <r>
    <x v="0"/>
    <x v="3"/>
    <x v="5"/>
    <x v="3"/>
    <n v="2039"/>
    <n v="260"/>
    <n v="20"/>
    <n v="40780"/>
    <x v="347"/>
    <n v="36702"/>
    <n v="16312"/>
    <x v="14"/>
    <n v="5"/>
    <x v="11"/>
    <x v="0"/>
  </r>
  <r>
    <x v="2"/>
    <x v="1"/>
    <x v="5"/>
    <x v="3"/>
    <n v="2574"/>
    <n v="260"/>
    <n v="12"/>
    <n v="30888"/>
    <x v="348"/>
    <n v="27799.200000000001"/>
    <n v="20077.2"/>
    <x v="5"/>
    <n v="8"/>
    <x v="5"/>
    <x v="0"/>
  </r>
  <r>
    <x v="0"/>
    <x v="0"/>
    <x v="5"/>
    <x v="3"/>
    <n v="707"/>
    <n v="260"/>
    <n v="350"/>
    <n v="247450"/>
    <x v="349"/>
    <n v="222705"/>
    <n v="38885"/>
    <x v="6"/>
    <n v="9"/>
    <x v="6"/>
    <x v="0"/>
  </r>
  <r>
    <x v="1"/>
    <x v="2"/>
    <x v="5"/>
    <x v="3"/>
    <n v="2072"/>
    <n v="260"/>
    <n v="15"/>
    <n v="31080"/>
    <x v="323"/>
    <n v="27972"/>
    <n v="7252"/>
    <x v="2"/>
    <n v="12"/>
    <x v="2"/>
    <x v="0"/>
  </r>
  <r>
    <x v="4"/>
    <x v="2"/>
    <x v="5"/>
    <x v="3"/>
    <n v="853"/>
    <n v="260"/>
    <n v="300"/>
    <n v="255900"/>
    <x v="336"/>
    <n v="230310"/>
    <n v="17060"/>
    <x v="2"/>
    <n v="12"/>
    <x v="2"/>
    <x v="0"/>
  </r>
  <r>
    <x v="2"/>
    <x v="2"/>
    <x v="0"/>
    <x v="3"/>
    <n v="1198"/>
    <n v="3"/>
    <n v="12"/>
    <n v="14376"/>
    <x v="350"/>
    <n v="12794.64"/>
    <n v="9200.64"/>
    <x v="7"/>
    <n v="10"/>
    <x v="7"/>
    <x v="1"/>
  </r>
  <r>
    <x v="0"/>
    <x v="2"/>
    <x v="2"/>
    <x v="3"/>
    <n v="2532"/>
    <n v="10"/>
    <n v="7"/>
    <n v="17724"/>
    <x v="351"/>
    <n v="15774.36"/>
    <n v="3114.3599999999997"/>
    <x v="13"/>
    <n v="4"/>
    <x v="10"/>
    <x v="0"/>
  </r>
  <r>
    <x v="2"/>
    <x v="2"/>
    <x v="2"/>
    <x v="3"/>
    <n v="1198"/>
    <n v="10"/>
    <n v="12"/>
    <n v="14376"/>
    <x v="350"/>
    <n v="12794.64"/>
    <n v="9200.64"/>
    <x v="7"/>
    <n v="10"/>
    <x v="7"/>
    <x v="1"/>
  </r>
  <r>
    <x v="1"/>
    <x v="0"/>
    <x v="3"/>
    <x v="3"/>
    <n v="384"/>
    <n v="120"/>
    <n v="15"/>
    <n v="5760"/>
    <x v="352"/>
    <n v="5126.3999999999996"/>
    <n v="1286.3999999999999"/>
    <x v="0"/>
    <n v="1"/>
    <x v="0"/>
    <x v="0"/>
  </r>
  <r>
    <x v="2"/>
    <x v="1"/>
    <x v="3"/>
    <x v="3"/>
    <n v="472"/>
    <n v="120"/>
    <n v="12"/>
    <n v="5664"/>
    <x v="353"/>
    <n v="5040.96"/>
    <n v="3624.96"/>
    <x v="10"/>
    <n v="10"/>
    <x v="7"/>
    <x v="0"/>
  </r>
  <r>
    <x v="0"/>
    <x v="4"/>
    <x v="4"/>
    <x v="3"/>
    <n v="1579"/>
    <n v="250"/>
    <n v="7"/>
    <n v="11053"/>
    <x v="354"/>
    <n v="9837.17"/>
    <n v="1942.17"/>
    <x v="3"/>
    <n v="3"/>
    <x v="3"/>
    <x v="0"/>
  </r>
  <r>
    <x v="2"/>
    <x v="3"/>
    <x v="4"/>
    <x v="3"/>
    <n v="1005"/>
    <n v="250"/>
    <n v="12"/>
    <n v="12060"/>
    <x v="355"/>
    <n v="10733.4"/>
    <n v="7718.4"/>
    <x v="9"/>
    <n v="9"/>
    <x v="6"/>
    <x v="1"/>
  </r>
  <r>
    <x v="1"/>
    <x v="4"/>
    <x v="5"/>
    <x v="3"/>
    <n v="3199.5"/>
    <n v="260"/>
    <n v="15"/>
    <n v="47992.5"/>
    <x v="356"/>
    <n v="42713.324999999997"/>
    <n v="10718.324999999999"/>
    <x v="4"/>
    <n v="7"/>
    <x v="4"/>
    <x v="0"/>
  </r>
  <r>
    <x v="2"/>
    <x v="1"/>
    <x v="5"/>
    <x v="3"/>
    <n v="472"/>
    <n v="260"/>
    <n v="12"/>
    <n v="5664"/>
    <x v="353"/>
    <n v="5040.96"/>
    <n v="3624.96"/>
    <x v="10"/>
    <n v="10"/>
    <x v="7"/>
    <x v="0"/>
  </r>
  <r>
    <x v="2"/>
    <x v="0"/>
    <x v="0"/>
    <x v="3"/>
    <n v="1937"/>
    <n v="3"/>
    <n v="12"/>
    <n v="23244"/>
    <x v="357"/>
    <n v="20687.16"/>
    <n v="14876.16"/>
    <x v="8"/>
    <n v="2"/>
    <x v="8"/>
    <x v="0"/>
  </r>
  <r>
    <x v="0"/>
    <x v="1"/>
    <x v="0"/>
    <x v="3"/>
    <n v="792"/>
    <n v="3"/>
    <n v="350"/>
    <n v="277200"/>
    <x v="358"/>
    <n v="246708"/>
    <n v="40788"/>
    <x v="3"/>
    <n v="3"/>
    <x v="3"/>
    <x v="0"/>
  </r>
  <r>
    <x v="4"/>
    <x v="1"/>
    <x v="0"/>
    <x v="3"/>
    <n v="2811"/>
    <n v="3"/>
    <n v="300"/>
    <n v="843300"/>
    <x v="359"/>
    <n v="750537"/>
    <n v="47787"/>
    <x v="4"/>
    <n v="7"/>
    <x v="4"/>
    <x v="0"/>
  </r>
  <r>
    <x v="3"/>
    <x v="2"/>
    <x v="0"/>
    <x v="3"/>
    <n v="2441"/>
    <n v="3"/>
    <n v="125"/>
    <n v="305125"/>
    <x v="360"/>
    <n v="271561.25"/>
    <n v="-21358.75"/>
    <x v="10"/>
    <n v="10"/>
    <x v="7"/>
    <x v="0"/>
  </r>
  <r>
    <x v="1"/>
    <x v="0"/>
    <x v="0"/>
    <x v="3"/>
    <n v="1560"/>
    <n v="3"/>
    <n v="15"/>
    <n v="23400"/>
    <x v="361"/>
    <n v="20826"/>
    <n v="5226"/>
    <x v="11"/>
    <n v="11"/>
    <x v="9"/>
    <x v="1"/>
  </r>
  <r>
    <x v="0"/>
    <x v="3"/>
    <x v="0"/>
    <x v="3"/>
    <n v="2706"/>
    <n v="3"/>
    <n v="7"/>
    <n v="18942"/>
    <x v="362"/>
    <n v="16858.38"/>
    <n v="3328.380000000001"/>
    <x v="11"/>
    <n v="11"/>
    <x v="9"/>
    <x v="1"/>
  </r>
  <r>
    <x v="0"/>
    <x v="1"/>
    <x v="1"/>
    <x v="3"/>
    <n v="766"/>
    <n v="5"/>
    <n v="350"/>
    <n v="268100"/>
    <x v="363"/>
    <n v="238609"/>
    <n v="39449"/>
    <x v="0"/>
    <n v="1"/>
    <x v="0"/>
    <x v="0"/>
  </r>
  <r>
    <x v="0"/>
    <x v="1"/>
    <x v="1"/>
    <x v="3"/>
    <n v="2992"/>
    <n v="5"/>
    <n v="20"/>
    <n v="59840"/>
    <x v="364"/>
    <n v="53257.599999999999"/>
    <n v="23337.599999999999"/>
    <x v="7"/>
    <n v="10"/>
    <x v="7"/>
    <x v="1"/>
  </r>
  <r>
    <x v="1"/>
    <x v="3"/>
    <x v="1"/>
    <x v="3"/>
    <n v="2157"/>
    <n v="5"/>
    <n v="15"/>
    <n v="32355"/>
    <x v="365"/>
    <n v="28795.95"/>
    <n v="7225.9500000000007"/>
    <x v="2"/>
    <n v="12"/>
    <x v="2"/>
    <x v="0"/>
  </r>
  <r>
    <x v="4"/>
    <x v="0"/>
    <x v="2"/>
    <x v="3"/>
    <n v="873"/>
    <n v="10"/>
    <n v="300"/>
    <n v="261900"/>
    <x v="366"/>
    <n v="233091"/>
    <n v="14841"/>
    <x v="0"/>
    <n v="1"/>
    <x v="0"/>
    <x v="0"/>
  </r>
  <r>
    <x v="0"/>
    <x v="3"/>
    <x v="2"/>
    <x v="3"/>
    <n v="1122"/>
    <n v="10"/>
    <n v="20"/>
    <n v="22440"/>
    <x v="367"/>
    <n v="19971.599999999999"/>
    <n v="8751.5999999999985"/>
    <x v="3"/>
    <n v="3"/>
    <x v="3"/>
    <x v="0"/>
  </r>
  <r>
    <x v="0"/>
    <x v="0"/>
    <x v="2"/>
    <x v="3"/>
    <n v="2104.5"/>
    <n v="10"/>
    <n v="350"/>
    <n v="736575"/>
    <x v="368"/>
    <n v="655551.75"/>
    <n v="108381.75"/>
    <x v="4"/>
    <n v="7"/>
    <x v="4"/>
    <x v="0"/>
  </r>
  <r>
    <x v="2"/>
    <x v="0"/>
    <x v="2"/>
    <x v="3"/>
    <n v="4026"/>
    <n v="10"/>
    <n v="12"/>
    <n v="48312"/>
    <x v="369"/>
    <n v="42997.68"/>
    <n v="30919.68"/>
    <x v="4"/>
    <n v="7"/>
    <x v="4"/>
    <x v="0"/>
  </r>
  <r>
    <x v="2"/>
    <x v="2"/>
    <x v="2"/>
    <x v="3"/>
    <n v="2425.5"/>
    <n v="10"/>
    <n v="12"/>
    <n v="29106"/>
    <x v="370"/>
    <n v="25904.340000000004"/>
    <n v="18627.840000000004"/>
    <x v="4"/>
    <n v="7"/>
    <x v="4"/>
    <x v="0"/>
  </r>
  <r>
    <x v="0"/>
    <x v="0"/>
    <x v="2"/>
    <x v="3"/>
    <n v="2394"/>
    <n v="10"/>
    <n v="20"/>
    <n v="47880"/>
    <x v="371"/>
    <n v="42613.2"/>
    <n v="18673.199999999997"/>
    <x v="5"/>
    <n v="8"/>
    <x v="5"/>
    <x v="0"/>
  </r>
  <r>
    <x v="1"/>
    <x v="3"/>
    <x v="2"/>
    <x v="3"/>
    <n v="1984"/>
    <n v="10"/>
    <n v="15"/>
    <n v="29760"/>
    <x v="372"/>
    <n v="26486.400000000001"/>
    <n v="6646.4000000000015"/>
    <x v="5"/>
    <n v="8"/>
    <x v="5"/>
    <x v="0"/>
  </r>
  <r>
    <x v="3"/>
    <x v="2"/>
    <x v="2"/>
    <x v="3"/>
    <n v="2441"/>
    <n v="10"/>
    <n v="125"/>
    <n v="305125"/>
    <x v="360"/>
    <n v="271561.25"/>
    <n v="-21358.75"/>
    <x v="10"/>
    <n v="10"/>
    <x v="7"/>
    <x v="0"/>
  </r>
  <r>
    <x v="0"/>
    <x v="1"/>
    <x v="2"/>
    <x v="3"/>
    <n v="2992"/>
    <n v="10"/>
    <n v="20"/>
    <n v="59840"/>
    <x v="364"/>
    <n v="53257.599999999999"/>
    <n v="23337.599999999999"/>
    <x v="7"/>
    <n v="10"/>
    <x v="7"/>
    <x v="1"/>
  </r>
  <r>
    <x v="4"/>
    <x v="0"/>
    <x v="2"/>
    <x v="3"/>
    <n v="1366"/>
    <n v="10"/>
    <n v="300"/>
    <n v="409800"/>
    <x v="373"/>
    <n v="364722"/>
    <n v="23222"/>
    <x v="15"/>
    <n v="11"/>
    <x v="9"/>
    <x v="0"/>
  </r>
  <r>
    <x v="0"/>
    <x v="2"/>
    <x v="3"/>
    <x v="3"/>
    <n v="2805"/>
    <n v="120"/>
    <n v="20"/>
    <n v="56100"/>
    <x v="374"/>
    <n v="49929"/>
    <n v="21879"/>
    <x v="9"/>
    <n v="9"/>
    <x v="6"/>
    <x v="1"/>
  </r>
  <r>
    <x v="1"/>
    <x v="3"/>
    <x v="3"/>
    <x v="3"/>
    <n v="655"/>
    <n v="120"/>
    <n v="15"/>
    <n v="9825"/>
    <x v="375"/>
    <n v="8744.25"/>
    <n v="2194.25"/>
    <x v="9"/>
    <n v="9"/>
    <x v="6"/>
    <x v="1"/>
  </r>
  <r>
    <x v="0"/>
    <x v="3"/>
    <x v="3"/>
    <x v="3"/>
    <n v="344"/>
    <n v="120"/>
    <n v="350"/>
    <n v="120400"/>
    <x v="376"/>
    <n v="107156"/>
    <n v="17716"/>
    <x v="7"/>
    <n v="10"/>
    <x v="7"/>
    <x v="1"/>
  </r>
  <r>
    <x v="0"/>
    <x v="0"/>
    <x v="3"/>
    <x v="3"/>
    <n v="1808"/>
    <n v="120"/>
    <n v="7"/>
    <n v="12656"/>
    <x v="377"/>
    <n v="11263.84"/>
    <n v="2223.84"/>
    <x v="15"/>
    <n v="11"/>
    <x v="9"/>
    <x v="0"/>
  </r>
  <r>
    <x v="2"/>
    <x v="2"/>
    <x v="4"/>
    <x v="3"/>
    <n v="1734"/>
    <n v="250"/>
    <n v="12"/>
    <n v="20808"/>
    <x v="378"/>
    <n v="18519.12"/>
    <n v="13317.119999999999"/>
    <x v="0"/>
    <n v="1"/>
    <x v="0"/>
    <x v="0"/>
  </r>
  <r>
    <x v="3"/>
    <x v="3"/>
    <x v="4"/>
    <x v="3"/>
    <n v="554"/>
    <n v="250"/>
    <n v="125"/>
    <n v="69250"/>
    <x v="379"/>
    <n v="61632.5"/>
    <n v="-4847.5"/>
    <x v="0"/>
    <n v="1"/>
    <x v="0"/>
    <x v="0"/>
  </r>
  <r>
    <x v="0"/>
    <x v="0"/>
    <x v="4"/>
    <x v="3"/>
    <n v="2935"/>
    <n v="250"/>
    <n v="20"/>
    <n v="58700"/>
    <x v="380"/>
    <n v="52243"/>
    <n v="22893"/>
    <x v="11"/>
    <n v="11"/>
    <x v="9"/>
    <x v="1"/>
  </r>
  <r>
    <x v="3"/>
    <x v="1"/>
    <x v="5"/>
    <x v="3"/>
    <n v="3165"/>
    <n v="260"/>
    <n v="125"/>
    <n v="395625"/>
    <x v="381"/>
    <n v="352106.25"/>
    <n v="-27693.75"/>
    <x v="0"/>
    <n v="1"/>
    <x v="0"/>
    <x v="0"/>
  </r>
  <r>
    <x v="0"/>
    <x v="3"/>
    <x v="5"/>
    <x v="3"/>
    <n v="2629"/>
    <n v="260"/>
    <n v="20"/>
    <n v="52580"/>
    <x v="382"/>
    <n v="46796.2"/>
    <n v="20506.199999999997"/>
    <x v="0"/>
    <n v="1"/>
    <x v="0"/>
    <x v="0"/>
  </r>
  <r>
    <x v="3"/>
    <x v="2"/>
    <x v="5"/>
    <x v="3"/>
    <n v="1433"/>
    <n v="260"/>
    <n v="125"/>
    <n v="179125"/>
    <x v="383"/>
    <n v="159421.25"/>
    <n v="-12538.75"/>
    <x v="14"/>
    <n v="5"/>
    <x v="11"/>
    <x v="0"/>
  </r>
  <r>
    <x v="3"/>
    <x v="3"/>
    <x v="5"/>
    <x v="3"/>
    <n v="947"/>
    <n v="260"/>
    <n v="125"/>
    <n v="118375"/>
    <x v="384"/>
    <n v="105353.75"/>
    <n v="-8286.25"/>
    <x v="9"/>
    <n v="9"/>
    <x v="6"/>
    <x v="1"/>
  </r>
  <r>
    <x v="0"/>
    <x v="3"/>
    <x v="5"/>
    <x v="3"/>
    <n v="344"/>
    <n v="260"/>
    <n v="350"/>
    <n v="120400"/>
    <x v="376"/>
    <n v="107156"/>
    <n v="17716"/>
    <x v="7"/>
    <n v="10"/>
    <x v="7"/>
    <x v="1"/>
  </r>
  <r>
    <x v="1"/>
    <x v="3"/>
    <x v="5"/>
    <x v="3"/>
    <n v="2157"/>
    <n v="260"/>
    <n v="15"/>
    <n v="32355"/>
    <x v="365"/>
    <n v="28795.95"/>
    <n v="7225.9500000000007"/>
    <x v="2"/>
    <n v="12"/>
    <x v="2"/>
    <x v="0"/>
  </r>
  <r>
    <x v="0"/>
    <x v="4"/>
    <x v="2"/>
    <x v="3"/>
    <n v="380"/>
    <n v="10"/>
    <n v="7"/>
    <n v="2660"/>
    <x v="385"/>
    <n v="2367.4"/>
    <n v="467.40000000000009"/>
    <x v="9"/>
    <n v="9"/>
    <x v="6"/>
    <x v="1"/>
  </r>
  <r>
    <x v="0"/>
    <x v="3"/>
    <x v="0"/>
    <x v="3"/>
    <n v="886"/>
    <n v="3"/>
    <n v="350"/>
    <n v="310100"/>
    <x v="386"/>
    <n v="272888"/>
    <n v="42528"/>
    <x v="1"/>
    <n v="6"/>
    <x v="1"/>
    <x v="0"/>
  </r>
  <r>
    <x v="3"/>
    <x v="0"/>
    <x v="0"/>
    <x v="3"/>
    <n v="2416"/>
    <n v="3"/>
    <n v="125"/>
    <n v="302000"/>
    <x v="387"/>
    <n v="265760"/>
    <n v="-24160"/>
    <x v="9"/>
    <n v="9"/>
    <x v="6"/>
    <x v="1"/>
  </r>
  <r>
    <x v="3"/>
    <x v="3"/>
    <x v="0"/>
    <x v="3"/>
    <n v="2156"/>
    <n v="3"/>
    <n v="125"/>
    <n v="269500"/>
    <x v="388"/>
    <n v="237160"/>
    <n v="-21560"/>
    <x v="10"/>
    <n v="10"/>
    <x v="7"/>
    <x v="0"/>
  </r>
  <r>
    <x v="1"/>
    <x v="0"/>
    <x v="0"/>
    <x v="3"/>
    <n v="2689"/>
    <n v="3"/>
    <n v="15"/>
    <n v="40335"/>
    <x v="389"/>
    <n v="35494.800000000003"/>
    <n v="8604.8000000000029"/>
    <x v="15"/>
    <n v="11"/>
    <x v="9"/>
    <x v="0"/>
  </r>
  <r>
    <x v="1"/>
    <x v="4"/>
    <x v="1"/>
    <x v="3"/>
    <n v="677"/>
    <n v="5"/>
    <n v="15"/>
    <n v="10155"/>
    <x v="96"/>
    <n v="8936.4"/>
    <n v="2166.3999999999996"/>
    <x v="3"/>
    <n v="3"/>
    <x v="3"/>
    <x v="0"/>
  </r>
  <r>
    <x v="4"/>
    <x v="2"/>
    <x v="1"/>
    <x v="3"/>
    <n v="1773"/>
    <n v="5"/>
    <n v="300"/>
    <n v="531900"/>
    <x v="390"/>
    <n v="468072"/>
    <n v="24822"/>
    <x v="13"/>
    <n v="4"/>
    <x v="10"/>
    <x v="0"/>
  </r>
  <r>
    <x v="0"/>
    <x v="3"/>
    <x v="1"/>
    <x v="3"/>
    <n v="2420"/>
    <n v="5"/>
    <n v="7"/>
    <n v="16940"/>
    <x v="391"/>
    <n v="14907.2"/>
    <n v="2807.2000000000007"/>
    <x v="6"/>
    <n v="9"/>
    <x v="6"/>
    <x v="0"/>
  </r>
  <r>
    <x v="0"/>
    <x v="0"/>
    <x v="1"/>
    <x v="3"/>
    <n v="2734"/>
    <n v="5"/>
    <n v="7"/>
    <n v="19138"/>
    <x v="392"/>
    <n v="16841.439999999999"/>
    <n v="3171.4399999999987"/>
    <x v="10"/>
    <n v="10"/>
    <x v="7"/>
    <x v="0"/>
  </r>
  <r>
    <x v="0"/>
    <x v="3"/>
    <x v="1"/>
    <x v="3"/>
    <n v="1715"/>
    <n v="5"/>
    <n v="20"/>
    <n v="34300"/>
    <x v="393"/>
    <n v="30184"/>
    <n v="13034"/>
    <x v="7"/>
    <n v="10"/>
    <x v="7"/>
    <x v="1"/>
  </r>
  <r>
    <x v="4"/>
    <x v="2"/>
    <x v="1"/>
    <x v="3"/>
    <n v="1186"/>
    <n v="5"/>
    <n v="300"/>
    <n v="355800"/>
    <x v="394"/>
    <n v="313104"/>
    <n v="16604"/>
    <x v="12"/>
    <n v="12"/>
    <x v="2"/>
    <x v="1"/>
  </r>
  <r>
    <x v="4"/>
    <x v="4"/>
    <x v="2"/>
    <x v="3"/>
    <n v="3495"/>
    <n v="10"/>
    <n v="300"/>
    <n v="1048500"/>
    <x v="395"/>
    <n v="922680"/>
    <n v="48930"/>
    <x v="0"/>
    <n v="1"/>
    <x v="0"/>
    <x v="0"/>
  </r>
  <r>
    <x v="0"/>
    <x v="3"/>
    <x v="2"/>
    <x v="3"/>
    <n v="886"/>
    <n v="10"/>
    <n v="350"/>
    <n v="310100"/>
    <x v="386"/>
    <n v="272888"/>
    <n v="42528"/>
    <x v="1"/>
    <n v="6"/>
    <x v="1"/>
    <x v="0"/>
  </r>
  <r>
    <x v="3"/>
    <x v="3"/>
    <x v="2"/>
    <x v="3"/>
    <n v="2156"/>
    <n v="10"/>
    <n v="125"/>
    <n v="269500"/>
    <x v="388"/>
    <n v="237160"/>
    <n v="-21560"/>
    <x v="10"/>
    <n v="10"/>
    <x v="7"/>
    <x v="0"/>
  </r>
  <r>
    <x v="0"/>
    <x v="3"/>
    <x v="2"/>
    <x v="3"/>
    <n v="905"/>
    <n v="10"/>
    <n v="20"/>
    <n v="18100"/>
    <x v="396"/>
    <n v="15928"/>
    <n v="6878"/>
    <x v="10"/>
    <n v="10"/>
    <x v="7"/>
    <x v="0"/>
  </r>
  <r>
    <x v="0"/>
    <x v="3"/>
    <x v="2"/>
    <x v="3"/>
    <n v="1715"/>
    <n v="10"/>
    <n v="20"/>
    <n v="34300"/>
    <x v="393"/>
    <n v="30184"/>
    <n v="13034"/>
    <x v="7"/>
    <n v="10"/>
    <x v="7"/>
    <x v="1"/>
  </r>
  <r>
    <x v="0"/>
    <x v="2"/>
    <x v="2"/>
    <x v="3"/>
    <n v="1594"/>
    <n v="10"/>
    <n v="350"/>
    <n v="557900"/>
    <x v="397"/>
    <n v="490952"/>
    <n v="76512"/>
    <x v="15"/>
    <n v="11"/>
    <x v="9"/>
    <x v="0"/>
  </r>
  <r>
    <x v="4"/>
    <x v="1"/>
    <x v="2"/>
    <x v="3"/>
    <n v="1359"/>
    <n v="10"/>
    <n v="300"/>
    <n v="407700"/>
    <x v="398"/>
    <n v="358776"/>
    <n v="19026"/>
    <x v="15"/>
    <n v="11"/>
    <x v="9"/>
    <x v="0"/>
  </r>
  <r>
    <x v="4"/>
    <x v="3"/>
    <x v="2"/>
    <x v="3"/>
    <n v="2150"/>
    <n v="10"/>
    <n v="300"/>
    <n v="645000"/>
    <x v="399"/>
    <n v="567600"/>
    <n v="30100"/>
    <x v="15"/>
    <n v="11"/>
    <x v="9"/>
    <x v="0"/>
  </r>
  <r>
    <x v="0"/>
    <x v="3"/>
    <x v="2"/>
    <x v="3"/>
    <n v="1197"/>
    <n v="10"/>
    <n v="350"/>
    <n v="418950"/>
    <x v="400"/>
    <n v="368676"/>
    <n v="57456"/>
    <x v="15"/>
    <n v="11"/>
    <x v="9"/>
    <x v="0"/>
  </r>
  <r>
    <x v="1"/>
    <x v="3"/>
    <x v="2"/>
    <x v="3"/>
    <n v="380"/>
    <n v="10"/>
    <n v="15"/>
    <n v="5700"/>
    <x v="401"/>
    <n v="5016"/>
    <n v="1216"/>
    <x v="12"/>
    <n v="12"/>
    <x v="2"/>
    <x v="1"/>
  </r>
  <r>
    <x v="0"/>
    <x v="3"/>
    <x v="2"/>
    <x v="3"/>
    <n v="1233"/>
    <n v="10"/>
    <n v="20"/>
    <n v="24660"/>
    <x v="402"/>
    <n v="21700.799999999999"/>
    <n v="9370.7999999999993"/>
    <x v="2"/>
    <n v="12"/>
    <x v="2"/>
    <x v="0"/>
  </r>
  <r>
    <x v="0"/>
    <x v="3"/>
    <x v="3"/>
    <x v="3"/>
    <n v="1395"/>
    <n v="120"/>
    <n v="350"/>
    <n v="488250"/>
    <x v="403"/>
    <n v="429660"/>
    <n v="66960"/>
    <x v="4"/>
    <n v="7"/>
    <x v="4"/>
    <x v="0"/>
  </r>
  <r>
    <x v="0"/>
    <x v="4"/>
    <x v="3"/>
    <x v="3"/>
    <n v="986"/>
    <n v="120"/>
    <n v="350"/>
    <n v="345100"/>
    <x v="404"/>
    <n v="303688"/>
    <n v="47328"/>
    <x v="10"/>
    <n v="10"/>
    <x v="7"/>
    <x v="0"/>
  </r>
  <r>
    <x v="0"/>
    <x v="3"/>
    <x v="3"/>
    <x v="3"/>
    <n v="905"/>
    <n v="120"/>
    <n v="20"/>
    <n v="18100"/>
    <x v="396"/>
    <n v="15928"/>
    <n v="6878"/>
    <x v="10"/>
    <n v="10"/>
    <x v="7"/>
    <x v="0"/>
  </r>
  <r>
    <x v="2"/>
    <x v="0"/>
    <x v="4"/>
    <x v="3"/>
    <n v="2109"/>
    <n v="250"/>
    <n v="12"/>
    <n v="25308"/>
    <x v="405"/>
    <n v="22271.040000000001"/>
    <n v="15944.04"/>
    <x v="14"/>
    <n v="5"/>
    <x v="11"/>
    <x v="0"/>
  </r>
  <r>
    <x v="1"/>
    <x v="2"/>
    <x v="4"/>
    <x v="3"/>
    <n v="3874.5"/>
    <n v="250"/>
    <n v="15"/>
    <n v="58117.5"/>
    <x v="406"/>
    <n v="51143.399999999994"/>
    <n v="12398.399999999998"/>
    <x v="4"/>
    <n v="7"/>
    <x v="4"/>
    <x v="0"/>
  </r>
  <r>
    <x v="0"/>
    <x v="0"/>
    <x v="4"/>
    <x v="3"/>
    <n v="623"/>
    <n v="250"/>
    <n v="350"/>
    <n v="218050"/>
    <x v="407"/>
    <n v="191884"/>
    <n v="29904"/>
    <x v="9"/>
    <n v="9"/>
    <x v="6"/>
    <x v="1"/>
  </r>
  <r>
    <x v="0"/>
    <x v="4"/>
    <x v="4"/>
    <x v="3"/>
    <n v="986"/>
    <n v="250"/>
    <n v="350"/>
    <n v="345100"/>
    <x v="404"/>
    <n v="303688"/>
    <n v="47328"/>
    <x v="10"/>
    <n v="10"/>
    <x v="7"/>
    <x v="0"/>
  </r>
  <r>
    <x v="3"/>
    <x v="4"/>
    <x v="4"/>
    <x v="3"/>
    <n v="2387"/>
    <n v="250"/>
    <n v="125"/>
    <n v="298375"/>
    <x v="408"/>
    <n v="262570"/>
    <n v="-23870"/>
    <x v="15"/>
    <n v="11"/>
    <x v="9"/>
    <x v="0"/>
  </r>
  <r>
    <x v="0"/>
    <x v="3"/>
    <x v="4"/>
    <x v="3"/>
    <n v="1233"/>
    <n v="250"/>
    <n v="20"/>
    <n v="24660"/>
    <x v="402"/>
    <n v="21700.799999999999"/>
    <n v="9370.7999999999993"/>
    <x v="2"/>
    <n v="12"/>
    <x v="2"/>
    <x v="0"/>
  </r>
  <r>
    <x v="0"/>
    <x v="4"/>
    <x v="5"/>
    <x v="3"/>
    <n v="270"/>
    <n v="260"/>
    <n v="350"/>
    <n v="94500"/>
    <x v="409"/>
    <n v="83160"/>
    <n v="12960"/>
    <x v="8"/>
    <n v="2"/>
    <x v="8"/>
    <x v="0"/>
  </r>
  <r>
    <x v="0"/>
    <x v="2"/>
    <x v="5"/>
    <x v="3"/>
    <n v="3421.5"/>
    <n v="260"/>
    <n v="7"/>
    <n v="23950.5"/>
    <x v="410"/>
    <n v="21076.44"/>
    <n v="3968.9399999999987"/>
    <x v="4"/>
    <n v="7"/>
    <x v="4"/>
    <x v="0"/>
  </r>
  <r>
    <x v="0"/>
    <x v="0"/>
    <x v="5"/>
    <x v="3"/>
    <n v="2734"/>
    <n v="260"/>
    <n v="7"/>
    <n v="19138"/>
    <x v="392"/>
    <n v="16841.439999999999"/>
    <n v="3171.4399999999987"/>
    <x v="10"/>
    <n v="10"/>
    <x v="7"/>
    <x v="0"/>
  </r>
  <r>
    <x v="1"/>
    <x v="4"/>
    <x v="5"/>
    <x v="3"/>
    <n v="2548"/>
    <n v="260"/>
    <n v="15"/>
    <n v="38220"/>
    <x v="411"/>
    <n v="33633.599999999999"/>
    <n v="8153.5999999999985"/>
    <x v="11"/>
    <n v="11"/>
    <x v="9"/>
    <x v="1"/>
  </r>
  <r>
    <x v="0"/>
    <x v="2"/>
    <x v="0"/>
    <x v="3"/>
    <n v="2521.5"/>
    <n v="3"/>
    <n v="20"/>
    <n v="50430"/>
    <x v="412"/>
    <n v="44378.399999999994"/>
    <n v="19163.399999999998"/>
    <x v="0"/>
    <n v="1"/>
    <x v="0"/>
    <x v="0"/>
  </r>
  <r>
    <x v="2"/>
    <x v="3"/>
    <x v="1"/>
    <x v="3"/>
    <n v="2661"/>
    <n v="5"/>
    <n v="12"/>
    <n v="31932"/>
    <x v="413"/>
    <n v="28100.16"/>
    <n v="20117.16"/>
    <x v="14"/>
    <n v="5"/>
    <x v="11"/>
    <x v="0"/>
  </r>
  <r>
    <x v="0"/>
    <x v="1"/>
    <x v="2"/>
    <x v="3"/>
    <n v="1531"/>
    <n v="10"/>
    <n v="20"/>
    <n v="30620"/>
    <x v="414"/>
    <n v="26945.599999999999"/>
    <n v="11635.599999999999"/>
    <x v="2"/>
    <n v="12"/>
    <x v="2"/>
    <x v="0"/>
  </r>
  <r>
    <x v="0"/>
    <x v="2"/>
    <x v="4"/>
    <x v="3"/>
    <n v="1491"/>
    <n v="250"/>
    <n v="7"/>
    <n v="10437"/>
    <x v="415"/>
    <n v="9184.56"/>
    <n v="1729.5599999999995"/>
    <x v="3"/>
    <n v="3"/>
    <x v="3"/>
    <x v="0"/>
  </r>
  <r>
    <x v="0"/>
    <x v="1"/>
    <x v="4"/>
    <x v="3"/>
    <n v="1531"/>
    <n v="250"/>
    <n v="20"/>
    <n v="30620"/>
    <x v="414"/>
    <n v="26945.599999999999"/>
    <n v="11635.599999999999"/>
    <x v="2"/>
    <n v="12"/>
    <x v="2"/>
    <x v="0"/>
  </r>
  <r>
    <x v="2"/>
    <x v="0"/>
    <x v="5"/>
    <x v="3"/>
    <n v="2761"/>
    <n v="260"/>
    <n v="12"/>
    <n v="33132"/>
    <x v="416"/>
    <n v="29156.16"/>
    <n v="20873.16"/>
    <x v="9"/>
    <n v="9"/>
    <x v="6"/>
    <x v="1"/>
  </r>
  <r>
    <x v="1"/>
    <x v="4"/>
    <x v="0"/>
    <x v="3"/>
    <n v="2567"/>
    <n v="3"/>
    <n v="15"/>
    <n v="38505"/>
    <x v="417"/>
    <n v="33499.35"/>
    <n v="7829.3499999999985"/>
    <x v="1"/>
    <n v="6"/>
    <x v="1"/>
    <x v="0"/>
  </r>
  <r>
    <x v="1"/>
    <x v="4"/>
    <x v="4"/>
    <x v="3"/>
    <n v="2567"/>
    <n v="250"/>
    <n v="15"/>
    <n v="38505"/>
    <x v="417"/>
    <n v="33499.35"/>
    <n v="7829.3499999999985"/>
    <x v="1"/>
    <n v="6"/>
    <x v="1"/>
    <x v="0"/>
  </r>
  <r>
    <x v="0"/>
    <x v="0"/>
    <x v="0"/>
    <x v="3"/>
    <n v="923"/>
    <n v="3"/>
    <n v="350"/>
    <n v="323050"/>
    <x v="418"/>
    <n v="281053.5"/>
    <n v="41073.5"/>
    <x v="3"/>
    <n v="3"/>
    <x v="3"/>
    <x v="0"/>
  </r>
  <r>
    <x v="0"/>
    <x v="2"/>
    <x v="0"/>
    <x v="3"/>
    <n v="1790"/>
    <n v="3"/>
    <n v="350"/>
    <n v="626500"/>
    <x v="419"/>
    <n v="545055"/>
    <n v="79655"/>
    <x v="3"/>
    <n v="3"/>
    <x v="3"/>
    <x v="0"/>
  </r>
  <r>
    <x v="0"/>
    <x v="1"/>
    <x v="0"/>
    <x v="3"/>
    <n v="442"/>
    <n v="3"/>
    <n v="20"/>
    <n v="8840"/>
    <x v="420"/>
    <n v="7690.8"/>
    <n v="3270.8"/>
    <x v="9"/>
    <n v="9"/>
    <x v="6"/>
    <x v="1"/>
  </r>
  <r>
    <x v="0"/>
    <x v="4"/>
    <x v="1"/>
    <x v="3"/>
    <n v="982.5"/>
    <n v="5"/>
    <n v="350"/>
    <n v="343875"/>
    <x v="421"/>
    <n v="299171.25"/>
    <n v="43721.25"/>
    <x v="0"/>
    <n v="1"/>
    <x v="0"/>
    <x v="0"/>
  </r>
  <r>
    <x v="0"/>
    <x v="4"/>
    <x v="1"/>
    <x v="3"/>
    <n v="1298"/>
    <n v="5"/>
    <n v="7"/>
    <n v="9086"/>
    <x v="422"/>
    <n v="7904.82"/>
    <n v="1414.8199999999997"/>
    <x v="8"/>
    <n v="2"/>
    <x v="8"/>
    <x v="0"/>
  </r>
  <r>
    <x v="2"/>
    <x v="3"/>
    <x v="1"/>
    <x v="3"/>
    <n v="604"/>
    <n v="5"/>
    <n v="12"/>
    <n v="7248"/>
    <x v="423"/>
    <n v="6305.76"/>
    <n v="4493.76"/>
    <x v="1"/>
    <n v="6"/>
    <x v="1"/>
    <x v="0"/>
  </r>
  <r>
    <x v="0"/>
    <x v="3"/>
    <x v="1"/>
    <x v="3"/>
    <n v="2255"/>
    <n v="5"/>
    <n v="20"/>
    <n v="45100"/>
    <x v="424"/>
    <n v="39237"/>
    <n v="16687"/>
    <x v="4"/>
    <n v="7"/>
    <x v="4"/>
    <x v="0"/>
  </r>
  <r>
    <x v="0"/>
    <x v="0"/>
    <x v="1"/>
    <x v="3"/>
    <n v="1249"/>
    <n v="5"/>
    <n v="20"/>
    <n v="24980"/>
    <x v="425"/>
    <n v="21732.6"/>
    <n v="9242.5999999999985"/>
    <x v="10"/>
    <n v="10"/>
    <x v="7"/>
    <x v="0"/>
  </r>
  <r>
    <x v="0"/>
    <x v="4"/>
    <x v="2"/>
    <x v="3"/>
    <n v="1438.5"/>
    <n v="10"/>
    <n v="7"/>
    <n v="10069.5"/>
    <x v="426"/>
    <n v="8760.4650000000001"/>
    <n v="1567.9649999999992"/>
    <x v="0"/>
    <n v="1"/>
    <x v="0"/>
    <x v="0"/>
  </r>
  <r>
    <x v="4"/>
    <x v="1"/>
    <x v="2"/>
    <x v="3"/>
    <n v="807"/>
    <n v="10"/>
    <n v="300"/>
    <n v="242100"/>
    <x v="427"/>
    <n v="210627"/>
    <n v="8877"/>
    <x v="0"/>
    <n v="1"/>
    <x v="0"/>
    <x v="0"/>
  </r>
  <r>
    <x v="0"/>
    <x v="4"/>
    <x v="2"/>
    <x v="3"/>
    <n v="2641"/>
    <n v="10"/>
    <n v="20"/>
    <n v="52820"/>
    <x v="428"/>
    <n v="45953.4"/>
    <n v="19543.400000000001"/>
    <x v="8"/>
    <n v="2"/>
    <x v="8"/>
    <x v="0"/>
  </r>
  <r>
    <x v="0"/>
    <x v="1"/>
    <x v="2"/>
    <x v="3"/>
    <n v="2708"/>
    <n v="10"/>
    <n v="20"/>
    <n v="54160"/>
    <x v="429"/>
    <n v="47119.199999999997"/>
    <n v="20039.199999999997"/>
    <x v="8"/>
    <n v="2"/>
    <x v="8"/>
    <x v="0"/>
  </r>
  <r>
    <x v="0"/>
    <x v="0"/>
    <x v="2"/>
    <x v="3"/>
    <n v="2632"/>
    <n v="10"/>
    <n v="350"/>
    <n v="921200"/>
    <x v="430"/>
    <n v="801444"/>
    <n v="117124"/>
    <x v="1"/>
    <n v="6"/>
    <x v="1"/>
    <x v="0"/>
  </r>
  <r>
    <x v="3"/>
    <x v="0"/>
    <x v="2"/>
    <x v="3"/>
    <n v="1583"/>
    <n v="10"/>
    <n v="125"/>
    <n v="197875"/>
    <x v="431"/>
    <n v="172151.25"/>
    <n v="-17808.75"/>
    <x v="1"/>
    <n v="6"/>
    <x v="1"/>
    <x v="0"/>
  </r>
  <r>
    <x v="2"/>
    <x v="3"/>
    <x v="2"/>
    <x v="3"/>
    <n v="571"/>
    <n v="10"/>
    <n v="12"/>
    <n v="6852"/>
    <x v="432"/>
    <n v="5961.24"/>
    <n v="4248.24"/>
    <x v="4"/>
    <n v="7"/>
    <x v="4"/>
    <x v="0"/>
  </r>
  <r>
    <x v="0"/>
    <x v="2"/>
    <x v="2"/>
    <x v="3"/>
    <n v="2696"/>
    <n v="10"/>
    <n v="7"/>
    <n v="18872"/>
    <x v="433"/>
    <n v="16418.64"/>
    <n v="2938.6399999999994"/>
    <x v="5"/>
    <n v="8"/>
    <x v="5"/>
    <x v="0"/>
  </r>
  <r>
    <x v="1"/>
    <x v="0"/>
    <x v="2"/>
    <x v="3"/>
    <n v="1565"/>
    <n v="10"/>
    <n v="15"/>
    <n v="23475"/>
    <x v="434"/>
    <n v="20423.25"/>
    <n v="4773.25"/>
    <x v="10"/>
    <n v="10"/>
    <x v="7"/>
    <x v="0"/>
  </r>
  <r>
    <x v="0"/>
    <x v="0"/>
    <x v="2"/>
    <x v="3"/>
    <n v="1249"/>
    <n v="10"/>
    <n v="20"/>
    <n v="24980"/>
    <x v="425"/>
    <n v="21732.6"/>
    <n v="9242.5999999999985"/>
    <x v="10"/>
    <n v="10"/>
    <x v="7"/>
    <x v="0"/>
  </r>
  <r>
    <x v="0"/>
    <x v="1"/>
    <x v="2"/>
    <x v="3"/>
    <n v="357"/>
    <n v="10"/>
    <n v="350"/>
    <n v="124950"/>
    <x v="435"/>
    <n v="108706.5"/>
    <n v="15886.5"/>
    <x v="15"/>
    <n v="11"/>
    <x v="9"/>
    <x v="0"/>
  </r>
  <r>
    <x v="2"/>
    <x v="1"/>
    <x v="2"/>
    <x v="3"/>
    <n v="1013"/>
    <n v="10"/>
    <n v="12"/>
    <n v="12156"/>
    <x v="436"/>
    <n v="10575.72"/>
    <n v="7536.7199999999993"/>
    <x v="2"/>
    <n v="12"/>
    <x v="2"/>
    <x v="0"/>
  </r>
  <r>
    <x v="1"/>
    <x v="2"/>
    <x v="3"/>
    <x v="3"/>
    <n v="3997.5"/>
    <n v="120"/>
    <n v="15"/>
    <n v="59962.5"/>
    <x v="437"/>
    <n v="52167.375"/>
    <n v="12192.375"/>
    <x v="0"/>
    <n v="1"/>
    <x v="0"/>
    <x v="0"/>
  </r>
  <r>
    <x v="0"/>
    <x v="0"/>
    <x v="3"/>
    <x v="3"/>
    <n v="2632"/>
    <n v="120"/>
    <n v="350"/>
    <n v="921200"/>
    <x v="430"/>
    <n v="801444"/>
    <n v="117124"/>
    <x v="1"/>
    <n v="6"/>
    <x v="1"/>
    <x v="0"/>
  </r>
  <r>
    <x v="0"/>
    <x v="2"/>
    <x v="3"/>
    <x v="3"/>
    <n v="1190"/>
    <n v="120"/>
    <n v="7"/>
    <n v="8330"/>
    <x v="438"/>
    <n v="7247.1"/>
    <n v="1297.1000000000004"/>
    <x v="1"/>
    <n v="6"/>
    <x v="1"/>
    <x v="0"/>
  </r>
  <r>
    <x v="2"/>
    <x v="3"/>
    <x v="3"/>
    <x v="3"/>
    <n v="604"/>
    <n v="120"/>
    <n v="12"/>
    <n v="7248"/>
    <x v="423"/>
    <n v="6305.76"/>
    <n v="4493.76"/>
    <x v="1"/>
    <n v="6"/>
    <x v="1"/>
    <x v="0"/>
  </r>
  <r>
    <x v="1"/>
    <x v="1"/>
    <x v="3"/>
    <x v="3"/>
    <n v="660"/>
    <n v="120"/>
    <n v="15"/>
    <n v="9900"/>
    <x v="439"/>
    <n v="8613"/>
    <n v="2013"/>
    <x v="9"/>
    <n v="9"/>
    <x v="6"/>
    <x v="1"/>
  </r>
  <r>
    <x v="2"/>
    <x v="3"/>
    <x v="3"/>
    <x v="3"/>
    <n v="410"/>
    <n v="120"/>
    <n v="12"/>
    <n v="4920"/>
    <x v="440"/>
    <n v="4280.3999999999996"/>
    <n v="3050.3999999999996"/>
    <x v="10"/>
    <n v="10"/>
    <x v="7"/>
    <x v="0"/>
  </r>
  <r>
    <x v="4"/>
    <x v="3"/>
    <x v="3"/>
    <x v="3"/>
    <n v="2605"/>
    <n v="120"/>
    <n v="300"/>
    <n v="781500"/>
    <x v="441"/>
    <n v="679905"/>
    <n v="28655"/>
    <x v="11"/>
    <n v="11"/>
    <x v="9"/>
    <x v="1"/>
  </r>
  <r>
    <x v="2"/>
    <x v="1"/>
    <x v="3"/>
    <x v="3"/>
    <n v="1013"/>
    <n v="120"/>
    <n v="12"/>
    <n v="12156"/>
    <x v="436"/>
    <n v="10575.72"/>
    <n v="7536.7199999999993"/>
    <x v="2"/>
    <n v="12"/>
    <x v="2"/>
    <x v="0"/>
  </r>
  <r>
    <x v="3"/>
    <x v="0"/>
    <x v="4"/>
    <x v="3"/>
    <n v="1583"/>
    <n v="250"/>
    <n v="125"/>
    <n v="197875"/>
    <x v="431"/>
    <n v="172151.25"/>
    <n v="-17808.75"/>
    <x v="1"/>
    <n v="6"/>
    <x v="1"/>
    <x v="0"/>
  </r>
  <r>
    <x v="1"/>
    <x v="0"/>
    <x v="4"/>
    <x v="3"/>
    <n v="1565"/>
    <n v="250"/>
    <n v="15"/>
    <n v="23475"/>
    <x v="434"/>
    <n v="20423.25"/>
    <n v="4773.25"/>
    <x v="10"/>
    <n v="10"/>
    <x v="7"/>
    <x v="0"/>
  </r>
  <r>
    <x v="3"/>
    <x v="0"/>
    <x v="5"/>
    <x v="3"/>
    <n v="1659"/>
    <n v="260"/>
    <n v="125"/>
    <n v="207375"/>
    <x v="442"/>
    <n v="180416.25"/>
    <n v="-18663.75"/>
    <x v="0"/>
    <n v="1"/>
    <x v="0"/>
    <x v="0"/>
  </r>
  <r>
    <x v="0"/>
    <x v="2"/>
    <x v="5"/>
    <x v="3"/>
    <n v="1190"/>
    <n v="260"/>
    <n v="7"/>
    <n v="8330"/>
    <x v="438"/>
    <n v="7247.1"/>
    <n v="1297.1000000000004"/>
    <x v="1"/>
    <n v="6"/>
    <x v="1"/>
    <x v="0"/>
  </r>
  <r>
    <x v="2"/>
    <x v="3"/>
    <x v="5"/>
    <x v="3"/>
    <n v="410"/>
    <n v="260"/>
    <n v="12"/>
    <n v="4920"/>
    <x v="440"/>
    <n v="4280.3999999999996"/>
    <n v="3050.3999999999996"/>
    <x v="10"/>
    <n v="10"/>
    <x v="7"/>
    <x v="0"/>
  </r>
  <r>
    <x v="2"/>
    <x v="1"/>
    <x v="5"/>
    <x v="3"/>
    <n v="1770"/>
    <n v="260"/>
    <n v="12"/>
    <n v="21240"/>
    <x v="443"/>
    <n v="18478.8"/>
    <n v="13168.8"/>
    <x v="12"/>
    <n v="12"/>
    <x v="2"/>
    <x v="1"/>
  </r>
  <r>
    <x v="0"/>
    <x v="3"/>
    <x v="0"/>
    <x v="3"/>
    <n v="2579"/>
    <n v="3"/>
    <n v="20"/>
    <n v="51580"/>
    <x v="444"/>
    <n v="44358.8"/>
    <n v="18568.800000000003"/>
    <x v="13"/>
    <n v="4"/>
    <x v="10"/>
    <x v="0"/>
  </r>
  <r>
    <x v="0"/>
    <x v="4"/>
    <x v="0"/>
    <x v="3"/>
    <n v="1743"/>
    <n v="3"/>
    <n v="20"/>
    <n v="34860"/>
    <x v="445"/>
    <n v="29979.599999999999"/>
    <n v="12549.599999999999"/>
    <x v="14"/>
    <n v="5"/>
    <x v="11"/>
    <x v="0"/>
  </r>
  <r>
    <x v="0"/>
    <x v="4"/>
    <x v="0"/>
    <x v="3"/>
    <n v="2996"/>
    <n v="3"/>
    <n v="7"/>
    <n v="20972"/>
    <x v="446"/>
    <n v="18035.919999999998"/>
    <n v="3055.9199999999983"/>
    <x v="7"/>
    <n v="10"/>
    <x v="7"/>
    <x v="1"/>
  </r>
  <r>
    <x v="0"/>
    <x v="1"/>
    <x v="0"/>
    <x v="3"/>
    <n v="280"/>
    <n v="3"/>
    <n v="7"/>
    <n v="1960"/>
    <x v="447"/>
    <n v="1685.6"/>
    <n v="285.59999999999991"/>
    <x v="2"/>
    <n v="12"/>
    <x v="2"/>
    <x v="0"/>
  </r>
  <r>
    <x v="0"/>
    <x v="2"/>
    <x v="1"/>
    <x v="3"/>
    <n v="293"/>
    <n v="5"/>
    <n v="7"/>
    <n v="2051"/>
    <x v="448"/>
    <n v="1763.8600000000001"/>
    <n v="298.86000000000013"/>
    <x v="8"/>
    <n v="2"/>
    <x v="8"/>
    <x v="0"/>
  </r>
  <r>
    <x v="0"/>
    <x v="4"/>
    <x v="1"/>
    <x v="3"/>
    <n v="2996"/>
    <n v="5"/>
    <n v="7"/>
    <n v="20972"/>
    <x v="446"/>
    <n v="18035.919999999998"/>
    <n v="3055.9199999999983"/>
    <x v="7"/>
    <n v="10"/>
    <x v="7"/>
    <x v="1"/>
  </r>
  <r>
    <x v="1"/>
    <x v="1"/>
    <x v="2"/>
    <x v="3"/>
    <n v="278"/>
    <n v="10"/>
    <n v="15"/>
    <n v="4170"/>
    <x v="449"/>
    <n v="3586.2"/>
    <n v="806.19999999999982"/>
    <x v="8"/>
    <n v="2"/>
    <x v="8"/>
    <x v="0"/>
  </r>
  <r>
    <x v="0"/>
    <x v="0"/>
    <x v="2"/>
    <x v="3"/>
    <n v="2428"/>
    <n v="10"/>
    <n v="20"/>
    <n v="48560"/>
    <x v="450"/>
    <n v="41761.599999999999"/>
    <n v="17481.599999999999"/>
    <x v="3"/>
    <n v="3"/>
    <x v="3"/>
    <x v="0"/>
  </r>
  <r>
    <x v="1"/>
    <x v="4"/>
    <x v="2"/>
    <x v="3"/>
    <n v="1767"/>
    <n v="10"/>
    <n v="15"/>
    <n v="26505"/>
    <x v="451"/>
    <n v="22794.3"/>
    <n v="5124.2999999999993"/>
    <x v="6"/>
    <n v="9"/>
    <x v="6"/>
    <x v="0"/>
  </r>
  <r>
    <x v="2"/>
    <x v="2"/>
    <x v="2"/>
    <x v="3"/>
    <n v="1393"/>
    <n v="10"/>
    <n v="12"/>
    <n v="16716"/>
    <x v="452"/>
    <n v="14375.76"/>
    <n v="10196.76"/>
    <x v="10"/>
    <n v="10"/>
    <x v="7"/>
    <x v="0"/>
  </r>
  <r>
    <x v="0"/>
    <x v="1"/>
    <x v="4"/>
    <x v="3"/>
    <n v="280"/>
    <n v="250"/>
    <n v="7"/>
    <n v="1960"/>
    <x v="447"/>
    <n v="1685.6"/>
    <n v="285.59999999999991"/>
    <x v="2"/>
    <n v="12"/>
    <x v="2"/>
    <x v="0"/>
  </r>
  <r>
    <x v="2"/>
    <x v="2"/>
    <x v="5"/>
    <x v="3"/>
    <n v="1393"/>
    <n v="260"/>
    <n v="12"/>
    <n v="16716"/>
    <x v="452"/>
    <n v="14375.76"/>
    <n v="10196.76"/>
    <x v="10"/>
    <n v="10"/>
    <x v="7"/>
    <x v="0"/>
  </r>
  <r>
    <x v="2"/>
    <x v="4"/>
    <x v="5"/>
    <x v="3"/>
    <n v="2015"/>
    <n v="260"/>
    <n v="12"/>
    <n v="24180"/>
    <x v="453"/>
    <n v="20794.8"/>
    <n v="14749.8"/>
    <x v="12"/>
    <n v="12"/>
    <x v="2"/>
    <x v="1"/>
  </r>
  <r>
    <x v="4"/>
    <x v="3"/>
    <x v="0"/>
    <x v="3"/>
    <n v="801"/>
    <n v="3"/>
    <n v="300"/>
    <n v="240300"/>
    <x v="454"/>
    <n v="206658"/>
    <n v="6408"/>
    <x v="4"/>
    <n v="7"/>
    <x v="4"/>
    <x v="0"/>
  </r>
  <r>
    <x v="3"/>
    <x v="2"/>
    <x v="0"/>
    <x v="3"/>
    <n v="1023"/>
    <n v="3"/>
    <n v="125"/>
    <n v="127875"/>
    <x v="455"/>
    <n v="109972.5"/>
    <n v="-12787.5"/>
    <x v="9"/>
    <n v="9"/>
    <x v="6"/>
    <x v="1"/>
  </r>
  <r>
    <x v="4"/>
    <x v="0"/>
    <x v="0"/>
    <x v="3"/>
    <n v="1496"/>
    <n v="3"/>
    <n v="300"/>
    <n v="448800"/>
    <x v="456"/>
    <n v="385968"/>
    <n v="11968"/>
    <x v="10"/>
    <n v="10"/>
    <x v="7"/>
    <x v="0"/>
  </r>
  <r>
    <x v="4"/>
    <x v="4"/>
    <x v="0"/>
    <x v="3"/>
    <n v="1010"/>
    <n v="3"/>
    <n v="300"/>
    <n v="303000"/>
    <x v="457"/>
    <n v="260580"/>
    <n v="8080"/>
    <x v="10"/>
    <n v="10"/>
    <x v="7"/>
    <x v="0"/>
  </r>
  <r>
    <x v="1"/>
    <x v="1"/>
    <x v="0"/>
    <x v="3"/>
    <n v="1513"/>
    <n v="3"/>
    <n v="15"/>
    <n v="22695"/>
    <x v="458"/>
    <n v="19517.7"/>
    <n v="4387.7000000000007"/>
    <x v="15"/>
    <n v="11"/>
    <x v="9"/>
    <x v="0"/>
  </r>
  <r>
    <x v="1"/>
    <x v="0"/>
    <x v="0"/>
    <x v="3"/>
    <n v="2300"/>
    <n v="3"/>
    <n v="15"/>
    <n v="34500"/>
    <x v="459"/>
    <n v="29670"/>
    <n v="6670"/>
    <x v="2"/>
    <n v="12"/>
    <x v="2"/>
    <x v="0"/>
  </r>
  <r>
    <x v="3"/>
    <x v="3"/>
    <x v="0"/>
    <x v="3"/>
    <n v="2821"/>
    <n v="3"/>
    <n v="125"/>
    <n v="352625"/>
    <x v="460"/>
    <n v="303257.5"/>
    <n v="-35262.5"/>
    <x v="12"/>
    <n v="12"/>
    <x v="2"/>
    <x v="1"/>
  </r>
  <r>
    <x v="0"/>
    <x v="0"/>
    <x v="1"/>
    <x v="3"/>
    <n v="2227.5"/>
    <n v="5"/>
    <n v="350"/>
    <n v="779625"/>
    <x v="461"/>
    <n v="670477.5"/>
    <n v="91327.5"/>
    <x v="0"/>
    <n v="1"/>
    <x v="0"/>
    <x v="0"/>
  </r>
  <r>
    <x v="0"/>
    <x v="1"/>
    <x v="1"/>
    <x v="3"/>
    <n v="1199"/>
    <n v="5"/>
    <n v="350"/>
    <n v="419650"/>
    <x v="462"/>
    <n v="360899"/>
    <n v="49159"/>
    <x v="13"/>
    <n v="4"/>
    <x v="10"/>
    <x v="0"/>
  </r>
  <r>
    <x v="0"/>
    <x v="0"/>
    <x v="1"/>
    <x v="3"/>
    <n v="200"/>
    <n v="5"/>
    <n v="350"/>
    <n v="70000"/>
    <x v="463"/>
    <n v="60200"/>
    <n v="8200"/>
    <x v="14"/>
    <n v="5"/>
    <x v="11"/>
    <x v="0"/>
  </r>
  <r>
    <x v="0"/>
    <x v="0"/>
    <x v="1"/>
    <x v="3"/>
    <n v="388"/>
    <n v="5"/>
    <n v="7"/>
    <n v="2716"/>
    <x v="464"/>
    <n v="2335.7600000000002"/>
    <n v="395.76000000000022"/>
    <x v="6"/>
    <n v="9"/>
    <x v="6"/>
    <x v="0"/>
  </r>
  <r>
    <x v="0"/>
    <x v="3"/>
    <x v="1"/>
    <x v="3"/>
    <n v="1727"/>
    <n v="5"/>
    <n v="7"/>
    <n v="12089"/>
    <x v="465"/>
    <n v="10396.540000000001"/>
    <n v="1761.5400000000009"/>
    <x v="7"/>
    <n v="10"/>
    <x v="7"/>
    <x v="1"/>
  </r>
  <r>
    <x v="1"/>
    <x v="0"/>
    <x v="1"/>
    <x v="3"/>
    <n v="2300"/>
    <n v="5"/>
    <n v="15"/>
    <n v="34500"/>
    <x v="459"/>
    <n v="29670"/>
    <n v="6670"/>
    <x v="2"/>
    <n v="12"/>
    <x v="2"/>
    <x v="0"/>
  </r>
  <r>
    <x v="0"/>
    <x v="3"/>
    <x v="2"/>
    <x v="3"/>
    <n v="260"/>
    <n v="10"/>
    <n v="20"/>
    <n v="5200"/>
    <x v="466"/>
    <n v="4472"/>
    <n v="1872"/>
    <x v="8"/>
    <n v="2"/>
    <x v="8"/>
    <x v="0"/>
  </r>
  <r>
    <x v="1"/>
    <x v="0"/>
    <x v="2"/>
    <x v="3"/>
    <n v="2470"/>
    <n v="10"/>
    <n v="15"/>
    <n v="37050"/>
    <x v="467"/>
    <n v="31863"/>
    <n v="7163"/>
    <x v="9"/>
    <n v="9"/>
    <x v="6"/>
    <x v="1"/>
  </r>
  <r>
    <x v="1"/>
    <x v="0"/>
    <x v="2"/>
    <x v="3"/>
    <n v="1743"/>
    <n v="10"/>
    <n v="15"/>
    <n v="26145"/>
    <x v="468"/>
    <n v="22484.7"/>
    <n v="5054.7000000000007"/>
    <x v="7"/>
    <n v="10"/>
    <x v="7"/>
    <x v="1"/>
  </r>
  <r>
    <x v="2"/>
    <x v="4"/>
    <x v="2"/>
    <x v="3"/>
    <n v="2914"/>
    <n v="10"/>
    <n v="12"/>
    <n v="34968"/>
    <x v="469"/>
    <n v="30072.48"/>
    <n v="21330.48"/>
    <x v="10"/>
    <n v="10"/>
    <x v="7"/>
    <x v="0"/>
  </r>
  <r>
    <x v="0"/>
    <x v="2"/>
    <x v="2"/>
    <x v="3"/>
    <n v="1731"/>
    <n v="10"/>
    <n v="7"/>
    <n v="12117"/>
    <x v="470"/>
    <n v="10420.619999999999"/>
    <n v="1765.619999999999"/>
    <x v="10"/>
    <n v="10"/>
    <x v="7"/>
    <x v="0"/>
  </r>
  <r>
    <x v="0"/>
    <x v="0"/>
    <x v="2"/>
    <x v="3"/>
    <n v="700"/>
    <n v="10"/>
    <n v="350"/>
    <n v="245000"/>
    <x v="471"/>
    <n v="210700"/>
    <n v="28700"/>
    <x v="15"/>
    <n v="11"/>
    <x v="9"/>
    <x v="0"/>
  </r>
  <r>
    <x v="2"/>
    <x v="0"/>
    <x v="2"/>
    <x v="3"/>
    <n v="2222"/>
    <n v="10"/>
    <n v="12"/>
    <n v="26664"/>
    <x v="472"/>
    <n v="22931.040000000001"/>
    <n v="16265.04"/>
    <x v="11"/>
    <n v="11"/>
    <x v="9"/>
    <x v="1"/>
  </r>
  <r>
    <x v="0"/>
    <x v="4"/>
    <x v="2"/>
    <x v="3"/>
    <n v="1177"/>
    <n v="10"/>
    <n v="350"/>
    <n v="411950"/>
    <x v="473"/>
    <n v="354277"/>
    <n v="48257"/>
    <x v="15"/>
    <n v="11"/>
    <x v="9"/>
    <x v="0"/>
  </r>
  <r>
    <x v="0"/>
    <x v="2"/>
    <x v="2"/>
    <x v="3"/>
    <n v="1922"/>
    <n v="10"/>
    <n v="350"/>
    <n v="672700"/>
    <x v="474"/>
    <n v="578522"/>
    <n v="78802"/>
    <x v="11"/>
    <n v="11"/>
    <x v="9"/>
    <x v="1"/>
  </r>
  <r>
    <x v="3"/>
    <x v="3"/>
    <x v="3"/>
    <x v="3"/>
    <n v="1575"/>
    <n v="120"/>
    <n v="125"/>
    <n v="196875"/>
    <x v="475"/>
    <n v="169312.5"/>
    <n v="-19687.5"/>
    <x v="8"/>
    <n v="2"/>
    <x v="8"/>
    <x v="0"/>
  </r>
  <r>
    <x v="0"/>
    <x v="4"/>
    <x v="3"/>
    <x v="3"/>
    <n v="606"/>
    <n v="120"/>
    <n v="20"/>
    <n v="12120"/>
    <x v="476"/>
    <n v="10423.200000000001"/>
    <n v="4363.2000000000007"/>
    <x v="13"/>
    <n v="4"/>
    <x v="10"/>
    <x v="0"/>
  </r>
  <r>
    <x v="4"/>
    <x v="4"/>
    <x v="3"/>
    <x v="3"/>
    <n v="2460"/>
    <n v="120"/>
    <n v="300"/>
    <n v="738000"/>
    <x v="477"/>
    <n v="634680"/>
    <n v="19680"/>
    <x v="4"/>
    <n v="7"/>
    <x v="4"/>
    <x v="0"/>
  </r>
  <r>
    <x v="4"/>
    <x v="0"/>
    <x v="3"/>
    <x v="3"/>
    <n v="269"/>
    <n v="120"/>
    <n v="300"/>
    <n v="80700"/>
    <x v="478"/>
    <n v="69402"/>
    <n v="2152"/>
    <x v="7"/>
    <n v="10"/>
    <x v="7"/>
    <x v="1"/>
  </r>
  <r>
    <x v="4"/>
    <x v="1"/>
    <x v="3"/>
    <x v="3"/>
    <n v="2536"/>
    <n v="120"/>
    <n v="300"/>
    <n v="760800"/>
    <x v="479"/>
    <n v="654288"/>
    <n v="20288"/>
    <x v="11"/>
    <n v="11"/>
    <x v="9"/>
    <x v="1"/>
  </r>
  <r>
    <x v="0"/>
    <x v="3"/>
    <x v="4"/>
    <x v="3"/>
    <n v="2903"/>
    <n v="250"/>
    <n v="7"/>
    <n v="20321"/>
    <x v="480"/>
    <n v="17476.060000000001"/>
    <n v="2961.0600000000013"/>
    <x v="3"/>
    <n v="3"/>
    <x v="3"/>
    <x v="0"/>
  </r>
  <r>
    <x v="4"/>
    <x v="4"/>
    <x v="4"/>
    <x v="3"/>
    <n v="2541"/>
    <n v="250"/>
    <n v="300"/>
    <n v="762300"/>
    <x v="481"/>
    <n v="655578"/>
    <n v="20328"/>
    <x v="5"/>
    <n v="8"/>
    <x v="5"/>
    <x v="0"/>
  </r>
  <r>
    <x v="4"/>
    <x v="0"/>
    <x v="4"/>
    <x v="3"/>
    <n v="269"/>
    <n v="250"/>
    <n v="300"/>
    <n v="80700"/>
    <x v="478"/>
    <n v="69402"/>
    <n v="2152"/>
    <x v="7"/>
    <n v="10"/>
    <x v="7"/>
    <x v="1"/>
  </r>
  <r>
    <x v="4"/>
    <x v="0"/>
    <x v="4"/>
    <x v="3"/>
    <n v="1496"/>
    <n v="250"/>
    <n v="300"/>
    <n v="448800"/>
    <x v="456"/>
    <n v="385968"/>
    <n v="11968"/>
    <x v="10"/>
    <n v="10"/>
    <x v="7"/>
    <x v="0"/>
  </r>
  <r>
    <x v="4"/>
    <x v="4"/>
    <x v="4"/>
    <x v="3"/>
    <n v="1010"/>
    <n v="250"/>
    <n v="300"/>
    <n v="303000"/>
    <x v="457"/>
    <n v="260580"/>
    <n v="8080"/>
    <x v="10"/>
    <n v="10"/>
    <x v="7"/>
    <x v="0"/>
  </r>
  <r>
    <x v="0"/>
    <x v="2"/>
    <x v="4"/>
    <x v="3"/>
    <n v="1281"/>
    <n v="250"/>
    <n v="350"/>
    <n v="448350"/>
    <x v="482"/>
    <n v="385581"/>
    <n v="52521"/>
    <x v="12"/>
    <n v="12"/>
    <x v="2"/>
    <x v="1"/>
  </r>
  <r>
    <x v="4"/>
    <x v="0"/>
    <x v="5"/>
    <x v="3"/>
    <n v="888"/>
    <n v="260"/>
    <n v="300"/>
    <n v="266400"/>
    <x v="483"/>
    <n v="229104"/>
    <n v="7104"/>
    <x v="3"/>
    <n v="3"/>
    <x v="3"/>
    <x v="0"/>
  </r>
  <r>
    <x v="3"/>
    <x v="4"/>
    <x v="5"/>
    <x v="3"/>
    <n v="2844"/>
    <n v="260"/>
    <n v="125"/>
    <n v="355500"/>
    <x v="484"/>
    <n v="305730"/>
    <n v="-35550"/>
    <x v="14"/>
    <n v="5"/>
    <x v="11"/>
    <x v="0"/>
  </r>
  <r>
    <x v="2"/>
    <x v="2"/>
    <x v="5"/>
    <x v="3"/>
    <n v="2475"/>
    <n v="260"/>
    <n v="12"/>
    <n v="29700"/>
    <x v="485"/>
    <n v="25542"/>
    <n v="18117"/>
    <x v="5"/>
    <n v="8"/>
    <x v="5"/>
    <x v="0"/>
  </r>
  <r>
    <x v="1"/>
    <x v="0"/>
    <x v="5"/>
    <x v="3"/>
    <n v="1743"/>
    <n v="260"/>
    <n v="15"/>
    <n v="26145"/>
    <x v="468"/>
    <n v="22484.7"/>
    <n v="5054.7000000000007"/>
    <x v="7"/>
    <n v="10"/>
    <x v="7"/>
    <x v="1"/>
  </r>
  <r>
    <x v="2"/>
    <x v="4"/>
    <x v="5"/>
    <x v="3"/>
    <n v="2914"/>
    <n v="260"/>
    <n v="12"/>
    <n v="34968"/>
    <x v="469"/>
    <n v="30072.48"/>
    <n v="21330.48"/>
    <x v="10"/>
    <n v="10"/>
    <x v="7"/>
    <x v="0"/>
  </r>
  <r>
    <x v="0"/>
    <x v="2"/>
    <x v="5"/>
    <x v="3"/>
    <n v="1731"/>
    <n v="260"/>
    <n v="7"/>
    <n v="12117"/>
    <x v="470"/>
    <n v="10420.619999999999"/>
    <n v="1765.619999999999"/>
    <x v="10"/>
    <n v="10"/>
    <x v="7"/>
    <x v="0"/>
  </r>
  <r>
    <x v="0"/>
    <x v="3"/>
    <x v="5"/>
    <x v="3"/>
    <n v="1727"/>
    <n v="260"/>
    <n v="7"/>
    <n v="12089"/>
    <x v="465"/>
    <n v="10396.540000000001"/>
    <n v="1761.5400000000009"/>
    <x v="7"/>
    <n v="10"/>
    <x v="7"/>
    <x v="1"/>
  </r>
  <r>
    <x v="1"/>
    <x v="3"/>
    <x v="5"/>
    <x v="3"/>
    <n v="1870"/>
    <n v="260"/>
    <n v="15"/>
    <n v="28050"/>
    <x v="486"/>
    <n v="24123"/>
    <n v="5423"/>
    <x v="11"/>
    <n v="11"/>
    <x v="9"/>
    <x v="1"/>
  </r>
  <r>
    <x v="3"/>
    <x v="2"/>
    <x v="0"/>
    <x v="3"/>
    <n v="1174"/>
    <n v="3"/>
    <n v="125"/>
    <n v="146750"/>
    <x v="487"/>
    <n v="124737.5"/>
    <n v="-16142.5"/>
    <x v="5"/>
    <n v="8"/>
    <x v="5"/>
    <x v="0"/>
  </r>
  <r>
    <x v="3"/>
    <x v="1"/>
    <x v="0"/>
    <x v="3"/>
    <n v="2767"/>
    <n v="3"/>
    <n v="125"/>
    <n v="345875"/>
    <x v="488"/>
    <n v="293993.75"/>
    <n v="-38046.25"/>
    <x v="5"/>
    <n v="8"/>
    <x v="5"/>
    <x v="0"/>
  </r>
  <r>
    <x v="3"/>
    <x v="1"/>
    <x v="0"/>
    <x v="3"/>
    <n v="1085"/>
    <n v="3"/>
    <n v="125"/>
    <n v="135625"/>
    <x v="489"/>
    <n v="115281.25"/>
    <n v="-14918.75"/>
    <x v="10"/>
    <n v="10"/>
    <x v="7"/>
    <x v="0"/>
  </r>
  <r>
    <x v="4"/>
    <x v="3"/>
    <x v="1"/>
    <x v="3"/>
    <n v="546"/>
    <n v="5"/>
    <n v="300"/>
    <n v="163800"/>
    <x v="490"/>
    <n v="139230"/>
    <n v="2730"/>
    <x v="10"/>
    <n v="10"/>
    <x v="7"/>
    <x v="0"/>
  </r>
  <r>
    <x v="0"/>
    <x v="1"/>
    <x v="2"/>
    <x v="3"/>
    <n v="1158"/>
    <n v="10"/>
    <n v="20"/>
    <n v="23160"/>
    <x v="491"/>
    <n v="19686"/>
    <n v="8106"/>
    <x v="3"/>
    <n v="3"/>
    <x v="3"/>
    <x v="0"/>
  </r>
  <r>
    <x v="1"/>
    <x v="0"/>
    <x v="2"/>
    <x v="3"/>
    <n v="1614"/>
    <n v="10"/>
    <n v="15"/>
    <n v="24210"/>
    <x v="492"/>
    <n v="20578.5"/>
    <n v="4438.5"/>
    <x v="13"/>
    <n v="4"/>
    <x v="10"/>
    <x v="0"/>
  </r>
  <r>
    <x v="0"/>
    <x v="3"/>
    <x v="2"/>
    <x v="3"/>
    <n v="2535"/>
    <n v="10"/>
    <n v="7"/>
    <n v="17745"/>
    <x v="493"/>
    <n v="15083.25"/>
    <n v="2408.25"/>
    <x v="13"/>
    <n v="4"/>
    <x v="10"/>
    <x v="0"/>
  </r>
  <r>
    <x v="0"/>
    <x v="3"/>
    <x v="2"/>
    <x v="3"/>
    <n v="2851"/>
    <n v="10"/>
    <n v="350"/>
    <n v="997850"/>
    <x v="494"/>
    <n v="848172.5"/>
    <n v="106912.5"/>
    <x v="14"/>
    <n v="5"/>
    <x v="11"/>
    <x v="0"/>
  </r>
  <r>
    <x v="1"/>
    <x v="0"/>
    <x v="2"/>
    <x v="3"/>
    <n v="2559"/>
    <n v="10"/>
    <n v="15"/>
    <n v="38385"/>
    <x v="495"/>
    <n v="32627.25"/>
    <n v="7037.25"/>
    <x v="5"/>
    <n v="8"/>
    <x v="5"/>
    <x v="0"/>
  </r>
  <r>
    <x v="0"/>
    <x v="4"/>
    <x v="2"/>
    <x v="3"/>
    <n v="267"/>
    <n v="10"/>
    <n v="20"/>
    <n v="5340"/>
    <x v="496"/>
    <n v="4539"/>
    <n v="1869"/>
    <x v="7"/>
    <n v="10"/>
    <x v="7"/>
    <x v="1"/>
  </r>
  <r>
    <x v="3"/>
    <x v="1"/>
    <x v="2"/>
    <x v="3"/>
    <n v="1085"/>
    <n v="10"/>
    <n v="125"/>
    <n v="135625"/>
    <x v="489"/>
    <n v="115281.25"/>
    <n v="-14918.75"/>
    <x v="10"/>
    <n v="10"/>
    <x v="7"/>
    <x v="0"/>
  </r>
  <r>
    <x v="1"/>
    <x v="1"/>
    <x v="2"/>
    <x v="3"/>
    <n v="1175"/>
    <n v="10"/>
    <n v="15"/>
    <n v="17625"/>
    <x v="497"/>
    <n v="14981.25"/>
    <n v="3231.25"/>
    <x v="10"/>
    <n v="10"/>
    <x v="7"/>
    <x v="0"/>
  </r>
  <r>
    <x v="0"/>
    <x v="4"/>
    <x v="2"/>
    <x v="3"/>
    <n v="2007"/>
    <n v="10"/>
    <n v="350"/>
    <n v="702450"/>
    <x v="498"/>
    <n v="597082.5"/>
    <n v="75262.5"/>
    <x v="11"/>
    <n v="11"/>
    <x v="9"/>
    <x v="1"/>
  </r>
  <r>
    <x v="0"/>
    <x v="3"/>
    <x v="2"/>
    <x v="3"/>
    <n v="2151"/>
    <n v="10"/>
    <n v="350"/>
    <n v="752850"/>
    <x v="499"/>
    <n v="639922.5"/>
    <n v="80662.5"/>
    <x v="11"/>
    <n v="11"/>
    <x v="9"/>
    <x v="1"/>
  </r>
  <r>
    <x v="2"/>
    <x v="4"/>
    <x v="2"/>
    <x v="3"/>
    <n v="914"/>
    <n v="10"/>
    <n v="12"/>
    <n v="10968"/>
    <x v="500"/>
    <n v="9322.7999999999993"/>
    <n v="6580.7999999999993"/>
    <x v="2"/>
    <n v="12"/>
    <x v="2"/>
    <x v="0"/>
  </r>
  <r>
    <x v="0"/>
    <x v="2"/>
    <x v="2"/>
    <x v="3"/>
    <n v="293"/>
    <n v="10"/>
    <n v="20"/>
    <n v="5860"/>
    <x v="501"/>
    <n v="4981"/>
    <n v="2051"/>
    <x v="2"/>
    <n v="12"/>
    <x v="2"/>
    <x v="0"/>
  </r>
  <r>
    <x v="2"/>
    <x v="3"/>
    <x v="3"/>
    <x v="3"/>
    <n v="500"/>
    <n v="120"/>
    <n v="12"/>
    <n v="6000"/>
    <x v="502"/>
    <n v="5100"/>
    <n v="3600"/>
    <x v="3"/>
    <n v="3"/>
    <x v="3"/>
    <x v="0"/>
  </r>
  <r>
    <x v="1"/>
    <x v="2"/>
    <x v="3"/>
    <x v="3"/>
    <n v="2826"/>
    <n v="120"/>
    <n v="15"/>
    <n v="42390"/>
    <x v="503"/>
    <n v="36031.5"/>
    <n v="7771.5"/>
    <x v="14"/>
    <n v="5"/>
    <x v="11"/>
    <x v="0"/>
  </r>
  <r>
    <x v="3"/>
    <x v="2"/>
    <x v="3"/>
    <x v="3"/>
    <n v="663"/>
    <n v="120"/>
    <n v="125"/>
    <n v="82875"/>
    <x v="504"/>
    <n v="70443.75"/>
    <n v="-9116.25"/>
    <x v="6"/>
    <n v="9"/>
    <x v="6"/>
    <x v="0"/>
  </r>
  <r>
    <x v="4"/>
    <x v="4"/>
    <x v="3"/>
    <x v="3"/>
    <n v="2574"/>
    <n v="120"/>
    <n v="300"/>
    <n v="772200"/>
    <x v="505"/>
    <n v="656370"/>
    <n v="12870"/>
    <x v="11"/>
    <n v="11"/>
    <x v="9"/>
    <x v="1"/>
  </r>
  <r>
    <x v="3"/>
    <x v="4"/>
    <x v="3"/>
    <x v="3"/>
    <n v="2438"/>
    <n v="120"/>
    <n v="125"/>
    <n v="304750"/>
    <x v="506"/>
    <n v="259037.5"/>
    <n v="-33522.5"/>
    <x v="12"/>
    <n v="12"/>
    <x v="2"/>
    <x v="1"/>
  </r>
  <r>
    <x v="2"/>
    <x v="4"/>
    <x v="3"/>
    <x v="3"/>
    <n v="914"/>
    <n v="120"/>
    <n v="12"/>
    <n v="10968"/>
    <x v="500"/>
    <n v="9322.7999999999993"/>
    <n v="6580.7999999999993"/>
    <x v="2"/>
    <n v="12"/>
    <x v="2"/>
    <x v="0"/>
  </r>
  <r>
    <x v="0"/>
    <x v="0"/>
    <x v="4"/>
    <x v="3"/>
    <n v="865.5"/>
    <n v="250"/>
    <n v="20"/>
    <n v="17310"/>
    <x v="507"/>
    <n v="14713.5"/>
    <n v="6058.5"/>
    <x v="4"/>
    <n v="7"/>
    <x v="4"/>
    <x v="0"/>
  </r>
  <r>
    <x v="1"/>
    <x v="1"/>
    <x v="4"/>
    <x v="3"/>
    <n v="492"/>
    <n v="250"/>
    <n v="15"/>
    <n v="7380"/>
    <x v="508"/>
    <n v="6273"/>
    <n v="1353"/>
    <x v="4"/>
    <n v="7"/>
    <x v="4"/>
    <x v="0"/>
  </r>
  <r>
    <x v="0"/>
    <x v="4"/>
    <x v="4"/>
    <x v="3"/>
    <n v="267"/>
    <n v="250"/>
    <n v="20"/>
    <n v="5340"/>
    <x v="496"/>
    <n v="4539"/>
    <n v="1869"/>
    <x v="7"/>
    <n v="10"/>
    <x v="7"/>
    <x v="1"/>
  </r>
  <r>
    <x v="1"/>
    <x v="1"/>
    <x v="4"/>
    <x v="3"/>
    <n v="1175"/>
    <n v="250"/>
    <n v="15"/>
    <n v="17625"/>
    <x v="497"/>
    <n v="14981.25"/>
    <n v="3231.25"/>
    <x v="10"/>
    <n v="10"/>
    <x v="7"/>
    <x v="0"/>
  </r>
  <r>
    <x v="3"/>
    <x v="0"/>
    <x v="4"/>
    <x v="3"/>
    <n v="2954"/>
    <n v="250"/>
    <n v="125"/>
    <n v="369250"/>
    <x v="509"/>
    <n v="313862.5"/>
    <n v="-40617.5"/>
    <x v="11"/>
    <n v="11"/>
    <x v="9"/>
    <x v="1"/>
  </r>
  <r>
    <x v="3"/>
    <x v="1"/>
    <x v="4"/>
    <x v="3"/>
    <n v="552"/>
    <n v="250"/>
    <n v="125"/>
    <n v="69000"/>
    <x v="510"/>
    <n v="58650"/>
    <n v="-7590"/>
    <x v="15"/>
    <n v="11"/>
    <x v="9"/>
    <x v="0"/>
  </r>
  <r>
    <x v="0"/>
    <x v="2"/>
    <x v="4"/>
    <x v="3"/>
    <n v="293"/>
    <n v="250"/>
    <n v="20"/>
    <n v="5860"/>
    <x v="501"/>
    <n v="4981"/>
    <n v="2051"/>
    <x v="2"/>
    <n v="12"/>
    <x v="2"/>
    <x v="0"/>
  </r>
  <r>
    <x v="4"/>
    <x v="2"/>
    <x v="5"/>
    <x v="3"/>
    <n v="2475"/>
    <n v="260"/>
    <n v="300"/>
    <n v="742500"/>
    <x v="511"/>
    <n v="631125"/>
    <n v="12375"/>
    <x v="3"/>
    <n v="3"/>
    <x v="3"/>
    <x v="0"/>
  </r>
  <r>
    <x v="4"/>
    <x v="3"/>
    <x v="5"/>
    <x v="3"/>
    <n v="546"/>
    <n v="260"/>
    <n v="300"/>
    <n v="163800"/>
    <x v="490"/>
    <n v="139230"/>
    <n v="2730"/>
    <x v="10"/>
    <n v="10"/>
    <x v="7"/>
    <x v="0"/>
  </r>
  <r>
    <x v="0"/>
    <x v="3"/>
    <x v="1"/>
    <x v="3"/>
    <n v="1368"/>
    <n v="5"/>
    <n v="7"/>
    <n v="9576"/>
    <x v="512"/>
    <n v="8139.6"/>
    <n v="1299.6000000000004"/>
    <x v="8"/>
    <n v="2"/>
    <x v="8"/>
    <x v="0"/>
  </r>
  <r>
    <x v="0"/>
    <x v="0"/>
    <x v="2"/>
    <x v="3"/>
    <n v="723"/>
    <n v="10"/>
    <n v="7"/>
    <n v="5061"/>
    <x v="513"/>
    <n v="4301.8500000000004"/>
    <n v="686.85000000000014"/>
    <x v="13"/>
    <n v="4"/>
    <x v="10"/>
    <x v="0"/>
  </r>
  <r>
    <x v="2"/>
    <x v="4"/>
    <x v="4"/>
    <x v="3"/>
    <n v="1806"/>
    <n v="250"/>
    <n v="12"/>
    <n v="21672"/>
    <x v="514"/>
    <n v="18421.2"/>
    <n v="13003.2"/>
    <x v="14"/>
    <n v="5"/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DDD2A6-8147-46FF-B6EA-AAD0ECDEEB71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Date">
  <location ref="B3:D20" firstHeaderRow="0" firstDataRow="1" firstDataCol="1"/>
  <pivotFields count="16">
    <pivotField showAll="0"/>
    <pivotField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dataField="1" numFmtId="44" showAll="0"/>
    <pivotField dataField="1" numFmtId="44" showAll="0"/>
    <pivotField axis="axisRow" numFmtId="14" showAll="0">
      <items count="17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  <item t="default"/>
      </items>
    </pivotField>
    <pivotField numFmtId="1" showAll="0"/>
    <pivotField showAll="0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</pivotField>
    <pivotField showAll="0">
      <items count="3">
        <item x="1"/>
        <item x="0"/>
        <item t="default"/>
      </items>
    </pivotField>
    <pivotField dragToRow="0" dragToCol="0" dragToPage="0" showAll="0" defaultSubtotal="0"/>
  </pivotFields>
  <rowFields count="1">
    <field x="1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9" baseField="11" baseItem="0" numFmtId="165"/>
    <dataField name="Total Profit" fld="10" baseField="11" baseItem="0" numFmtId="165"/>
  </dataField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008F9A-FBCC-47DF-B4D6-CEB62A61A255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Product">
  <location ref="F12:G19" firstHeaderRow="1" firstDataRow="1" firstDataCol="1"/>
  <pivotFields count="16">
    <pivotField showAll="0"/>
    <pivotField showAll="0">
      <items count="6">
        <item x="0"/>
        <item x="2"/>
        <item x="1"/>
        <item x="3"/>
        <item x="4"/>
        <item t="default"/>
      </items>
    </pivotField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numFmtId="44" showAll="0"/>
    <pivotField dataField="1"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showAll="0"/>
    <pivotField dragToRow="0" dragToCol="0" dragToPage="0" showAll="0" defaultSubtota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Sale Price" fld="6" subtotal="average" baseField="2" baseItem="0" numFmtId="165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2EC57F-881E-48F0-A60E-4D2F4B0A4E10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 rowHeaderCaption="Country">
  <location ref="F3:G9" firstHeaderRow="1" firstDataRow="1" firstDataCol="1"/>
  <pivotFields count="16">
    <pivotField showAll="0"/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showAll="0"/>
    <pivotField dragToRow="0" dragToCol="0" dragToPage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Percentage of Units Sold" fld="4" showDataAs="percentOfTotal" baseField="1" baseItem="0" numFmtId="10"/>
  </dataFields>
  <chartFormats count="6"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94CFAE-8C45-4982-AD40-DC5CF1B21755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 rowHeaderCaption="Product">
  <location ref="B32:C39" firstHeaderRow="1" firstDataRow="1" firstDataCol="1"/>
  <pivotFields count="16">
    <pivotField showAll="0"/>
    <pivotField showAll="0">
      <items count="6">
        <item x="0"/>
        <item x="2"/>
        <item x="1"/>
        <item x="3"/>
        <item x="4"/>
        <item t="default"/>
      </items>
    </pivotField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  <pivotField numFmtId="14" showAll="0"/>
    <pivotField numFmtId="1" showAll="0"/>
    <pivotField showAll="0"/>
    <pivotField showAll="0"/>
    <pivotField dragToRow="0" dragToCol="0" dragToPage="0" showAll="0" defaultSubtota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Total Profit" fld="10" baseField="0" baseItem="0" numFmtId="165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F442CB-12DB-4688-9544-005E489AD752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Segment">
  <location ref="B23:D29" firstHeaderRow="0" firstDataRow="1" firstDataCol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dataField="1" numFmtId="44" showAll="0"/>
    <pivotField dataField="1" numFmtId="44" showAll="0"/>
    <pivotField numFmtId="14" showAll="0"/>
    <pivotField numFmtId="1" showAll="0"/>
    <pivotField showAll="0"/>
    <pivotField showAll="0"/>
    <pivotField dragToRow="0" dragToCol="0" dragToPag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9" baseField="0" baseItem="0" numFmtId="165"/>
    <dataField name="Total Profit" fld="10" baseField="0" baseItem="0" numFmtId="165"/>
  </dataFields>
  <formats count="1"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4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F4E982-44C0-4FBD-9D5B-4EE49CBCF47F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Segment">
  <location ref="F29:G35" firstHeaderRow="1" firstDataRow="1" firstDataCol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showAll="0"/>
    <pivotField dataField="1" dragToRow="0" dragToCol="0" dragToPag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Profit Margin" fld="15" subtotal="average" baseField="0" baseItem="0" numFmtId="4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14F24A-2089-4022-B79D-31093D0E2AD1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Discount Band">
  <location ref="F21:H26" firstHeaderRow="0" firstDataRow="1" firstDataCol="1"/>
  <pivotFields count="16"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numFmtId="44" showAll="0"/>
    <pivotField numFmtId="44" showAll="0"/>
    <pivotField numFmtId="44" showAll="0"/>
    <pivotField numFmtId="44" showAll="0"/>
    <pivotField dataField="1" numFmtId="44" showAll="0"/>
    <pivotField dataField="1" numFmtId="44" showAll="0"/>
    <pivotField numFmtId="14" showAll="0"/>
    <pivotField numFmtId="1" showAll="0"/>
    <pivotField showAll="0"/>
    <pivotField showAll="0"/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9" baseField="0" baseItem="0"/>
    <dataField name="Total Profits" fld="10" baseField="0" baseItem="0"/>
  </dataFields>
  <formats count="1">
    <format dxfId="1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DEC52-2D24-4510-8ED3-66F25F3A688E}" name="financials" displayName="financials" ref="A1:O701" totalsRowShown="0" headerRowDxfId="15" dataDxfId="14" headerRowCellStyle="Currency" dataCellStyle="Currency">
  <tableColumns count="15">
    <tableColumn id="1" xr3:uid="{6C9D664D-609B-4C29-9D1E-A4FDB5D74246}" name="Segment"/>
    <tableColumn id="2" xr3:uid="{28A79D74-FAA7-41A4-8A73-5A25AD6A9F92}" name="Country"/>
    <tableColumn id="16" xr3:uid="{07D62F77-0133-4491-998F-A50A8C012541}" name="Product" dataDxfId="13" dataCellStyle="Currency"/>
    <tableColumn id="19" xr3:uid="{40D614F1-34BC-43C4-9CFF-1108E292C921}" name="Discount Band" dataDxfId="12" dataCellStyle="Currency"/>
    <tableColumn id="6" xr3:uid="{1130150D-D096-4E56-9EAA-E91CD0F402D3}" name="Units Sold"/>
    <tableColumn id="7" xr3:uid="{3532F370-A6C9-48D1-A6C7-0721ABAC84A7}" name="Manufacturing Price" dataDxfId="11" dataCellStyle="Currency"/>
    <tableColumn id="8" xr3:uid="{D59685C5-8E79-49C0-B9CB-11C6C3155319}" name="Sale Price" dataDxfId="10" dataCellStyle="Currency"/>
    <tableColumn id="9" xr3:uid="{939ABF7D-CAF4-4921-B936-B6A9D7EC80C6}" name="Gross Sales" dataDxfId="9" dataCellStyle="Currency"/>
    <tableColumn id="10" xr3:uid="{AF9F17AB-15CA-4F04-A7B0-B11418DE66FC}" name="Discounts" dataDxfId="8" dataCellStyle="Currency"/>
    <tableColumn id="11" xr3:uid="{53856041-B71C-4D12-9456-C838A97084DB}" name=" Sales" dataDxfId="7" dataCellStyle="Currency"/>
    <tableColumn id="13" xr3:uid="{375932FA-7AC8-4E85-A151-B6EFFE15FF3F}" name="Profit" dataDxfId="6" dataCellStyle="Currency"/>
    <tableColumn id="4" xr3:uid="{D7684EE5-8E7D-4487-ACF7-700DA1F94DAE}" name="Date" dataDxfId="5" dataCellStyle="Currency"/>
    <tableColumn id="17" xr3:uid="{47D94C1A-CB7E-4F0A-A847-43CCAA7824E8}" name="Month Number" dataDxfId="4" dataCellStyle="Currency"/>
    <tableColumn id="18" xr3:uid="{11D72DC4-E51F-4659-A27A-C88E02763DB7}" name="Month Name" dataDxfId="3" dataCellStyle="Currency"/>
    <tableColumn id="20" xr3:uid="{6C69E0CF-D2A4-4AC7-815C-93D5E00B26CD}" name="Year" dataDxfId="2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3BBC-19A9-4D74-A2B2-843BD3B69304}">
  <dimension ref="A1:O701"/>
  <sheetViews>
    <sheetView tabSelected="1" workbookViewId="0">
      <selection activeCell="S7" sqref="S7"/>
    </sheetView>
  </sheetViews>
  <sheetFormatPr defaultRowHeight="15" x14ac:dyDescent="0.25"/>
  <cols>
    <col min="1" max="1" width="16.28515625" bestFit="1" customWidth="1"/>
    <col min="2" max="2" width="22.7109375" bestFit="1" customWidth="1"/>
    <col min="3" max="3" width="10.5703125" bestFit="1" customWidth="1"/>
    <col min="4" max="4" width="15.5703125" bestFit="1" customWidth="1"/>
    <col min="5" max="5" width="10.140625" bestFit="1" customWidth="1"/>
    <col min="6" max="6" width="20.5703125" bestFit="1" customWidth="1"/>
    <col min="7" max="7" width="11.28515625" bestFit="1" customWidth="1"/>
    <col min="8" max="8" width="14.28515625" bestFit="1" customWidth="1"/>
    <col min="9" max="9" width="12.5703125" bestFit="1" customWidth="1"/>
    <col min="10" max="10" width="14.28515625" bestFit="1" customWidth="1"/>
    <col min="11" max="11" width="12.5703125" bestFit="1" customWidth="1"/>
    <col min="12" max="12" width="9.42578125" bestFit="1" customWidth="1"/>
    <col min="13" max="13" width="14.5703125" bestFit="1" customWidth="1"/>
    <col min="14" max="14" width="14" bestFit="1" customWidth="1"/>
    <col min="15" max="15" width="5" bestFit="1" customWidth="1"/>
    <col min="19" max="19" width="14.7109375" bestFit="1" customWidth="1"/>
  </cols>
  <sheetData>
    <row r="1" spans="1:15" x14ac:dyDescent="0.25">
      <c r="A1" t="s">
        <v>34</v>
      </c>
      <c r="B1" t="s">
        <v>35</v>
      </c>
      <c r="C1" s="1" t="s">
        <v>36</v>
      </c>
      <c r="D1" s="1" t="s">
        <v>37</v>
      </c>
      <c r="E1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3" t="s">
        <v>45</v>
      </c>
      <c r="M1" s="4" t="s">
        <v>46</v>
      </c>
      <c r="N1" s="1" t="s">
        <v>47</v>
      </c>
      <c r="O1" s="5" t="s">
        <v>48</v>
      </c>
    </row>
    <row r="2" spans="1:15" x14ac:dyDescent="0.25">
      <c r="A2" t="s">
        <v>0</v>
      </c>
      <c r="B2" t="s">
        <v>1</v>
      </c>
      <c r="C2" s="1" t="s">
        <v>2</v>
      </c>
      <c r="D2" s="1" t="s">
        <v>3</v>
      </c>
      <c r="E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3">
        <v>41640</v>
      </c>
      <c r="M2" s="4">
        <v>1</v>
      </c>
      <c r="N2" s="1" t="s">
        <v>4</v>
      </c>
      <c r="O2" s="5" t="s">
        <v>5</v>
      </c>
    </row>
    <row r="3" spans="1:15" x14ac:dyDescent="0.25">
      <c r="A3" t="s">
        <v>0</v>
      </c>
      <c r="B3" t="s">
        <v>6</v>
      </c>
      <c r="C3" s="1" t="s">
        <v>2</v>
      </c>
      <c r="D3" s="1" t="s">
        <v>3</v>
      </c>
      <c r="E3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3">
        <v>41640</v>
      </c>
      <c r="M3" s="4">
        <v>1</v>
      </c>
      <c r="N3" s="1" t="s">
        <v>4</v>
      </c>
      <c r="O3" s="5" t="s">
        <v>5</v>
      </c>
    </row>
    <row r="4" spans="1:15" x14ac:dyDescent="0.25">
      <c r="A4" t="s">
        <v>7</v>
      </c>
      <c r="B4" t="s">
        <v>8</v>
      </c>
      <c r="C4" s="1" t="s">
        <v>2</v>
      </c>
      <c r="D4" s="1" t="s">
        <v>3</v>
      </c>
      <c r="E4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10890</v>
      </c>
      <c r="L4" s="3">
        <v>41791</v>
      </c>
      <c r="M4" s="4">
        <v>6</v>
      </c>
      <c r="N4" s="1" t="s">
        <v>9</v>
      </c>
      <c r="O4" s="5" t="s">
        <v>5</v>
      </c>
    </row>
    <row r="5" spans="1:15" x14ac:dyDescent="0.25">
      <c r="A5" t="s">
        <v>7</v>
      </c>
      <c r="B5" t="s">
        <v>6</v>
      </c>
      <c r="C5" s="1" t="s">
        <v>2</v>
      </c>
      <c r="D5" s="1" t="s">
        <v>3</v>
      </c>
      <c r="E5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4440</v>
      </c>
      <c r="L5" s="3">
        <v>41791</v>
      </c>
      <c r="M5" s="4">
        <v>6</v>
      </c>
      <c r="N5" s="1" t="s">
        <v>9</v>
      </c>
      <c r="O5" s="5" t="s">
        <v>5</v>
      </c>
    </row>
    <row r="6" spans="1:15" x14ac:dyDescent="0.25">
      <c r="A6" t="s">
        <v>7</v>
      </c>
      <c r="B6" t="s">
        <v>10</v>
      </c>
      <c r="C6" s="1" t="s">
        <v>2</v>
      </c>
      <c r="D6" s="1" t="s">
        <v>3</v>
      </c>
      <c r="E6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12350</v>
      </c>
      <c r="L6" s="3">
        <v>41791</v>
      </c>
      <c r="M6" s="4">
        <v>6</v>
      </c>
      <c r="N6" s="1" t="s">
        <v>9</v>
      </c>
      <c r="O6" s="5" t="s">
        <v>5</v>
      </c>
    </row>
    <row r="7" spans="1:15" x14ac:dyDescent="0.25">
      <c r="A7" t="s">
        <v>0</v>
      </c>
      <c r="B7" t="s">
        <v>6</v>
      </c>
      <c r="C7" s="1" t="s">
        <v>2</v>
      </c>
      <c r="D7" s="1" t="s">
        <v>3</v>
      </c>
      <c r="E7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136170</v>
      </c>
      <c r="L7" s="3">
        <v>41974</v>
      </c>
      <c r="M7" s="4">
        <v>12</v>
      </c>
      <c r="N7" s="1" t="s">
        <v>11</v>
      </c>
      <c r="O7" s="5" t="s">
        <v>5</v>
      </c>
    </row>
    <row r="8" spans="1:15" x14ac:dyDescent="0.25">
      <c r="A8" t="s">
        <v>7</v>
      </c>
      <c r="B8" t="s">
        <v>6</v>
      </c>
      <c r="C8" s="1" t="s">
        <v>12</v>
      </c>
      <c r="D8" s="1" t="s">
        <v>3</v>
      </c>
      <c r="E8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4605</v>
      </c>
      <c r="L8" s="3">
        <v>41699</v>
      </c>
      <c r="M8" s="4">
        <v>3</v>
      </c>
      <c r="N8" s="1" t="s">
        <v>13</v>
      </c>
      <c r="O8" s="5" t="s">
        <v>5</v>
      </c>
    </row>
    <row r="9" spans="1:15" x14ac:dyDescent="0.25">
      <c r="A9" t="s">
        <v>14</v>
      </c>
      <c r="B9" t="s">
        <v>1</v>
      </c>
      <c r="C9" s="1" t="s">
        <v>12</v>
      </c>
      <c r="D9" s="1" t="s">
        <v>3</v>
      </c>
      <c r="E9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22662</v>
      </c>
      <c r="L9" s="3">
        <v>41791</v>
      </c>
      <c r="M9" s="4">
        <v>6</v>
      </c>
      <c r="N9" s="1" t="s">
        <v>9</v>
      </c>
      <c r="O9" s="5" t="s">
        <v>5</v>
      </c>
    </row>
    <row r="10" spans="1:15" x14ac:dyDescent="0.25">
      <c r="A10" t="s">
        <v>0</v>
      </c>
      <c r="B10" t="s">
        <v>8</v>
      </c>
      <c r="C10" s="1" t="s">
        <v>12</v>
      </c>
      <c r="D10" s="1" t="s">
        <v>3</v>
      </c>
      <c r="E10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3">
        <v>41791</v>
      </c>
      <c r="M10" s="4">
        <v>6</v>
      </c>
      <c r="N10" s="1" t="s">
        <v>9</v>
      </c>
      <c r="O10" s="5" t="s">
        <v>5</v>
      </c>
    </row>
    <row r="11" spans="1:15" x14ac:dyDescent="0.25">
      <c r="A11" t="s">
        <v>14</v>
      </c>
      <c r="B11" t="s">
        <v>6</v>
      </c>
      <c r="C11" s="1" t="s">
        <v>12</v>
      </c>
      <c r="D11" s="1" t="s">
        <v>3</v>
      </c>
      <c r="E1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13905</v>
      </c>
      <c r="L11" s="3">
        <v>41791</v>
      </c>
      <c r="M11" s="4">
        <v>6</v>
      </c>
      <c r="N11" s="1" t="s">
        <v>9</v>
      </c>
      <c r="O11" s="5" t="s">
        <v>5</v>
      </c>
    </row>
    <row r="12" spans="1:15" x14ac:dyDescent="0.25">
      <c r="A12" t="s">
        <v>7</v>
      </c>
      <c r="B12" t="s">
        <v>10</v>
      </c>
      <c r="C12" s="1" t="s">
        <v>12</v>
      </c>
      <c r="D12" s="1" t="s">
        <v>3</v>
      </c>
      <c r="E12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12350</v>
      </c>
      <c r="L12" s="3">
        <v>41791</v>
      </c>
      <c r="M12" s="4">
        <v>6</v>
      </c>
      <c r="N12" s="1" t="s">
        <v>9</v>
      </c>
      <c r="O12" s="5" t="s">
        <v>5</v>
      </c>
    </row>
    <row r="13" spans="1:15" x14ac:dyDescent="0.25">
      <c r="A13" t="s">
        <v>15</v>
      </c>
      <c r="B13" t="s">
        <v>1</v>
      </c>
      <c r="C13" s="1" t="s">
        <v>12</v>
      </c>
      <c r="D13" s="1" t="s">
        <v>3</v>
      </c>
      <c r="E13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13327.5</v>
      </c>
      <c r="L13" s="3">
        <v>41821</v>
      </c>
      <c r="M13" s="4">
        <v>7</v>
      </c>
      <c r="N13" s="1" t="s">
        <v>16</v>
      </c>
      <c r="O13" s="5" t="s">
        <v>5</v>
      </c>
    </row>
    <row r="14" spans="1:15" x14ac:dyDescent="0.25">
      <c r="A14" t="s">
        <v>17</v>
      </c>
      <c r="B14" t="s">
        <v>10</v>
      </c>
      <c r="C14" s="1" t="s">
        <v>12</v>
      </c>
      <c r="D14" s="1" t="s">
        <v>3</v>
      </c>
      <c r="E14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47900</v>
      </c>
      <c r="L14" s="3">
        <v>41852</v>
      </c>
      <c r="M14" s="4">
        <v>8</v>
      </c>
      <c r="N14" s="1" t="s">
        <v>18</v>
      </c>
      <c r="O14" s="5" t="s">
        <v>5</v>
      </c>
    </row>
    <row r="15" spans="1:15" x14ac:dyDescent="0.25">
      <c r="A15" t="s">
        <v>0</v>
      </c>
      <c r="B15" t="s">
        <v>6</v>
      </c>
      <c r="C15" s="1" t="s">
        <v>12</v>
      </c>
      <c r="D15" s="1" t="s">
        <v>3</v>
      </c>
      <c r="E15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4292</v>
      </c>
      <c r="L15" s="3">
        <v>41883</v>
      </c>
      <c r="M15" s="4">
        <v>9</v>
      </c>
      <c r="N15" s="1" t="s">
        <v>19</v>
      </c>
      <c r="O15" s="5" t="s">
        <v>5</v>
      </c>
    </row>
    <row r="16" spans="1:15" x14ac:dyDescent="0.25">
      <c r="A16" t="s">
        <v>15</v>
      </c>
      <c r="B16" t="s">
        <v>1</v>
      </c>
      <c r="C16" s="1" t="s">
        <v>12</v>
      </c>
      <c r="D16" s="1" t="s">
        <v>3</v>
      </c>
      <c r="E16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1725</v>
      </c>
      <c r="L16" s="3">
        <v>41548</v>
      </c>
      <c r="M16" s="4">
        <v>10</v>
      </c>
      <c r="N16" s="1" t="s">
        <v>20</v>
      </c>
      <c r="O16" s="5" t="s">
        <v>21</v>
      </c>
    </row>
    <row r="17" spans="1:15" x14ac:dyDescent="0.25">
      <c r="A17" t="s">
        <v>7</v>
      </c>
      <c r="B17" t="s">
        <v>22</v>
      </c>
      <c r="C17" s="1" t="s">
        <v>12</v>
      </c>
      <c r="D17" s="1" t="s">
        <v>3</v>
      </c>
      <c r="E17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3075</v>
      </c>
      <c r="L17" s="3">
        <v>41974</v>
      </c>
      <c r="M17" s="4">
        <v>12</v>
      </c>
      <c r="N17" s="1" t="s">
        <v>11</v>
      </c>
      <c r="O17" s="5" t="s">
        <v>5</v>
      </c>
    </row>
    <row r="18" spans="1:15" x14ac:dyDescent="0.25">
      <c r="A18" t="s">
        <v>0</v>
      </c>
      <c r="B18" t="s">
        <v>1</v>
      </c>
      <c r="C18" s="1" t="s">
        <v>23</v>
      </c>
      <c r="D18" s="1" t="s">
        <v>3</v>
      </c>
      <c r="E18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3">
        <v>41671</v>
      </c>
      <c r="M18" s="4">
        <v>2</v>
      </c>
      <c r="N18" s="1" t="s">
        <v>24</v>
      </c>
      <c r="O18" s="5" t="s">
        <v>5</v>
      </c>
    </row>
    <row r="19" spans="1:15" x14ac:dyDescent="0.25">
      <c r="A19" t="s">
        <v>7</v>
      </c>
      <c r="B19" t="s">
        <v>10</v>
      </c>
      <c r="C19" s="1" t="s">
        <v>23</v>
      </c>
      <c r="D19" s="1" t="s">
        <v>3</v>
      </c>
      <c r="E19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4870</v>
      </c>
      <c r="L19" s="3">
        <v>41671</v>
      </c>
      <c r="M19" s="4">
        <v>2</v>
      </c>
      <c r="N19" s="1" t="s">
        <v>24</v>
      </c>
      <c r="O19" s="5" t="s">
        <v>5</v>
      </c>
    </row>
    <row r="20" spans="1:15" x14ac:dyDescent="0.25">
      <c r="A20" t="s">
        <v>14</v>
      </c>
      <c r="B20" t="s">
        <v>1</v>
      </c>
      <c r="C20" s="1" t="s">
        <v>23</v>
      </c>
      <c r="D20" s="1" t="s">
        <v>3</v>
      </c>
      <c r="E20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22662</v>
      </c>
      <c r="L20" s="3">
        <v>41791</v>
      </c>
      <c r="M20" s="4">
        <v>6</v>
      </c>
      <c r="N20" s="1" t="s">
        <v>9</v>
      </c>
      <c r="O20" s="5" t="s">
        <v>5</v>
      </c>
    </row>
    <row r="21" spans="1:15" x14ac:dyDescent="0.25">
      <c r="A21" t="s">
        <v>0</v>
      </c>
      <c r="B21" t="s">
        <v>6</v>
      </c>
      <c r="C21" s="1" t="s">
        <v>23</v>
      </c>
      <c r="D21" s="1" t="s">
        <v>3</v>
      </c>
      <c r="E2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90540</v>
      </c>
      <c r="L21" s="3">
        <v>41791</v>
      </c>
      <c r="M21" s="4">
        <v>6</v>
      </c>
      <c r="N21" s="1" t="s">
        <v>9</v>
      </c>
      <c r="O21" s="5" t="s">
        <v>5</v>
      </c>
    </row>
    <row r="22" spans="1:15" x14ac:dyDescent="0.25">
      <c r="A22" t="s">
        <v>14</v>
      </c>
      <c r="B22" t="s">
        <v>6</v>
      </c>
      <c r="C22" s="1" t="s">
        <v>23</v>
      </c>
      <c r="D22" s="1" t="s">
        <v>3</v>
      </c>
      <c r="E22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3303</v>
      </c>
      <c r="L22" s="3">
        <v>41821</v>
      </c>
      <c r="M22" s="4">
        <v>7</v>
      </c>
      <c r="N22" s="1" t="s">
        <v>16</v>
      </c>
      <c r="O22" s="5" t="s">
        <v>5</v>
      </c>
    </row>
    <row r="23" spans="1:15" x14ac:dyDescent="0.25">
      <c r="A23" t="s">
        <v>0</v>
      </c>
      <c r="B23" t="s">
        <v>10</v>
      </c>
      <c r="C23" s="1" t="s">
        <v>23</v>
      </c>
      <c r="D23" s="1" t="s">
        <v>3</v>
      </c>
      <c r="E23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1766</v>
      </c>
      <c r="L23" s="3">
        <v>41852</v>
      </c>
      <c r="M23" s="4">
        <v>8</v>
      </c>
      <c r="N23" s="1" t="s">
        <v>18</v>
      </c>
      <c r="O23" s="5" t="s">
        <v>5</v>
      </c>
    </row>
    <row r="24" spans="1:15" x14ac:dyDescent="0.25">
      <c r="A24" t="s">
        <v>7</v>
      </c>
      <c r="B24" t="s">
        <v>8</v>
      </c>
      <c r="C24" s="1" t="s">
        <v>23</v>
      </c>
      <c r="D24" s="1" t="s">
        <v>3</v>
      </c>
      <c r="E24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2745</v>
      </c>
      <c r="L24" s="3">
        <v>41518</v>
      </c>
      <c r="M24" s="4">
        <v>9</v>
      </c>
      <c r="N24" s="1" t="s">
        <v>19</v>
      </c>
      <c r="O24" s="5" t="s">
        <v>21</v>
      </c>
    </row>
    <row r="25" spans="1:15" x14ac:dyDescent="0.25">
      <c r="A25" t="s">
        <v>17</v>
      </c>
      <c r="B25" t="s">
        <v>10</v>
      </c>
      <c r="C25" s="1" t="s">
        <v>23</v>
      </c>
      <c r="D25" s="1" t="s">
        <v>3</v>
      </c>
      <c r="E25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39400</v>
      </c>
      <c r="L25" s="3">
        <v>41518</v>
      </c>
      <c r="M25" s="4">
        <v>9</v>
      </c>
      <c r="N25" s="1" t="s">
        <v>19</v>
      </c>
      <c r="O25" s="5" t="s">
        <v>21</v>
      </c>
    </row>
    <row r="26" spans="1:15" x14ac:dyDescent="0.25">
      <c r="A26" t="s">
        <v>7</v>
      </c>
      <c r="B26" t="s">
        <v>10</v>
      </c>
      <c r="C26" s="1" t="s">
        <v>23</v>
      </c>
      <c r="D26" s="1" t="s">
        <v>3</v>
      </c>
      <c r="E26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12360</v>
      </c>
      <c r="L26" s="3">
        <v>41883</v>
      </c>
      <c r="M26" s="4">
        <v>9</v>
      </c>
      <c r="N26" s="1" t="s">
        <v>19</v>
      </c>
      <c r="O26" s="5" t="s">
        <v>5</v>
      </c>
    </row>
    <row r="27" spans="1:15" x14ac:dyDescent="0.25">
      <c r="A27" t="s">
        <v>0</v>
      </c>
      <c r="B27" t="s">
        <v>22</v>
      </c>
      <c r="C27" s="1" t="s">
        <v>23</v>
      </c>
      <c r="D27" s="1" t="s">
        <v>3</v>
      </c>
      <c r="E27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2286</v>
      </c>
      <c r="L27" s="3">
        <v>41913</v>
      </c>
      <c r="M27" s="4">
        <v>10</v>
      </c>
      <c r="N27" s="1" t="s">
        <v>20</v>
      </c>
      <c r="O27" s="5" t="s">
        <v>5</v>
      </c>
    </row>
    <row r="28" spans="1:15" x14ac:dyDescent="0.25">
      <c r="A28" t="s">
        <v>0</v>
      </c>
      <c r="B28" t="s">
        <v>1</v>
      </c>
      <c r="C28" s="1" t="s">
        <v>23</v>
      </c>
      <c r="D28" s="1" t="s">
        <v>3</v>
      </c>
      <c r="E28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155250</v>
      </c>
      <c r="L28" s="3">
        <v>41579</v>
      </c>
      <c r="M28" s="4">
        <v>11</v>
      </c>
      <c r="N28" s="1" t="s">
        <v>25</v>
      </c>
      <c r="O28" s="5" t="s">
        <v>21</v>
      </c>
    </row>
    <row r="29" spans="1:15" x14ac:dyDescent="0.25">
      <c r="A29" t="s">
        <v>14</v>
      </c>
      <c r="B29" t="s">
        <v>22</v>
      </c>
      <c r="C29" s="1" t="s">
        <v>23</v>
      </c>
      <c r="D29" s="1" t="s">
        <v>3</v>
      </c>
      <c r="E29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8208</v>
      </c>
      <c r="L29" s="3">
        <v>41579</v>
      </c>
      <c r="M29" s="4">
        <v>11</v>
      </c>
      <c r="N29" s="1" t="s">
        <v>25</v>
      </c>
      <c r="O29" s="5" t="s">
        <v>21</v>
      </c>
    </row>
    <row r="30" spans="1:15" x14ac:dyDescent="0.25">
      <c r="A30" t="s">
        <v>7</v>
      </c>
      <c r="B30" t="s">
        <v>1</v>
      </c>
      <c r="C30" s="1" t="s">
        <v>23</v>
      </c>
      <c r="D30" s="1" t="s">
        <v>3</v>
      </c>
      <c r="E30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10760</v>
      </c>
      <c r="L30" s="3">
        <v>41609</v>
      </c>
      <c r="M30" s="4">
        <v>12</v>
      </c>
      <c r="N30" s="1" t="s">
        <v>11</v>
      </c>
      <c r="O30" s="5" t="s">
        <v>21</v>
      </c>
    </row>
    <row r="31" spans="1:15" x14ac:dyDescent="0.25">
      <c r="A31" t="s">
        <v>0</v>
      </c>
      <c r="B31" t="s">
        <v>1</v>
      </c>
      <c r="C31" s="1" t="s">
        <v>23</v>
      </c>
      <c r="D31" s="1" t="s">
        <v>3</v>
      </c>
      <c r="E3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3">
        <v>41974</v>
      </c>
      <c r="M31" s="4">
        <v>12</v>
      </c>
      <c r="N31" s="1" t="s">
        <v>11</v>
      </c>
      <c r="O31" s="5" t="s">
        <v>5</v>
      </c>
    </row>
    <row r="32" spans="1:15" x14ac:dyDescent="0.25">
      <c r="A32" t="s">
        <v>0</v>
      </c>
      <c r="B32" t="s">
        <v>6</v>
      </c>
      <c r="C32" s="1" t="s">
        <v>23</v>
      </c>
      <c r="D32" s="1" t="s">
        <v>3</v>
      </c>
      <c r="E32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136170</v>
      </c>
      <c r="L32" s="3">
        <v>41974</v>
      </c>
      <c r="M32" s="4">
        <v>12</v>
      </c>
      <c r="N32" s="1" t="s">
        <v>11</v>
      </c>
      <c r="O32" s="5" t="s">
        <v>5</v>
      </c>
    </row>
    <row r="33" spans="1:15" x14ac:dyDescent="0.25">
      <c r="A33" t="s">
        <v>0</v>
      </c>
      <c r="B33" t="s">
        <v>10</v>
      </c>
      <c r="C33" s="1" t="s">
        <v>26</v>
      </c>
      <c r="D33" s="1" t="s">
        <v>3</v>
      </c>
      <c r="E33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2986</v>
      </c>
      <c r="L33" s="3">
        <v>41640</v>
      </c>
      <c r="M33" s="4">
        <v>1</v>
      </c>
      <c r="N33" s="1" t="s">
        <v>4</v>
      </c>
      <c r="O33" s="5" t="s">
        <v>5</v>
      </c>
    </row>
    <row r="34" spans="1:15" x14ac:dyDescent="0.25">
      <c r="A34" t="s">
        <v>15</v>
      </c>
      <c r="B34" t="s">
        <v>8</v>
      </c>
      <c r="C34" s="1" t="s">
        <v>26</v>
      </c>
      <c r="D34" s="1" t="s">
        <v>3</v>
      </c>
      <c r="E34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9020</v>
      </c>
      <c r="L34" s="3">
        <v>41671</v>
      </c>
      <c r="M34" s="4">
        <v>2</v>
      </c>
      <c r="N34" s="1" t="s">
        <v>24</v>
      </c>
      <c r="O34" s="5" t="s">
        <v>5</v>
      </c>
    </row>
    <row r="35" spans="1:15" x14ac:dyDescent="0.25">
      <c r="A35" t="s">
        <v>14</v>
      </c>
      <c r="B35" t="s">
        <v>6</v>
      </c>
      <c r="C35" s="1" t="s">
        <v>26</v>
      </c>
      <c r="D35" s="1" t="s">
        <v>3</v>
      </c>
      <c r="E35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19449</v>
      </c>
      <c r="L35" s="3">
        <v>41699</v>
      </c>
      <c r="M35" s="4">
        <v>3</v>
      </c>
      <c r="N35" s="1" t="s">
        <v>13</v>
      </c>
      <c r="O35" s="5" t="s">
        <v>5</v>
      </c>
    </row>
    <row r="36" spans="1:15" x14ac:dyDescent="0.25">
      <c r="A36" t="s">
        <v>0</v>
      </c>
      <c r="B36" t="s">
        <v>6</v>
      </c>
      <c r="C36" s="1" t="s">
        <v>26</v>
      </c>
      <c r="D36" s="1" t="s">
        <v>3</v>
      </c>
      <c r="E36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90540</v>
      </c>
      <c r="L36" s="3">
        <v>41791</v>
      </c>
      <c r="M36" s="4">
        <v>6</v>
      </c>
      <c r="N36" s="1" t="s">
        <v>9</v>
      </c>
      <c r="O36" s="5" t="s">
        <v>5</v>
      </c>
    </row>
    <row r="37" spans="1:15" x14ac:dyDescent="0.25">
      <c r="A37" t="s">
        <v>14</v>
      </c>
      <c r="B37" t="s">
        <v>6</v>
      </c>
      <c r="C37" s="1" t="s">
        <v>26</v>
      </c>
      <c r="D37" s="1" t="s">
        <v>3</v>
      </c>
      <c r="E37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13905</v>
      </c>
      <c r="L37" s="3">
        <v>41791</v>
      </c>
      <c r="M37" s="4">
        <v>6</v>
      </c>
      <c r="N37" s="1" t="s">
        <v>9</v>
      </c>
      <c r="O37" s="5" t="s">
        <v>5</v>
      </c>
    </row>
    <row r="38" spans="1:15" x14ac:dyDescent="0.25">
      <c r="A38" t="s">
        <v>15</v>
      </c>
      <c r="B38" t="s">
        <v>22</v>
      </c>
      <c r="C38" s="1" t="s">
        <v>26</v>
      </c>
      <c r="D38" s="1" t="s">
        <v>3</v>
      </c>
      <c r="E38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14105</v>
      </c>
      <c r="L38" s="3">
        <v>41852</v>
      </c>
      <c r="M38" s="4">
        <v>8</v>
      </c>
      <c r="N38" s="1" t="s">
        <v>18</v>
      </c>
      <c r="O38" s="5" t="s">
        <v>5</v>
      </c>
    </row>
    <row r="39" spans="1:15" x14ac:dyDescent="0.25">
      <c r="A39" t="s">
        <v>15</v>
      </c>
      <c r="B39" t="s">
        <v>1</v>
      </c>
      <c r="C39" s="1" t="s">
        <v>26</v>
      </c>
      <c r="D39" s="1" t="s">
        <v>3</v>
      </c>
      <c r="E39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1725</v>
      </c>
      <c r="L39" s="3">
        <v>41548</v>
      </c>
      <c r="M39" s="4">
        <v>10</v>
      </c>
      <c r="N39" s="1" t="s">
        <v>20</v>
      </c>
      <c r="O39" s="5" t="s">
        <v>21</v>
      </c>
    </row>
    <row r="40" spans="1:15" x14ac:dyDescent="0.25">
      <c r="A40" t="s">
        <v>17</v>
      </c>
      <c r="B40" t="s">
        <v>1</v>
      </c>
      <c r="C40" s="1" t="s">
        <v>27</v>
      </c>
      <c r="D40" s="1" t="s">
        <v>3</v>
      </c>
      <c r="E40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100050</v>
      </c>
      <c r="L40" s="3">
        <v>41671</v>
      </c>
      <c r="M40" s="4">
        <v>2</v>
      </c>
      <c r="N40" s="1" t="s">
        <v>24</v>
      </c>
      <c r="O40" s="5" t="s">
        <v>5</v>
      </c>
    </row>
    <row r="41" spans="1:15" x14ac:dyDescent="0.25">
      <c r="A41" t="s">
        <v>14</v>
      </c>
      <c r="B41" t="s">
        <v>6</v>
      </c>
      <c r="C41" s="1" t="s">
        <v>27</v>
      </c>
      <c r="D41" s="1" t="s">
        <v>3</v>
      </c>
      <c r="E4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25542</v>
      </c>
      <c r="L41" s="3">
        <v>41730</v>
      </c>
      <c r="M41" s="4">
        <v>4</v>
      </c>
      <c r="N41" s="1" t="s">
        <v>28</v>
      </c>
      <c r="O41" s="5" t="s">
        <v>5</v>
      </c>
    </row>
    <row r="42" spans="1:15" x14ac:dyDescent="0.25">
      <c r="A42" t="s">
        <v>7</v>
      </c>
      <c r="B42" t="s">
        <v>8</v>
      </c>
      <c r="C42" s="1" t="s">
        <v>27</v>
      </c>
      <c r="D42" s="1" t="s">
        <v>3</v>
      </c>
      <c r="E42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10890</v>
      </c>
      <c r="L42" s="3">
        <v>41791</v>
      </c>
      <c r="M42" s="4">
        <v>6</v>
      </c>
      <c r="N42" s="1" t="s">
        <v>9</v>
      </c>
      <c r="O42" s="5" t="s">
        <v>5</v>
      </c>
    </row>
    <row r="43" spans="1:15" x14ac:dyDescent="0.25">
      <c r="A43" t="s">
        <v>7</v>
      </c>
      <c r="B43" t="s">
        <v>6</v>
      </c>
      <c r="C43" s="1" t="s">
        <v>27</v>
      </c>
      <c r="D43" s="1" t="s">
        <v>3</v>
      </c>
      <c r="E43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4440</v>
      </c>
      <c r="L43" s="3">
        <v>41791</v>
      </c>
      <c r="M43" s="4">
        <v>6</v>
      </c>
      <c r="N43" s="1" t="s">
        <v>9</v>
      </c>
      <c r="O43" s="5" t="s">
        <v>5</v>
      </c>
    </row>
    <row r="44" spans="1:15" x14ac:dyDescent="0.25">
      <c r="A44" t="s">
        <v>0</v>
      </c>
      <c r="B44" t="s">
        <v>8</v>
      </c>
      <c r="C44" s="1" t="s">
        <v>27</v>
      </c>
      <c r="D44" s="1" t="s">
        <v>3</v>
      </c>
      <c r="E44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137430</v>
      </c>
      <c r="L44" s="3">
        <v>41518</v>
      </c>
      <c r="M44" s="4">
        <v>9</v>
      </c>
      <c r="N44" s="1" t="s">
        <v>19</v>
      </c>
      <c r="O44" s="5" t="s">
        <v>21</v>
      </c>
    </row>
    <row r="45" spans="1:15" x14ac:dyDescent="0.25">
      <c r="A45" t="s">
        <v>17</v>
      </c>
      <c r="B45" t="s">
        <v>8</v>
      </c>
      <c r="C45" s="1" t="s">
        <v>27</v>
      </c>
      <c r="D45" s="1" t="s">
        <v>3</v>
      </c>
      <c r="E45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107550</v>
      </c>
      <c r="L45" s="3">
        <v>41883</v>
      </c>
      <c r="M45" s="4">
        <v>9</v>
      </c>
      <c r="N45" s="1" t="s">
        <v>19</v>
      </c>
      <c r="O45" s="5" t="s">
        <v>5</v>
      </c>
    </row>
    <row r="46" spans="1:15" x14ac:dyDescent="0.25">
      <c r="A46" t="s">
        <v>0</v>
      </c>
      <c r="B46" t="s">
        <v>1</v>
      </c>
      <c r="C46" s="1" t="s">
        <v>27</v>
      </c>
      <c r="D46" s="1" t="s">
        <v>3</v>
      </c>
      <c r="E46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3">
        <v>41974</v>
      </c>
      <c r="M46" s="4">
        <v>12</v>
      </c>
      <c r="N46" s="1" t="s">
        <v>11</v>
      </c>
      <c r="O46" s="5" t="s">
        <v>5</v>
      </c>
    </row>
    <row r="47" spans="1:15" x14ac:dyDescent="0.25">
      <c r="A47" t="s">
        <v>0</v>
      </c>
      <c r="B47" t="s">
        <v>8</v>
      </c>
      <c r="C47" s="1" t="s">
        <v>29</v>
      </c>
      <c r="D47" s="1" t="s">
        <v>3</v>
      </c>
      <c r="E47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247500</v>
      </c>
      <c r="L47" s="3">
        <v>41671</v>
      </c>
      <c r="M47" s="4">
        <v>2</v>
      </c>
      <c r="N47" s="1" t="s">
        <v>24</v>
      </c>
      <c r="O47" s="5" t="s">
        <v>5</v>
      </c>
    </row>
    <row r="48" spans="1:15" x14ac:dyDescent="0.25">
      <c r="A48" t="s">
        <v>14</v>
      </c>
      <c r="B48" t="s">
        <v>22</v>
      </c>
      <c r="C48" s="1" t="s">
        <v>29</v>
      </c>
      <c r="D48" s="1" t="s">
        <v>3</v>
      </c>
      <c r="E48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17577</v>
      </c>
      <c r="L48" s="3">
        <v>41730</v>
      </c>
      <c r="M48" s="4">
        <v>4</v>
      </c>
      <c r="N48" s="1" t="s">
        <v>28</v>
      </c>
      <c r="O48" s="5" t="s">
        <v>5</v>
      </c>
    </row>
    <row r="49" spans="1:15" x14ac:dyDescent="0.25">
      <c r="A49" t="s">
        <v>15</v>
      </c>
      <c r="B49" t="s">
        <v>6</v>
      </c>
      <c r="C49" s="1" t="s">
        <v>29</v>
      </c>
      <c r="D49" s="1" t="s">
        <v>3</v>
      </c>
      <c r="E49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21097.5</v>
      </c>
      <c r="L49" s="3">
        <v>41730</v>
      </c>
      <c r="M49" s="4">
        <v>4</v>
      </c>
      <c r="N49" s="1" t="s">
        <v>28</v>
      </c>
      <c r="O49" s="5" t="s">
        <v>5</v>
      </c>
    </row>
    <row r="50" spans="1:15" x14ac:dyDescent="0.25">
      <c r="A50" t="s">
        <v>0</v>
      </c>
      <c r="B50" t="s">
        <v>8</v>
      </c>
      <c r="C50" s="1" t="s">
        <v>29</v>
      </c>
      <c r="D50" s="1" t="s">
        <v>3</v>
      </c>
      <c r="E50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3">
        <v>41791</v>
      </c>
      <c r="M50" s="4">
        <v>6</v>
      </c>
      <c r="N50" s="1" t="s">
        <v>9</v>
      </c>
      <c r="O50" s="5" t="s">
        <v>5</v>
      </c>
    </row>
    <row r="51" spans="1:15" x14ac:dyDescent="0.25">
      <c r="A51" t="s">
        <v>0</v>
      </c>
      <c r="B51" t="s">
        <v>6</v>
      </c>
      <c r="C51" s="1" t="s">
        <v>29</v>
      </c>
      <c r="D51" s="1" t="s">
        <v>3</v>
      </c>
      <c r="E5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3372</v>
      </c>
      <c r="L51" s="3">
        <v>41821</v>
      </c>
      <c r="M51" s="4">
        <v>7</v>
      </c>
      <c r="N51" s="1" t="s">
        <v>16</v>
      </c>
      <c r="O51" s="5" t="s">
        <v>5</v>
      </c>
    </row>
    <row r="52" spans="1:15" x14ac:dyDescent="0.25">
      <c r="A52" t="s">
        <v>14</v>
      </c>
      <c r="B52" t="s">
        <v>22</v>
      </c>
      <c r="C52" s="1" t="s">
        <v>29</v>
      </c>
      <c r="D52" s="1" t="s">
        <v>3</v>
      </c>
      <c r="E52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19269</v>
      </c>
      <c r="L52" s="3">
        <v>41852</v>
      </c>
      <c r="M52" s="4">
        <v>8</v>
      </c>
      <c r="N52" s="1" t="s">
        <v>18</v>
      </c>
      <c r="O52" s="5" t="s">
        <v>5</v>
      </c>
    </row>
    <row r="53" spans="1:15" x14ac:dyDescent="0.25">
      <c r="A53" t="s">
        <v>0</v>
      </c>
      <c r="B53" t="s">
        <v>22</v>
      </c>
      <c r="C53" s="1" t="s">
        <v>29</v>
      </c>
      <c r="D53" s="1" t="s">
        <v>3</v>
      </c>
      <c r="E53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2286</v>
      </c>
      <c r="L53" s="3">
        <v>41913</v>
      </c>
      <c r="M53" s="4">
        <v>10</v>
      </c>
      <c r="N53" s="1" t="s">
        <v>20</v>
      </c>
      <c r="O53" s="5" t="s">
        <v>5</v>
      </c>
    </row>
    <row r="54" spans="1:15" x14ac:dyDescent="0.25">
      <c r="A54" t="s">
        <v>7</v>
      </c>
      <c r="B54" t="s">
        <v>22</v>
      </c>
      <c r="C54" s="1" t="s">
        <v>29</v>
      </c>
      <c r="D54" s="1" t="s">
        <v>3</v>
      </c>
      <c r="E54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3075</v>
      </c>
      <c r="L54" s="3">
        <v>41974</v>
      </c>
      <c r="M54" s="4">
        <v>12</v>
      </c>
      <c r="N54" s="1" t="s">
        <v>11</v>
      </c>
      <c r="O54" s="5" t="s">
        <v>5</v>
      </c>
    </row>
    <row r="55" spans="1:15" x14ac:dyDescent="0.25">
      <c r="A55" t="s">
        <v>0</v>
      </c>
      <c r="B55" t="s">
        <v>8</v>
      </c>
      <c r="C55" s="1" t="s">
        <v>23</v>
      </c>
      <c r="D55" s="1" t="s">
        <v>30</v>
      </c>
      <c r="E55">
        <v>3945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27338.850000000002</v>
      </c>
      <c r="K55" s="2">
        <v>7613.8500000000022</v>
      </c>
      <c r="L55" s="3">
        <v>41640</v>
      </c>
      <c r="M55" s="4">
        <v>1</v>
      </c>
      <c r="N55" s="1" t="s">
        <v>4</v>
      </c>
      <c r="O55" s="5" t="s">
        <v>5</v>
      </c>
    </row>
    <row r="56" spans="1:15" x14ac:dyDescent="0.25">
      <c r="A56" t="s">
        <v>7</v>
      </c>
      <c r="B56" t="s">
        <v>8</v>
      </c>
      <c r="C56" s="1" t="s">
        <v>23</v>
      </c>
      <c r="D56" s="1" t="s">
        <v>30</v>
      </c>
      <c r="E56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11135.599999999999</v>
      </c>
      <c r="L56" s="3">
        <v>41671</v>
      </c>
      <c r="M56" s="4">
        <v>2</v>
      </c>
      <c r="N56" s="1" t="s">
        <v>24</v>
      </c>
      <c r="O56" s="5" t="s">
        <v>5</v>
      </c>
    </row>
    <row r="57" spans="1:15" x14ac:dyDescent="0.25">
      <c r="A57" t="s">
        <v>0</v>
      </c>
      <c r="B57" t="s">
        <v>8</v>
      </c>
      <c r="C57" s="1" t="s">
        <v>23</v>
      </c>
      <c r="D57" s="1" t="s">
        <v>30</v>
      </c>
      <c r="E57">
        <v>1030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1987.8999999999996</v>
      </c>
      <c r="L57" s="3">
        <v>41760</v>
      </c>
      <c r="M57" s="4">
        <v>5</v>
      </c>
      <c r="N57" s="1" t="s">
        <v>31</v>
      </c>
      <c r="O57" s="5" t="s">
        <v>5</v>
      </c>
    </row>
    <row r="58" spans="1:15" x14ac:dyDescent="0.25">
      <c r="A58" t="s">
        <v>0</v>
      </c>
      <c r="B58" t="s">
        <v>8</v>
      </c>
      <c r="C58" s="1" t="s">
        <v>26</v>
      </c>
      <c r="D58" s="1" t="s">
        <v>30</v>
      </c>
      <c r="E58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1233.2700000000004</v>
      </c>
      <c r="L58" s="3">
        <v>41944</v>
      </c>
      <c r="M58" s="4">
        <v>11</v>
      </c>
      <c r="N58" s="1" t="s">
        <v>25</v>
      </c>
      <c r="O58" s="5" t="s">
        <v>5</v>
      </c>
    </row>
    <row r="59" spans="1:15" x14ac:dyDescent="0.25">
      <c r="A59" t="s">
        <v>0</v>
      </c>
      <c r="B59" t="s">
        <v>1</v>
      </c>
      <c r="C59" s="1" t="s">
        <v>27</v>
      </c>
      <c r="D59" s="1" t="s">
        <v>30</v>
      </c>
      <c r="E59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2559.1800000000003</v>
      </c>
      <c r="L59" s="3">
        <v>41699</v>
      </c>
      <c r="M59" s="4">
        <v>3</v>
      </c>
      <c r="N59" s="1" t="s">
        <v>13</v>
      </c>
      <c r="O59" s="5" t="s">
        <v>5</v>
      </c>
    </row>
    <row r="60" spans="1:15" x14ac:dyDescent="0.25">
      <c r="A60" t="s">
        <v>14</v>
      </c>
      <c r="B60" t="s">
        <v>22</v>
      </c>
      <c r="C60" s="1" t="s">
        <v>2</v>
      </c>
      <c r="D60" s="1" t="s">
        <v>30</v>
      </c>
      <c r="E60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16499.04</v>
      </c>
      <c r="L60" s="3">
        <v>41671</v>
      </c>
      <c r="M60" s="4">
        <v>2</v>
      </c>
      <c r="N60" s="1" t="s">
        <v>24</v>
      </c>
      <c r="O60" s="5" t="s">
        <v>5</v>
      </c>
    </row>
    <row r="61" spans="1:15" x14ac:dyDescent="0.25">
      <c r="A61" t="s">
        <v>0</v>
      </c>
      <c r="B61" t="s">
        <v>10</v>
      </c>
      <c r="C61" s="1" t="s">
        <v>2</v>
      </c>
      <c r="D61" s="1" t="s">
        <v>30</v>
      </c>
      <c r="E6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104665</v>
      </c>
      <c r="L61" s="3">
        <v>41699</v>
      </c>
      <c r="M61" s="4">
        <v>3</v>
      </c>
      <c r="N61" s="1" t="s">
        <v>13</v>
      </c>
      <c r="O61" s="5" t="s">
        <v>5</v>
      </c>
    </row>
    <row r="62" spans="1:15" x14ac:dyDescent="0.25">
      <c r="A62" t="s">
        <v>0</v>
      </c>
      <c r="B62" t="s">
        <v>22</v>
      </c>
      <c r="C62" s="1" t="s">
        <v>2</v>
      </c>
      <c r="D62" s="1" t="s">
        <v>30</v>
      </c>
      <c r="E62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4880.9699999999993</v>
      </c>
      <c r="L62" s="3">
        <v>41821</v>
      </c>
      <c r="M62" s="4">
        <v>7</v>
      </c>
      <c r="N62" s="1" t="s">
        <v>16</v>
      </c>
      <c r="O62" s="5" t="s">
        <v>5</v>
      </c>
    </row>
    <row r="63" spans="1:15" x14ac:dyDescent="0.25">
      <c r="A63" t="s">
        <v>14</v>
      </c>
      <c r="B63" t="s">
        <v>1</v>
      </c>
      <c r="C63" s="1" t="s">
        <v>2</v>
      </c>
      <c r="D63" s="1" t="s">
        <v>30</v>
      </c>
      <c r="E63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12831.599999999999</v>
      </c>
      <c r="L63" s="3">
        <v>41883</v>
      </c>
      <c r="M63" s="4">
        <v>9</v>
      </c>
      <c r="N63" s="1" t="s">
        <v>19</v>
      </c>
      <c r="O63" s="5" t="s">
        <v>5</v>
      </c>
    </row>
    <row r="64" spans="1:15" x14ac:dyDescent="0.25">
      <c r="A64" t="s">
        <v>15</v>
      </c>
      <c r="B64" t="s">
        <v>22</v>
      </c>
      <c r="C64" s="1" t="s">
        <v>2</v>
      </c>
      <c r="D64" s="1" t="s">
        <v>30</v>
      </c>
      <c r="E64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1237.5</v>
      </c>
      <c r="L64" s="3">
        <v>41518</v>
      </c>
      <c r="M64" s="4">
        <v>9</v>
      </c>
      <c r="N64" s="1" t="s">
        <v>19</v>
      </c>
      <c r="O64" s="5" t="s">
        <v>21</v>
      </c>
    </row>
    <row r="65" spans="1:15" x14ac:dyDescent="0.25">
      <c r="A65" t="s">
        <v>14</v>
      </c>
      <c r="B65" t="s">
        <v>8</v>
      </c>
      <c r="C65" s="1" t="s">
        <v>2</v>
      </c>
      <c r="D65" s="1" t="s">
        <v>30</v>
      </c>
      <c r="E65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23718.48</v>
      </c>
      <c r="L65" s="3">
        <v>41883</v>
      </c>
      <c r="M65" s="4">
        <v>9</v>
      </c>
      <c r="N65" s="1" t="s">
        <v>19</v>
      </c>
      <c r="O65" s="5" t="s">
        <v>5</v>
      </c>
    </row>
    <row r="66" spans="1:15" x14ac:dyDescent="0.25">
      <c r="A66" t="s">
        <v>14</v>
      </c>
      <c r="B66" t="s">
        <v>6</v>
      </c>
      <c r="C66" s="1" t="s">
        <v>2</v>
      </c>
      <c r="D66" s="1" t="s">
        <v>30</v>
      </c>
      <c r="E66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6802.08</v>
      </c>
      <c r="L66" s="3">
        <v>41548</v>
      </c>
      <c r="M66" s="4">
        <v>10</v>
      </c>
      <c r="N66" s="1" t="s">
        <v>20</v>
      </c>
      <c r="O66" s="5" t="s">
        <v>21</v>
      </c>
    </row>
    <row r="67" spans="1:15" x14ac:dyDescent="0.25">
      <c r="A67" t="s">
        <v>17</v>
      </c>
      <c r="B67" t="s">
        <v>10</v>
      </c>
      <c r="C67" s="1" t="s">
        <v>2</v>
      </c>
      <c r="D67" s="1" t="s">
        <v>30</v>
      </c>
      <c r="E67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23218</v>
      </c>
      <c r="L67" s="3">
        <v>41548</v>
      </c>
      <c r="M67" s="4">
        <v>10</v>
      </c>
      <c r="N67" s="1" t="s">
        <v>20</v>
      </c>
      <c r="O67" s="5" t="s">
        <v>21</v>
      </c>
    </row>
    <row r="68" spans="1:15" x14ac:dyDescent="0.25">
      <c r="A68" t="s">
        <v>0</v>
      </c>
      <c r="B68" t="s">
        <v>10</v>
      </c>
      <c r="C68" s="1" t="s">
        <v>2</v>
      </c>
      <c r="D68" s="1" t="s">
        <v>30</v>
      </c>
      <c r="E68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120840.5</v>
      </c>
      <c r="L68" s="3">
        <v>41913</v>
      </c>
      <c r="M68" s="4">
        <v>10</v>
      </c>
      <c r="N68" s="1" t="s">
        <v>20</v>
      </c>
      <c r="O68" s="5" t="s">
        <v>5</v>
      </c>
    </row>
    <row r="69" spans="1:15" x14ac:dyDescent="0.25">
      <c r="A69" t="s">
        <v>0</v>
      </c>
      <c r="B69" t="s">
        <v>8</v>
      </c>
      <c r="C69" s="1" t="s">
        <v>2</v>
      </c>
      <c r="D69" s="1" t="s">
        <v>30</v>
      </c>
      <c r="E69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186407.5</v>
      </c>
      <c r="L69" s="3">
        <v>41974</v>
      </c>
      <c r="M69" s="4">
        <v>12</v>
      </c>
      <c r="N69" s="1" t="s">
        <v>11</v>
      </c>
      <c r="O69" s="5" t="s">
        <v>5</v>
      </c>
    </row>
    <row r="70" spans="1:15" x14ac:dyDescent="0.25">
      <c r="A70" t="s">
        <v>7</v>
      </c>
      <c r="B70" t="s">
        <v>10</v>
      </c>
      <c r="C70" s="1" t="s">
        <v>12</v>
      </c>
      <c r="D70" s="1" t="s">
        <v>30</v>
      </c>
      <c r="E70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10737.900000000001</v>
      </c>
      <c r="L70" s="3">
        <v>41699</v>
      </c>
      <c r="M70" s="4">
        <v>3</v>
      </c>
      <c r="N70" s="1" t="s">
        <v>13</v>
      </c>
      <c r="O70" s="5" t="s">
        <v>5</v>
      </c>
    </row>
    <row r="71" spans="1:15" x14ac:dyDescent="0.25">
      <c r="A71" t="s">
        <v>17</v>
      </c>
      <c r="B71" t="s">
        <v>22</v>
      </c>
      <c r="C71" s="1" t="s">
        <v>12</v>
      </c>
      <c r="D71" s="1" t="s">
        <v>30</v>
      </c>
      <c r="E7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108147</v>
      </c>
      <c r="L71" s="3">
        <v>41730</v>
      </c>
      <c r="M71" s="4">
        <v>4</v>
      </c>
      <c r="N71" s="1" t="s">
        <v>28</v>
      </c>
      <c r="O71" s="5" t="s">
        <v>5</v>
      </c>
    </row>
    <row r="72" spans="1:15" x14ac:dyDescent="0.25">
      <c r="A72" t="s">
        <v>0</v>
      </c>
      <c r="B72" t="s">
        <v>8</v>
      </c>
      <c r="C72" s="1" t="s">
        <v>12</v>
      </c>
      <c r="D72" s="1" t="s">
        <v>30</v>
      </c>
      <c r="E72">
        <v>1375.5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27234.899999999998</v>
      </c>
      <c r="K72" s="2">
        <v>13479.899999999998</v>
      </c>
      <c r="L72" s="3">
        <v>41821</v>
      </c>
      <c r="M72" s="4">
        <v>7</v>
      </c>
      <c r="N72" s="1" t="s">
        <v>16</v>
      </c>
      <c r="O72" s="5" t="s">
        <v>5</v>
      </c>
    </row>
    <row r="73" spans="1:15" x14ac:dyDescent="0.25">
      <c r="A73" t="s">
        <v>0</v>
      </c>
      <c r="B73" t="s">
        <v>1</v>
      </c>
      <c r="C73" s="1" t="s">
        <v>12</v>
      </c>
      <c r="D73" s="1" t="s">
        <v>30</v>
      </c>
      <c r="E73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3531.8999999999996</v>
      </c>
      <c r="L73" s="3">
        <v>41852</v>
      </c>
      <c r="M73" s="4">
        <v>8</v>
      </c>
      <c r="N73" s="1" t="s">
        <v>18</v>
      </c>
      <c r="O73" s="5" t="s">
        <v>5</v>
      </c>
    </row>
    <row r="74" spans="1:15" x14ac:dyDescent="0.25">
      <c r="A74" t="s">
        <v>17</v>
      </c>
      <c r="B74" t="s">
        <v>22</v>
      </c>
      <c r="C74" s="1" t="s">
        <v>12</v>
      </c>
      <c r="D74" s="1" t="s">
        <v>30</v>
      </c>
      <c r="E74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117406</v>
      </c>
      <c r="L74" s="3">
        <v>41518</v>
      </c>
      <c r="M74" s="4">
        <v>9</v>
      </c>
      <c r="N74" s="1" t="s">
        <v>19</v>
      </c>
      <c r="O74" s="5" t="s">
        <v>21</v>
      </c>
    </row>
    <row r="75" spans="1:15" x14ac:dyDescent="0.25">
      <c r="A75" t="s">
        <v>15</v>
      </c>
      <c r="B75" t="s">
        <v>22</v>
      </c>
      <c r="C75" s="1" t="s">
        <v>12</v>
      </c>
      <c r="D75" s="1" t="s">
        <v>30</v>
      </c>
      <c r="E75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2486.25</v>
      </c>
      <c r="L75" s="3">
        <v>41548</v>
      </c>
      <c r="M75" s="4">
        <v>10</v>
      </c>
      <c r="N75" s="1" t="s">
        <v>20</v>
      </c>
      <c r="O75" s="5" t="s">
        <v>21</v>
      </c>
    </row>
    <row r="76" spans="1:15" x14ac:dyDescent="0.25">
      <c r="A76" t="s">
        <v>7</v>
      </c>
      <c r="B76" t="s">
        <v>22</v>
      </c>
      <c r="C76" s="1" t="s">
        <v>23</v>
      </c>
      <c r="D76" s="1" t="s">
        <v>30</v>
      </c>
      <c r="E76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7342.9000000000015</v>
      </c>
      <c r="L76" s="3">
        <v>41671</v>
      </c>
      <c r="M76" s="4">
        <v>2</v>
      </c>
      <c r="N76" s="1" t="s">
        <v>24</v>
      </c>
      <c r="O76" s="5" t="s">
        <v>5</v>
      </c>
    </row>
    <row r="77" spans="1:15" x14ac:dyDescent="0.25">
      <c r="A77" t="s">
        <v>0</v>
      </c>
      <c r="B77" t="s">
        <v>22</v>
      </c>
      <c r="C77" s="1" t="s">
        <v>23</v>
      </c>
      <c r="D77" s="1" t="s">
        <v>30</v>
      </c>
      <c r="E77">
        <v>4492.5</v>
      </c>
      <c r="F77" s="2">
        <v>10</v>
      </c>
      <c r="G77" s="2">
        <v>7</v>
      </c>
      <c r="H77" s="2">
        <v>31447.5</v>
      </c>
      <c r="I77" s="2">
        <v>314.47500000000002</v>
      </c>
      <c r="J77" s="2">
        <v>31133.024999999998</v>
      </c>
      <c r="K77" s="2">
        <v>8670.5249999999978</v>
      </c>
      <c r="L77" s="3">
        <v>41730</v>
      </c>
      <c r="M77" s="4">
        <v>4</v>
      </c>
      <c r="N77" s="1" t="s">
        <v>28</v>
      </c>
      <c r="O77" s="5" t="s">
        <v>5</v>
      </c>
    </row>
    <row r="78" spans="1:15" x14ac:dyDescent="0.25">
      <c r="A78" t="s">
        <v>15</v>
      </c>
      <c r="B78" t="s">
        <v>22</v>
      </c>
      <c r="C78" s="1" t="s">
        <v>23</v>
      </c>
      <c r="D78" s="1" t="s">
        <v>30</v>
      </c>
      <c r="E78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2726.25</v>
      </c>
      <c r="L78" s="3">
        <v>41791</v>
      </c>
      <c r="M78" s="4">
        <v>6</v>
      </c>
      <c r="N78" s="1" t="s">
        <v>9</v>
      </c>
      <c r="O78" s="5" t="s">
        <v>5</v>
      </c>
    </row>
    <row r="79" spans="1:15" x14ac:dyDescent="0.25">
      <c r="A79" t="s">
        <v>15</v>
      </c>
      <c r="B79" t="s">
        <v>8</v>
      </c>
      <c r="C79" s="1" t="s">
        <v>23</v>
      </c>
      <c r="D79" s="1" t="s">
        <v>30</v>
      </c>
      <c r="E79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2951.25</v>
      </c>
      <c r="L79" s="3">
        <v>41791</v>
      </c>
      <c r="M79" s="4">
        <v>6</v>
      </c>
      <c r="N79" s="1" t="s">
        <v>9</v>
      </c>
      <c r="O79" s="5" t="s">
        <v>5</v>
      </c>
    </row>
    <row r="80" spans="1:15" x14ac:dyDescent="0.25">
      <c r="A80" t="s">
        <v>15</v>
      </c>
      <c r="B80" t="s">
        <v>10</v>
      </c>
      <c r="C80" s="1" t="s">
        <v>23</v>
      </c>
      <c r="D80" s="1" t="s">
        <v>30</v>
      </c>
      <c r="E80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6836.25</v>
      </c>
      <c r="L80" s="3">
        <v>41821</v>
      </c>
      <c r="M80" s="4">
        <v>7</v>
      </c>
      <c r="N80" s="1" t="s">
        <v>16</v>
      </c>
      <c r="O80" s="5" t="s">
        <v>5</v>
      </c>
    </row>
    <row r="81" spans="1:15" x14ac:dyDescent="0.25">
      <c r="A81" t="s">
        <v>7</v>
      </c>
      <c r="B81" t="s">
        <v>6</v>
      </c>
      <c r="C81" s="1" t="s">
        <v>23</v>
      </c>
      <c r="D81" s="1" t="s">
        <v>30</v>
      </c>
      <c r="E8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3622.9500000000007</v>
      </c>
      <c r="L81" s="3">
        <v>41883</v>
      </c>
      <c r="M81" s="4">
        <v>9</v>
      </c>
      <c r="N81" s="1" t="s">
        <v>19</v>
      </c>
      <c r="O81" s="5" t="s">
        <v>5</v>
      </c>
    </row>
    <row r="82" spans="1:15" x14ac:dyDescent="0.25">
      <c r="A82" t="s">
        <v>14</v>
      </c>
      <c r="B82" t="s">
        <v>6</v>
      </c>
      <c r="C82" s="1" t="s">
        <v>23</v>
      </c>
      <c r="D82" s="1" t="s">
        <v>30</v>
      </c>
      <c r="E82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6802.08</v>
      </c>
      <c r="L82" s="3">
        <v>41548</v>
      </c>
      <c r="M82" s="4">
        <v>10</v>
      </c>
      <c r="N82" s="1" t="s">
        <v>20</v>
      </c>
      <c r="O82" s="5" t="s">
        <v>21</v>
      </c>
    </row>
    <row r="83" spans="1:15" x14ac:dyDescent="0.25">
      <c r="A83" t="s">
        <v>17</v>
      </c>
      <c r="B83" t="s">
        <v>22</v>
      </c>
      <c r="C83" s="1" t="s">
        <v>23</v>
      </c>
      <c r="D83" s="1" t="s">
        <v>30</v>
      </c>
      <c r="E83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136535</v>
      </c>
      <c r="L83" s="3">
        <v>41944</v>
      </c>
      <c r="M83" s="4">
        <v>11</v>
      </c>
      <c r="N83" s="1" t="s">
        <v>25</v>
      </c>
      <c r="O83" s="5" t="s">
        <v>5</v>
      </c>
    </row>
    <row r="84" spans="1:15" x14ac:dyDescent="0.25">
      <c r="A84" t="s">
        <v>0</v>
      </c>
      <c r="B84" t="s">
        <v>8</v>
      </c>
      <c r="C84" s="1" t="s">
        <v>23</v>
      </c>
      <c r="D84" s="1" t="s">
        <v>30</v>
      </c>
      <c r="E84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186407.5</v>
      </c>
      <c r="L84" s="3">
        <v>41974</v>
      </c>
      <c r="M84" s="4">
        <v>12</v>
      </c>
      <c r="N84" s="1" t="s">
        <v>11</v>
      </c>
      <c r="O84" s="5" t="s">
        <v>5</v>
      </c>
    </row>
    <row r="85" spans="1:15" x14ac:dyDescent="0.25">
      <c r="A85" t="s">
        <v>0</v>
      </c>
      <c r="B85" t="s">
        <v>8</v>
      </c>
      <c r="C85" s="1" t="s">
        <v>26</v>
      </c>
      <c r="D85" s="1" t="s">
        <v>30</v>
      </c>
      <c r="E85">
        <v>3864</v>
      </c>
      <c r="F85" s="2">
        <v>120</v>
      </c>
      <c r="G85" s="2">
        <v>20</v>
      </c>
      <c r="H85" s="2">
        <v>77280</v>
      </c>
      <c r="I85" s="2">
        <v>772.80000000000007</v>
      </c>
      <c r="J85" s="2">
        <v>76507.200000000012</v>
      </c>
      <c r="K85" s="2">
        <v>37867.200000000004</v>
      </c>
      <c r="L85" s="3">
        <v>41730</v>
      </c>
      <c r="M85" s="4">
        <v>4</v>
      </c>
      <c r="N85" s="1" t="s">
        <v>28</v>
      </c>
      <c r="O85" s="5" t="s">
        <v>5</v>
      </c>
    </row>
    <row r="86" spans="1:15" x14ac:dyDescent="0.25">
      <c r="A86" t="s">
        <v>0</v>
      </c>
      <c r="B86" t="s">
        <v>10</v>
      </c>
      <c r="C86" s="1" t="s">
        <v>26</v>
      </c>
      <c r="D86" s="1" t="s">
        <v>30</v>
      </c>
      <c r="E86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698.65999999999985</v>
      </c>
      <c r="L86" s="3">
        <v>41760</v>
      </c>
      <c r="M86" s="4">
        <v>5</v>
      </c>
      <c r="N86" s="1" t="s">
        <v>31</v>
      </c>
      <c r="O86" s="5" t="s">
        <v>5</v>
      </c>
    </row>
    <row r="87" spans="1:15" x14ac:dyDescent="0.25">
      <c r="A87" t="s">
        <v>15</v>
      </c>
      <c r="B87" t="s">
        <v>1</v>
      </c>
      <c r="C87" s="1" t="s">
        <v>26</v>
      </c>
      <c r="D87" s="1" t="s">
        <v>30</v>
      </c>
      <c r="E87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3461.25</v>
      </c>
      <c r="L87" s="3">
        <v>41852</v>
      </c>
      <c r="M87" s="4">
        <v>8</v>
      </c>
      <c r="N87" s="1" t="s">
        <v>18</v>
      </c>
      <c r="O87" s="5" t="s">
        <v>5</v>
      </c>
    </row>
    <row r="88" spans="1:15" x14ac:dyDescent="0.25">
      <c r="A88" t="s">
        <v>15</v>
      </c>
      <c r="B88" t="s">
        <v>22</v>
      </c>
      <c r="C88" s="1" t="s">
        <v>26</v>
      </c>
      <c r="D88" s="1" t="s">
        <v>30</v>
      </c>
      <c r="E88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2486.25</v>
      </c>
      <c r="L88" s="3">
        <v>41548</v>
      </c>
      <c r="M88" s="4">
        <v>10</v>
      </c>
      <c r="N88" s="1" t="s">
        <v>20</v>
      </c>
      <c r="O88" s="5" t="s">
        <v>21</v>
      </c>
    </row>
    <row r="89" spans="1:15" x14ac:dyDescent="0.25">
      <c r="A89" t="s">
        <v>0</v>
      </c>
      <c r="B89" t="s">
        <v>1</v>
      </c>
      <c r="C89" s="1" t="s">
        <v>26</v>
      </c>
      <c r="D89" s="1" t="s">
        <v>30</v>
      </c>
      <c r="E89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4037.5599999999995</v>
      </c>
      <c r="L89" s="3">
        <v>41579</v>
      </c>
      <c r="M89" s="4">
        <v>11</v>
      </c>
      <c r="N89" s="1" t="s">
        <v>25</v>
      </c>
      <c r="O89" s="5" t="s">
        <v>21</v>
      </c>
    </row>
    <row r="90" spans="1:15" x14ac:dyDescent="0.25">
      <c r="A90" t="s">
        <v>0</v>
      </c>
      <c r="B90" t="s">
        <v>6</v>
      </c>
      <c r="C90" s="1" t="s">
        <v>27</v>
      </c>
      <c r="D90" s="1" t="s">
        <v>30</v>
      </c>
      <c r="E90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507.58999999999992</v>
      </c>
      <c r="L90" s="3">
        <v>41699</v>
      </c>
      <c r="M90" s="4">
        <v>3</v>
      </c>
      <c r="N90" s="1" t="s">
        <v>13</v>
      </c>
      <c r="O90" s="5" t="s">
        <v>5</v>
      </c>
    </row>
    <row r="91" spans="1:15" x14ac:dyDescent="0.25">
      <c r="A91" t="s">
        <v>0</v>
      </c>
      <c r="B91" t="s">
        <v>1</v>
      </c>
      <c r="C91" s="1" t="s">
        <v>27</v>
      </c>
      <c r="D91" s="1" t="s">
        <v>30</v>
      </c>
      <c r="E9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81612.75</v>
      </c>
      <c r="L91" s="3">
        <v>41730</v>
      </c>
      <c r="M91" s="4">
        <v>4</v>
      </c>
      <c r="N91" s="1" t="s">
        <v>28</v>
      </c>
      <c r="O91" s="5" t="s">
        <v>5</v>
      </c>
    </row>
    <row r="92" spans="1:15" x14ac:dyDescent="0.25">
      <c r="A92" t="s">
        <v>15</v>
      </c>
      <c r="B92" t="s">
        <v>22</v>
      </c>
      <c r="C92" s="1" t="s">
        <v>27</v>
      </c>
      <c r="D92" s="1" t="s">
        <v>30</v>
      </c>
      <c r="E92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2726.25</v>
      </c>
      <c r="L92" s="3">
        <v>41791</v>
      </c>
      <c r="M92" s="4">
        <v>6</v>
      </c>
      <c r="N92" s="1" t="s">
        <v>9</v>
      </c>
      <c r="O92" s="5" t="s">
        <v>5</v>
      </c>
    </row>
    <row r="93" spans="1:15" x14ac:dyDescent="0.25">
      <c r="A93" t="s">
        <v>15</v>
      </c>
      <c r="B93" t="s">
        <v>8</v>
      </c>
      <c r="C93" s="1" t="s">
        <v>27</v>
      </c>
      <c r="D93" s="1" t="s">
        <v>30</v>
      </c>
      <c r="E93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2951.25</v>
      </c>
      <c r="L93" s="3">
        <v>41791</v>
      </c>
      <c r="M93" s="4">
        <v>6</v>
      </c>
      <c r="N93" s="1" t="s">
        <v>9</v>
      </c>
      <c r="O93" s="5" t="s">
        <v>5</v>
      </c>
    </row>
    <row r="94" spans="1:15" x14ac:dyDescent="0.25">
      <c r="A94" t="s">
        <v>17</v>
      </c>
      <c r="B94" t="s">
        <v>6</v>
      </c>
      <c r="C94" s="1" t="s">
        <v>27</v>
      </c>
      <c r="D94" s="1" t="s">
        <v>30</v>
      </c>
      <c r="E94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46342</v>
      </c>
      <c r="L94" s="3">
        <v>41883</v>
      </c>
      <c r="M94" s="4">
        <v>9</v>
      </c>
      <c r="N94" s="1" t="s">
        <v>19</v>
      </c>
      <c r="O94" s="5" t="s">
        <v>5</v>
      </c>
    </row>
    <row r="95" spans="1:15" x14ac:dyDescent="0.25">
      <c r="A95" t="s">
        <v>17</v>
      </c>
      <c r="B95" t="s">
        <v>10</v>
      </c>
      <c r="C95" s="1" t="s">
        <v>27</v>
      </c>
      <c r="D95" s="1" t="s">
        <v>30</v>
      </c>
      <c r="E95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23218</v>
      </c>
      <c r="L95" s="3">
        <v>41548</v>
      </c>
      <c r="M95" s="4">
        <v>10</v>
      </c>
      <c r="N95" s="1" t="s">
        <v>20</v>
      </c>
      <c r="O95" s="5" t="s">
        <v>21</v>
      </c>
    </row>
    <row r="96" spans="1:15" x14ac:dyDescent="0.25">
      <c r="A96" t="s">
        <v>0</v>
      </c>
      <c r="B96" t="s">
        <v>10</v>
      </c>
      <c r="C96" s="1" t="s">
        <v>27</v>
      </c>
      <c r="D96" s="1" t="s">
        <v>30</v>
      </c>
      <c r="E96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120840.5</v>
      </c>
      <c r="L96" s="3">
        <v>41913</v>
      </c>
      <c r="M96" s="4">
        <v>10</v>
      </c>
      <c r="N96" s="1" t="s">
        <v>20</v>
      </c>
      <c r="O96" s="5" t="s">
        <v>5</v>
      </c>
    </row>
    <row r="97" spans="1:15" x14ac:dyDescent="0.25">
      <c r="A97" t="s">
        <v>15</v>
      </c>
      <c r="B97" t="s">
        <v>8</v>
      </c>
      <c r="C97" s="1" t="s">
        <v>27</v>
      </c>
      <c r="D97" s="1" t="s">
        <v>30</v>
      </c>
      <c r="E97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6540</v>
      </c>
      <c r="L97" s="3">
        <v>41944</v>
      </c>
      <c r="M97" s="4">
        <v>11</v>
      </c>
      <c r="N97" s="1" t="s">
        <v>25</v>
      </c>
      <c r="O97" s="5" t="s">
        <v>5</v>
      </c>
    </row>
    <row r="98" spans="1:15" x14ac:dyDescent="0.25">
      <c r="A98" t="s">
        <v>14</v>
      </c>
      <c r="B98" t="s">
        <v>22</v>
      </c>
      <c r="C98" s="1" t="s">
        <v>29</v>
      </c>
      <c r="D98" s="1" t="s">
        <v>30</v>
      </c>
      <c r="E98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17662.32</v>
      </c>
      <c r="L98" s="3">
        <v>41518</v>
      </c>
      <c r="M98" s="4">
        <v>9</v>
      </c>
      <c r="N98" s="1" t="s">
        <v>19</v>
      </c>
      <c r="O98" s="5" t="s">
        <v>21</v>
      </c>
    </row>
    <row r="99" spans="1:15" x14ac:dyDescent="0.25">
      <c r="A99" t="s">
        <v>7</v>
      </c>
      <c r="B99" t="s">
        <v>8</v>
      </c>
      <c r="C99" s="1" t="s">
        <v>29</v>
      </c>
      <c r="D99" s="1" t="s">
        <v>30</v>
      </c>
      <c r="E99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1556.8500000000004</v>
      </c>
      <c r="L99" s="3">
        <v>41579</v>
      </c>
      <c r="M99" s="4">
        <v>11</v>
      </c>
      <c r="N99" s="1" t="s">
        <v>25</v>
      </c>
      <c r="O99" s="5" t="s">
        <v>21</v>
      </c>
    </row>
    <row r="100" spans="1:15" x14ac:dyDescent="0.25">
      <c r="A100" t="s">
        <v>15</v>
      </c>
      <c r="B100" t="s">
        <v>1</v>
      </c>
      <c r="C100" s="1" t="s">
        <v>2</v>
      </c>
      <c r="D100" s="1" t="s">
        <v>30</v>
      </c>
      <c r="E100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1856.25</v>
      </c>
      <c r="L100" s="3">
        <v>41730</v>
      </c>
      <c r="M100" s="4">
        <v>4</v>
      </c>
      <c r="N100" s="1" t="s">
        <v>28</v>
      </c>
      <c r="O100" s="5" t="s">
        <v>5</v>
      </c>
    </row>
    <row r="101" spans="1:15" x14ac:dyDescent="0.25">
      <c r="A101" t="s">
        <v>14</v>
      </c>
      <c r="B101" t="s">
        <v>1</v>
      </c>
      <c r="C101" s="1" t="s">
        <v>2</v>
      </c>
      <c r="D101" s="1" t="s">
        <v>30</v>
      </c>
      <c r="E10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11344.2</v>
      </c>
      <c r="L101" s="3">
        <v>41913</v>
      </c>
      <c r="M101" s="4">
        <v>10</v>
      </c>
      <c r="N101" s="1" t="s">
        <v>20</v>
      </c>
      <c r="O101" s="5" t="s">
        <v>5</v>
      </c>
    </row>
    <row r="102" spans="1:15" x14ac:dyDescent="0.25">
      <c r="A102" t="s">
        <v>17</v>
      </c>
      <c r="B102" t="s">
        <v>6</v>
      </c>
      <c r="C102" s="1" t="s">
        <v>2</v>
      </c>
      <c r="D102" s="1" t="s">
        <v>30</v>
      </c>
      <c r="E102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9416</v>
      </c>
      <c r="L102" s="3">
        <v>41548</v>
      </c>
      <c r="M102" s="4">
        <v>10</v>
      </c>
      <c r="N102" s="1" t="s">
        <v>20</v>
      </c>
      <c r="O102" s="5" t="s">
        <v>21</v>
      </c>
    </row>
    <row r="103" spans="1:15" x14ac:dyDescent="0.25">
      <c r="A103" t="s">
        <v>0</v>
      </c>
      <c r="B103" t="s">
        <v>8</v>
      </c>
      <c r="C103" s="1" t="s">
        <v>2</v>
      </c>
      <c r="D103" s="1" t="s">
        <v>30</v>
      </c>
      <c r="E103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3989.7000000000007</v>
      </c>
      <c r="L103" s="3">
        <v>41579</v>
      </c>
      <c r="M103" s="4">
        <v>11</v>
      </c>
      <c r="N103" s="1" t="s">
        <v>25</v>
      </c>
      <c r="O103" s="5" t="s">
        <v>21</v>
      </c>
    </row>
    <row r="104" spans="1:15" x14ac:dyDescent="0.25">
      <c r="A104" t="s">
        <v>0</v>
      </c>
      <c r="B104" t="s">
        <v>1</v>
      </c>
      <c r="C104" s="1" t="s">
        <v>2</v>
      </c>
      <c r="D104" s="1" t="s">
        <v>30</v>
      </c>
      <c r="E104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236716</v>
      </c>
      <c r="L104" s="3">
        <v>41974</v>
      </c>
      <c r="M104" s="4">
        <v>12</v>
      </c>
      <c r="N104" s="1" t="s">
        <v>11</v>
      </c>
      <c r="O104" s="5" t="s">
        <v>5</v>
      </c>
    </row>
    <row r="105" spans="1:15" x14ac:dyDescent="0.25">
      <c r="A105" t="s">
        <v>14</v>
      </c>
      <c r="B105" t="s">
        <v>22</v>
      </c>
      <c r="C105" s="1" t="s">
        <v>12</v>
      </c>
      <c r="D105" s="1" t="s">
        <v>30</v>
      </c>
      <c r="E105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10003.92</v>
      </c>
      <c r="L105" s="3">
        <v>41791</v>
      </c>
      <c r="M105" s="4">
        <v>6</v>
      </c>
      <c r="N105" s="1" t="s">
        <v>9</v>
      </c>
      <c r="O105" s="5" t="s">
        <v>5</v>
      </c>
    </row>
    <row r="106" spans="1:15" x14ac:dyDescent="0.25">
      <c r="A106" t="s">
        <v>0</v>
      </c>
      <c r="B106" t="s">
        <v>22</v>
      </c>
      <c r="C106" s="1" t="s">
        <v>12</v>
      </c>
      <c r="D106" s="1" t="s">
        <v>30</v>
      </c>
      <c r="E106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15033.599999999999</v>
      </c>
      <c r="L106" s="3">
        <v>41913</v>
      </c>
      <c r="M106" s="4">
        <v>10</v>
      </c>
      <c r="N106" s="1" t="s">
        <v>20</v>
      </c>
      <c r="O106" s="5" t="s">
        <v>5</v>
      </c>
    </row>
    <row r="107" spans="1:15" x14ac:dyDescent="0.25">
      <c r="A107" t="s">
        <v>14</v>
      </c>
      <c r="B107" t="s">
        <v>10</v>
      </c>
      <c r="C107" s="1" t="s">
        <v>12</v>
      </c>
      <c r="D107" s="1" t="s">
        <v>30</v>
      </c>
      <c r="E107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6044.4</v>
      </c>
      <c r="L107" s="3">
        <v>41944</v>
      </c>
      <c r="M107" s="4">
        <v>11</v>
      </c>
      <c r="N107" s="1" t="s">
        <v>25</v>
      </c>
      <c r="O107" s="5" t="s">
        <v>5</v>
      </c>
    </row>
    <row r="108" spans="1:15" x14ac:dyDescent="0.25">
      <c r="A108" t="s">
        <v>15</v>
      </c>
      <c r="B108" t="s">
        <v>10</v>
      </c>
      <c r="C108" s="1" t="s">
        <v>12</v>
      </c>
      <c r="D108" s="1" t="s">
        <v>30</v>
      </c>
      <c r="E108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4150</v>
      </c>
      <c r="L108" s="3">
        <v>41579</v>
      </c>
      <c r="M108" s="4">
        <v>11</v>
      </c>
      <c r="N108" s="1" t="s">
        <v>25</v>
      </c>
      <c r="O108" s="5" t="s">
        <v>21</v>
      </c>
    </row>
    <row r="109" spans="1:15" x14ac:dyDescent="0.25">
      <c r="A109" t="s">
        <v>7</v>
      </c>
      <c r="B109" t="s">
        <v>1</v>
      </c>
      <c r="C109" s="1" t="s">
        <v>23</v>
      </c>
      <c r="D109" s="1" t="s">
        <v>30</v>
      </c>
      <c r="E109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11106.099999999999</v>
      </c>
      <c r="L109" s="3">
        <v>41671</v>
      </c>
      <c r="M109" s="4">
        <v>2</v>
      </c>
      <c r="N109" s="1" t="s">
        <v>24</v>
      </c>
      <c r="O109" s="5" t="s">
        <v>5</v>
      </c>
    </row>
    <row r="110" spans="1:15" x14ac:dyDescent="0.25">
      <c r="A110" t="s">
        <v>17</v>
      </c>
      <c r="B110" t="s">
        <v>8</v>
      </c>
      <c r="C110" s="1" t="s">
        <v>23</v>
      </c>
      <c r="D110" s="1" t="s">
        <v>30</v>
      </c>
      <c r="E110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40392</v>
      </c>
      <c r="L110" s="3">
        <v>41760</v>
      </c>
      <c r="M110" s="4">
        <v>5</v>
      </c>
      <c r="N110" s="1" t="s">
        <v>31</v>
      </c>
      <c r="O110" s="5" t="s">
        <v>5</v>
      </c>
    </row>
    <row r="111" spans="1:15" x14ac:dyDescent="0.25">
      <c r="A111" t="s">
        <v>17</v>
      </c>
      <c r="B111" t="s">
        <v>6</v>
      </c>
      <c r="C111" s="1" t="s">
        <v>23</v>
      </c>
      <c r="D111" s="1" t="s">
        <v>30</v>
      </c>
      <c r="E11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76032</v>
      </c>
      <c r="L111" s="3">
        <v>41760</v>
      </c>
      <c r="M111" s="4">
        <v>5</v>
      </c>
      <c r="N111" s="1" t="s">
        <v>31</v>
      </c>
      <c r="O111" s="5" t="s">
        <v>5</v>
      </c>
    </row>
    <row r="112" spans="1:15" x14ac:dyDescent="0.25">
      <c r="A112" t="s">
        <v>14</v>
      </c>
      <c r="B112" t="s">
        <v>22</v>
      </c>
      <c r="C112" s="1" t="s">
        <v>23</v>
      </c>
      <c r="D112" s="1" t="s">
        <v>30</v>
      </c>
      <c r="E112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10003.92</v>
      </c>
      <c r="L112" s="3">
        <v>41791</v>
      </c>
      <c r="M112" s="4">
        <v>6</v>
      </c>
      <c r="N112" s="1" t="s">
        <v>9</v>
      </c>
      <c r="O112" s="5" t="s">
        <v>5</v>
      </c>
    </row>
    <row r="113" spans="1:15" x14ac:dyDescent="0.25">
      <c r="A113" t="s">
        <v>15</v>
      </c>
      <c r="B113" t="s">
        <v>10</v>
      </c>
      <c r="C113" s="1" t="s">
        <v>23</v>
      </c>
      <c r="D113" s="1" t="s">
        <v>30</v>
      </c>
      <c r="E113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1655</v>
      </c>
      <c r="L113" s="3">
        <v>41791</v>
      </c>
      <c r="M113" s="4">
        <v>6</v>
      </c>
      <c r="N113" s="1" t="s">
        <v>9</v>
      </c>
      <c r="O113" s="5" t="s">
        <v>5</v>
      </c>
    </row>
    <row r="114" spans="1:15" x14ac:dyDescent="0.25">
      <c r="A114" t="s">
        <v>14</v>
      </c>
      <c r="B114" t="s">
        <v>1</v>
      </c>
      <c r="C114" s="1" t="s">
        <v>23</v>
      </c>
      <c r="D114" s="1" t="s">
        <v>30</v>
      </c>
      <c r="E114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11344.2</v>
      </c>
      <c r="L114" s="3">
        <v>41913</v>
      </c>
      <c r="M114" s="4">
        <v>10</v>
      </c>
      <c r="N114" s="1" t="s">
        <v>20</v>
      </c>
      <c r="O114" s="5" t="s">
        <v>5</v>
      </c>
    </row>
    <row r="115" spans="1:15" x14ac:dyDescent="0.25">
      <c r="A115" t="s">
        <v>15</v>
      </c>
      <c r="B115" t="s">
        <v>6</v>
      </c>
      <c r="C115" s="1" t="s">
        <v>23</v>
      </c>
      <c r="D115" s="1" t="s">
        <v>30</v>
      </c>
      <c r="E115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2022.5</v>
      </c>
      <c r="L115" s="3">
        <v>41548</v>
      </c>
      <c r="M115" s="4">
        <v>10</v>
      </c>
      <c r="N115" s="1" t="s">
        <v>20</v>
      </c>
      <c r="O115" s="5" t="s">
        <v>21</v>
      </c>
    </row>
    <row r="116" spans="1:15" x14ac:dyDescent="0.25">
      <c r="A116" t="s">
        <v>15</v>
      </c>
      <c r="B116" t="s">
        <v>10</v>
      </c>
      <c r="C116" s="1" t="s">
        <v>23</v>
      </c>
      <c r="D116" s="1" t="s">
        <v>30</v>
      </c>
      <c r="E116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5362.5</v>
      </c>
      <c r="L116" s="3">
        <v>41548</v>
      </c>
      <c r="M116" s="4">
        <v>10</v>
      </c>
      <c r="N116" s="1" t="s">
        <v>20</v>
      </c>
      <c r="O116" s="5" t="s">
        <v>21</v>
      </c>
    </row>
    <row r="117" spans="1:15" x14ac:dyDescent="0.25">
      <c r="A117" t="s">
        <v>14</v>
      </c>
      <c r="B117" t="s">
        <v>8</v>
      </c>
      <c r="C117" s="1" t="s">
        <v>23</v>
      </c>
      <c r="D117" s="1" t="s">
        <v>30</v>
      </c>
      <c r="E117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15636.599999999999</v>
      </c>
      <c r="L117" s="3">
        <v>41579</v>
      </c>
      <c r="M117" s="4">
        <v>11</v>
      </c>
      <c r="N117" s="1" t="s">
        <v>25</v>
      </c>
      <c r="O117" s="5" t="s">
        <v>21</v>
      </c>
    </row>
    <row r="118" spans="1:15" x14ac:dyDescent="0.25">
      <c r="A118" t="s">
        <v>17</v>
      </c>
      <c r="B118" t="s">
        <v>1</v>
      </c>
      <c r="C118" s="1" t="s">
        <v>23</v>
      </c>
      <c r="D118" s="1" t="s">
        <v>30</v>
      </c>
      <c r="E118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84304</v>
      </c>
      <c r="L118" s="3">
        <v>41974</v>
      </c>
      <c r="M118" s="4">
        <v>12</v>
      </c>
      <c r="N118" s="1" t="s">
        <v>11</v>
      </c>
      <c r="O118" s="5" t="s">
        <v>5</v>
      </c>
    </row>
    <row r="119" spans="1:15" x14ac:dyDescent="0.25">
      <c r="A119" t="s">
        <v>0</v>
      </c>
      <c r="B119" t="s">
        <v>1</v>
      </c>
      <c r="C119" s="1" t="s">
        <v>23</v>
      </c>
      <c r="D119" s="1" t="s">
        <v>30</v>
      </c>
      <c r="E119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236716</v>
      </c>
      <c r="L119" s="3">
        <v>41974</v>
      </c>
      <c r="M119" s="4">
        <v>12</v>
      </c>
      <c r="N119" s="1" t="s">
        <v>11</v>
      </c>
      <c r="O119" s="5" t="s">
        <v>5</v>
      </c>
    </row>
    <row r="120" spans="1:15" x14ac:dyDescent="0.25">
      <c r="A120" t="s">
        <v>15</v>
      </c>
      <c r="B120" t="s">
        <v>1</v>
      </c>
      <c r="C120" s="1" t="s">
        <v>23</v>
      </c>
      <c r="D120" s="1" t="s">
        <v>30</v>
      </c>
      <c r="E120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6822.5</v>
      </c>
      <c r="L120" s="3">
        <v>41974</v>
      </c>
      <c r="M120" s="4">
        <v>12</v>
      </c>
      <c r="N120" s="1" t="s">
        <v>11</v>
      </c>
      <c r="O120" s="5" t="s">
        <v>5</v>
      </c>
    </row>
    <row r="121" spans="1:15" x14ac:dyDescent="0.25">
      <c r="A121" t="s">
        <v>7</v>
      </c>
      <c r="B121" t="s">
        <v>22</v>
      </c>
      <c r="C121" s="1" t="s">
        <v>23</v>
      </c>
      <c r="D121" s="1" t="s">
        <v>30</v>
      </c>
      <c r="E12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9047.5</v>
      </c>
      <c r="L121" s="3">
        <v>41609</v>
      </c>
      <c r="M121" s="4">
        <v>12</v>
      </c>
      <c r="N121" s="1" t="s">
        <v>11</v>
      </c>
      <c r="O121" s="5" t="s">
        <v>21</v>
      </c>
    </row>
    <row r="122" spans="1:15" x14ac:dyDescent="0.25">
      <c r="A122" t="s">
        <v>0</v>
      </c>
      <c r="B122" t="s">
        <v>22</v>
      </c>
      <c r="C122" s="1" t="s">
        <v>23</v>
      </c>
      <c r="D122" s="1" t="s">
        <v>30</v>
      </c>
      <c r="E122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3744.1800000000003</v>
      </c>
      <c r="L122" s="3">
        <v>41609</v>
      </c>
      <c r="M122" s="4">
        <v>12</v>
      </c>
      <c r="N122" s="1" t="s">
        <v>11</v>
      </c>
      <c r="O122" s="5" t="s">
        <v>21</v>
      </c>
    </row>
    <row r="123" spans="1:15" x14ac:dyDescent="0.25">
      <c r="A123" t="s">
        <v>14</v>
      </c>
      <c r="B123" t="s">
        <v>8</v>
      </c>
      <c r="C123" s="1" t="s">
        <v>23</v>
      </c>
      <c r="D123" s="1" t="s">
        <v>30</v>
      </c>
      <c r="E123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9241.7999999999993</v>
      </c>
      <c r="L123" s="3">
        <v>41974</v>
      </c>
      <c r="M123" s="4">
        <v>12</v>
      </c>
      <c r="N123" s="1" t="s">
        <v>11</v>
      </c>
      <c r="O123" s="5" t="s">
        <v>5</v>
      </c>
    </row>
    <row r="124" spans="1:15" x14ac:dyDescent="0.25">
      <c r="A124" t="s">
        <v>14</v>
      </c>
      <c r="B124" t="s">
        <v>10</v>
      </c>
      <c r="C124" s="1" t="s">
        <v>23</v>
      </c>
      <c r="D124" s="1" t="s">
        <v>30</v>
      </c>
      <c r="E124">
        <v>1084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9495.84</v>
      </c>
      <c r="L124" s="3">
        <v>41974</v>
      </c>
      <c r="M124" s="4">
        <v>12</v>
      </c>
      <c r="N124" s="1" t="s">
        <v>11</v>
      </c>
      <c r="O124" s="5" t="s">
        <v>5</v>
      </c>
    </row>
    <row r="125" spans="1:15" x14ac:dyDescent="0.25">
      <c r="A125" t="s">
        <v>0</v>
      </c>
      <c r="B125" t="s">
        <v>22</v>
      </c>
      <c r="C125" s="1" t="s">
        <v>26</v>
      </c>
      <c r="D125" s="1" t="s">
        <v>30</v>
      </c>
      <c r="E125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15033.599999999999</v>
      </c>
      <c r="L125" s="3">
        <v>41913</v>
      </c>
      <c r="M125" s="4">
        <v>10</v>
      </c>
      <c r="N125" s="1" t="s">
        <v>20</v>
      </c>
      <c r="O125" s="5" t="s">
        <v>5</v>
      </c>
    </row>
    <row r="126" spans="1:15" x14ac:dyDescent="0.25">
      <c r="A126" t="s">
        <v>0</v>
      </c>
      <c r="B126" t="s">
        <v>6</v>
      </c>
      <c r="C126" s="1" t="s">
        <v>26</v>
      </c>
      <c r="D126" s="1" t="s">
        <v>30</v>
      </c>
      <c r="E126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246178</v>
      </c>
      <c r="L126" s="3">
        <v>41548</v>
      </c>
      <c r="M126" s="4">
        <v>10</v>
      </c>
      <c r="N126" s="1" t="s">
        <v>20</v>
      </c>
      <c r="O126" s="5" t="s">
        <v>21</v>
      </c>
    </row>
    <row r="127" spans="1:15" x14ac:dyDescent="0.25">
      <c r="A127" t="s">
        <v>0</v>
      </c>
      <c r="B127" t="s">
        <v>6</v>
      </c>
      <c r="C127" s="1" t="s">
        <v>26</v>
      </c>
      <c r="D127" s="1" t="s">
        <v>30</v>
      </c>
      <c r="E127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238791</v>
      </c>
      <c r="L127" s="3">
        <v>41913</v>
      </c>
      <c r="M127" s="4">
        <v>10</v>
      </c>
      <c r="N127" s="1" t="s">
        <v>20</v>
      </c>
      <c r="O127" s="5" t="s">
        <v>5</v>
      </c>
    </row>
    <row r="128" spans="1:15" x14ac:dyDescent="0.25">
      <c r="A128" t="s">
        <v>15</v>
      </c>
      <c r="B128" t="s">
        <v>6</v>
      </c>
      <c r="C128" s="1" t="s">
        <v>26</v>
      </c>
      <c r="D128" s="1" t="s">
        <v>30</v>
      </c>
      <c r="E128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2022.5</v>
      </c>
      <c r="L128" s="3">
        <v>41548</v>
      </c>
      <c r="M128" s="4">
        <v>10</v>
      </c>
      <c r="N128" s="1" t="s">
        <v>20</v>
      </c>
      <c r="O128" s="5" t="s">
        <v>21</v>
      </c>
    </row>
    <row r="129" spans="1:15" x14ac:dyDescent="0.25">
      <c r="A129" t="s">
        <v>15</v>
      </c>
      <c r="B129" t="s">
        <v>10</v>
      </c>
      <c r="C129" s="1" t="s">
        <v>26</v>
      </c>
      <c r="D129" s="1" t="s">
        <v>30</v>
      </c>
      <c r="E129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5362.5</v>
      </c>
      <c r="L129" s="3">
        <v>41548</v>
      </c>
      <c r="M129" s="4">
        <v>10</v>
      </c>
      <c r="N129" s="1" t="s">
        <v>20</v>
      </c>
      <c r="O129" s="5" t="s">
        <v>21</v>
      </c>
    </row>
    <row r="130" spans="1:15" x14ac:dyDescent="0.25">
      <c r="A130" t="s">
        <v>14</v>
      </c>
      <c r="B130" t="s">
        <v>8</v>
      </c>
      <c r="C130" s="1" t="s">
        <v>26</v>
      </c>
      <c r="D130" s="1" t="s">
        <v>30</v>
      </c>
      <c r="E130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9241.7999999999993</v>
      </c>
      <c r="L130" s="3">
        <v>41974</v>
      </c>
      <c r="M130" s="4">
        <v>12</v>
      </c>
      <c r="N130" s="1" t="s">
        <v>11</v>
      </c>
      <c r="O130" s="5" t="s">
        <v>5</v>
      </c>
    </row>
    <row r="131" spans="1:15" x14ac:dyDescent="0.25">
      <c r="A131" t="s">
        <v>0</v>
      </c>
      <c r="B131" t="s">
        <v>10</v>
      </c>
      <c r="C131" s="1" t="s">
        <v>26</v>
      </c>
      <c r="D131" s="1" t="s">
        <v>30</v>
      </c>
      <c r="E13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5222.3999999999996</v>
      </c>
      <c r="L131" s="3">
        <v>41609</v>
      </c>
      <c r="M131" s="4">
        <v>12</v>
      </c>
      <c r="N131" s="1" t="s">
        <v>11</v>
      </c>
      <c r="O131" s="5" t="s">
        <v>21</v>
      </c>
    </row>
    <row r="132" spans="1:15" x14ac:dyDescent="0.25">
      <c r="A132" t="s">
        <v>14</v>
      </c>
      <c r="B132" t="s">
        <v>10</v>
      </c>
      <c r="C132" s="1" t="s">
        <v>26</v>
      </c>
      <c r="D132" s="1" t="s">
        <v>30</v>
      </c>
      <c r="E132">
        <v>1084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9495.84</v>
      </c>
      <c r="L132" s="3">
        <v>41974</v>
      </c>
      <c r="M132" s="4">
        <v>12</v>
      </c>
      <c r="N132" s="1" t="s">
        <v>11</v>
      </c>
      <c r="O132" s="5" t="s">
        <v>5</v>
      </c>
    </row>
    <row r="133" spans="1:15" x14ac:dyDescent="0.25">
      <c r="A133" t="s">
        <v>15</v>
      </c>
      <c r="B133" t="s">
        <v>10</v>
      </c>
      <c r="C133" s="1" t="s">
        <v>27</v>
      </c>
      <c r="D133" s="1" t="s">
        <v>30</v>
      </c>
      <c r="E133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1655</v>
      </c>
      <c r="L133" s="3">
        <v>41791</v>
      </c>
      <c r="M133" s="4">
        <v>6</v>
      </c>
      <c r="N133" s="1" t="s">
        <v>9</v>
      </c>
      <c r="O133" s="5" t="s">
        <v>5</v>
      </c>
    </row>
    <row r="134" spans="1:15" x14ac:dyDescent="0.25">
      <c r="A134" t="s">
        <v>17</v>
      </c>
      <c r="B134" t="s">
        <v>6</v>
      </c>
      <c r="C134" s="1" t="s">
        <v>27</v>
      </c>
      <c r="D134" s="1" t="s">
        <v>30</v>
      </c>
      <c r="E134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9416</v>
      </c>
      <c r="L134" s="3">
        <v>41548</v>
      </c>
      <c r="M134" s="4">
        <v>10</v>
      </c>
      <c r="N134" s="1" t="s">
        <v>20</v>
      </c>
      <c r="O134" s="5" t="s">
        <v>21</v>
      </c>
    </row>
    <row r="135" spans="1:15" x14ac:dyDescent="0.25">
      <c r="A135" t="s">
        <v>0</v>
      </c>
      <c r="B135" t="s">
        <v>6</v>
      </c>
      <c r="C135" s="1" t="s">
        <v>27</v>
      </c>
      <c r="D135" s="1" t="s">
        <v>30</v>
      </c>
      <c r="E135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238791</v>
      </c>
      <c r="L135" s="3">
        <v>41913</v>
      </c>
      <c r="M135" s="4">
        <v>10</v>
      </c>
      <c r="N135" s="1" t="s">
        <v>20</v>
      </c>
      <c r="O135" s="5" t="s">
        <v>5</v>
      </c>
    </row>
    <row r="136" spans="1:15" x14ac:dyDescent="0.25">
      <c r="A136" t="s">
        <v>15</v>
      </c>
      <c r="B136" t="s">
        <v>1</v>
      </c>
      <c r="C136" s="1" t="s">
        <v>27</v>
      </c>
      <c r="D136" s="1" t="s">
        <v>30</v>
      </c>
      <c r="E136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6822.5</v>
      </c>
      <c r="L136" s="3">
        <v>41974</v>
      </c>
      <c r="M136" s="4">
        <v>12</v>
      </c>
      <c r="N136" s="1" t="s">
        <v>11</v>
      </c>
      <c r="O136" s="5" t="s">
        <v>5</v>
      </c>
    </row>
    <row r="137" spans="1:15" x14ac:dyDescent="0.25">
      <c r="A137" t="s">
        <v>0</v>
      </c>
      <c r="B137" t="s">
        <v>22</v>
      </c>
      <c r="C137" s="1" t="s">
        <v>27</v>
      </c>
      <c r="D137" s="1" t="s">
        <v>30</v>
      </c>
      <c r="E137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22078</v>
      </c>
      <c r="L137" s="3">
        <v>41609</v>
      </c>
      <c r="M137" s="4">
        <v>12</v>
      </c>
      <c r="N137" s="1" t="s">
        <v>11</v>
      </c>
      <c r="O137" s="5" t="s">
        <v>21</v>
      </c>
    </row>
    <row r="138" spans="1:15" x14ac:dyDescent="0.25">
      <c r="A138" t="s">
        <v>0</v>
      </c>
      <c r="B138" t="s">
        <v>10</v>
      </c>
      <c r="C138" s="1" t="s">
        <v>27</v>
      </c>
      <c r="D138" s="1" t="s">
        <v>30</v>
      </c>
      <c r="E138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161020</v>
      </c>
      <c r="L138" s="3">
        <v>41609</v>
      </c>
      <c r="M138" s="4">
        <v>12</v>
      </c>
      <c r="N138" s="1" t="s">
        <v>11</v>
      </c>
      <c r="O138" s="5" t="s">
        <v>21</v>
      </c>
    </row>
    <row r="139" spans="1:15" x14ac:dyDescent="0.25">
      <c r="A139" t="s">
        <v>17</v>
      </c>
      <c r="B139" t="s">
        <v>6</v>
      </c>
      <c r="C139" s="1" t="s">
        <v>29</v>
      </c>
      <c r="D139" s="1" t="s">
        <v>30</v>
      </c>
      <c r="E139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11396</v>
      </c>
      <c r="L139" s="3">
        <v>41699</v>
      </c>
      <c r="M139" s="4">
        <v>3</v>
      </c>
      <c r="N139" s="1" t="s">
        <v>13</v>
      </c>
      <c r="O139" s="5" t="s">
        <v>5</v>
      </c>
    </row>
    <row r="140" spans="1:15" x14ac:dyDescent="0.25">
      <c r="A140" t="s">
        <v>17</v>
      </c>
      <c r="B140" t="s">
        <v>10</v>
      </c>
      <c r="C140" s="1" t="s">
        <v>29</v>
      </c>
      <c r="D140" s="1" t="s">
        <v>30</v>
      </c>
      <c r="E140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48444</v>
      </c>
      <c r="L140" s="3">
        <v>41699</v>
      </c>
      <c r="M140" s="4">
        <v>3</v>
      </c>
      <c r="N140" s="1" t="s">
        <v>13</v>
      </c>
      <c r="O140" s="5" t="s">
        <v>5</v>
      </c>
    </row>
    <row r="141" spans="1:15" x14ac:dyDescent="0.25">
      <c r="A141" t="s">
        <v>15</v>
      </c>
      <c r="B141" t="s">
        <v>6</v>
      </c>
      <c r="C141" s="1" t="s">
        <v>29</v>
      </c>
      <c r="D141" s="1" t="s">
        <v>30</v>
      </c>
      <c r="E14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5690</v>
      </c>
      <c r="L141" s="3">
        <v>41760</v>
      </c>
      <c r="M141" s="4">
        <v>5</v>
      </c>
      <c r="N141" s="1" t="s">
        <v>31</v>
      </c>
      <c r="O141" s="5" t="s">
        <v>5</v>
      </c>
    </row>
    <row r="142" spans="1:15" x14ac:dyDescent="0.25">
      <c r="A142" t="s">
        <v>0</v>
      </c>
      <c r="B142" t="s">
        <v>6</v>
      </c>
      <c r="C142" s="1" t="s">
        <v>29</v>
      </c>
      <c r="D142" s="1" t="s">
        <v>30</v>
      </c>
      <c r="E142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246178</v>
      </c>
      <c r="L142" s="3">
        <v>41548</v>
      </c>
      <c r="M142" s="4">
        <v>10</v>
      </c>
      <c r="N142" s="1" t="s">
        <v>20</v>
      </c>
      <c r="O142" s="5" t="s">
        <v>21</v>
      </c>
    </row>
    <row r="143" spans="1:15" x14ac:dyDescent="0.25">
      <c r="A143" t="s">
        <v>0</v>
      </c>
      <c r="B143" t="s">
        <v>22</v>
      </c>
      <c r="C143" s="1" t="s">
        <v>29</v>
      </c>
      <c r="D143" s="1" t="s">
        <v>30</v>
      </c>
      <c r="E143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11865.599999999999</v>
      </c>
      <c r="L143" s="3">
        <v>41944</v>
      </c>
      <c r="M143" s="4">
        <v>11</v>
      </c>
      <c r="N143" s="1" t="s">
        <v>25</v>
      </c>
      <c r="O143" s="5" t="s">
        <v>5</v>
      </c>
    </row>
    <row r="144" spans="1:15" x14ac:dyDescent="0.25">
      <c r="A144" t="s">
        <v>0</v>
      </c>
      <c r="B144" t="s">
        <v>8</v>
      </c>
      <c r="C144" s="1" t="s">
        <v>29</v>
      </c>
      <c r="D144" s="1" t="s">
        <v>30</v>
      </c>
      <c r="E144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9033.5999999999985</v>
      </c>
      <c r="L144" s="3">
        <v>41944</v>
      </c>
      <c r="M144" s="4">
        <v>11</v>
      </c>
      <c r="N144" s="1" t="s">
        <v>25</v>
      </c>
      <c r="O144" s="5" t="s">
        <v>5</v>
      </c>
    </row>
    <row r="145" spans="1:15" x14ac:dyDescent="0.25">
      <c r="A145" t="s">
        <v>17</v>
      </c>
      <c r="B145" t="s">
        <v>1</v>
      </c>
      <c r="C145" s="1" t="s">
        <v>29</v>
      </c>
      <c r="D145" s="1" t="s">
        <v>30</v>
      </c>
      <c r="E145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84304</v>
      </c>
      <c r="L145" s="3">
        <v>41974</v>
      </c>
      <c r="M145" s="4">
        <v>12</v>
      </c>
      <c r="N145" s="1" t="s">
        <v>11</v>
      </c>
      <c r="O145" s="5" t="s">
        <v>5</v>
      </c>
    </row>
    <row r="146" spans="1:15" x14ac:dyDescent="0.25">
      <c r="A146" t="s">
        <v>15</v>
      </c>
      <c r="B146" t="s">
        <v>8</v>
      </c>
      <c r="C146" s="1" t="s">
        <v>2</v>
      </c>
      <c r="D146" s="1" t="s">
        <v>30</v>
      </c>
      <c r="E146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5304.375</v>
      </c>
      <c r="L146" s="3">
        <v>41730</v>
      </c>
      <c r="M146" s="4">
        <v>4</v>
      </c>
      <c r="N146" s="1" t="s">
        <v>28</v>
      </c>
      <c r="O146" s="5" t="s">
        <v>5</v>
      </c>
    </row>
    <row r="147" spans="1:15" x14ac:dyDescent="0.25">
      <c r="A147" t="s">
        <v>0</v>
      </c>
      <c r="B147" t="s">
        <v>6</v>
      </c>
      <c r="C147" s="1" t="s">
        <v>2</v>
      </c>
      <c r="D147" s="1" t="s">
        <v>30</v>
      </c>
      <c r="E147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24252</v>
      </c>
      <c r="L147" s="3">
        <v>41730</v>
      </c>
      <c r="M147" s="4">
        <v>4</v>
      </c>
      <c r="N147" s="1" t="s">
        <v>28</v>
      </c>
      <c r="O147" s="5" t="s">
        <v>5</v>
      </c>
    </row>
    <row r="148" spans="1:15" x14ac:dyDescent="0.25">
      <c r="A148" t="s">
        <v>17</v>
      </c>
      <c r="B148" t="s">
        <v>6</v>
      </c>
      <c r="C148" s="1" t="s">
        <v>2</v>
      </c>
      <c r="D148" s="1" t="s">
        <v>30</v>
      </c>
      <c r="E148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28249</v>
      </c>
      <c r="L148" s="3">
        <v>41791</v>
      </c>
      <c r="M148" s="4">
        <v>6</v>
      </c>
      <c r="N148" s="1" t="s">
        <v>9</v>
      </c>
      <c r="O148" s="5" t="s">
        <v>5</v>
      </c>
    </row>
    <row r="149" spans="1:15" x14ac:dyDescent="0.25">
      <c r="A149" t="s">
        <v>14</v>
      </c>
      <c r="B149" t="s">
        <v>22</v>
      </c>
      <c r="C149" s="1" t="s">
        <v>2</v>
      </c>
      <c r="D149" s="1" t="s">
        <v>30</v>
      </c>
      <c r="E149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16822.080000000002</v>
      </c>
      <c r="L149" s="3">
        <v>41883</v>
      </c>
      <c r="M149" s="4">
        <v>9</v>
      </c>
      <c r="N149" s="1" t="s">
        <v>19</v>
      </c>
      <c r="O149" s="5" t="s">
        <v>5</v>
      </c>
    </row>
    <row r="150" spans="1:15" x14ac:dyDescent="0.25">
      <c r="A150" t="s">
        <v>14</v>
      </c>
      <c r="B150" t="s">
        <v>1</v>
      </c>
      <c r="C150" s="1" t="s">
        <v>2</v>
      </c>
      <c r="D150" s="1" t="s">
        <v>30</v>
      </c>
      <c r="E150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7845.1200000000008</v>
      </c>
      <c r="L150" s="3">
        <v>41609</v>
      </c>
      <c r="M150" s="4">
        <v>12</v>
      </c>
      <c r="N150" s="1" t="s">
        <v>11</v>
      </c>
      <c r="O150" s="5" t="s">
        <v>21</v>
      </c>
    </row>
    <row r="151" spans="1:15" x14ac:dyDescent="0.25">
      <c r="A151" t="s">
        <v>0</v>
      </c>
      <c r="B151" t="s">
        <v>6</v>
      </c>
      <c r="C151" s="1" t="s">
        <v>12</v>
      </c>
      <c r="D151" s="1" t="s">
        <v>30</v>
      </c>
      <c r="E15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3504.8199999999997</v>
      </c>
      <c r="L151" s="3">
        <v>41671</v>
      </c>
      <c r="M151" s="4">
        <v>2</v>
      </c>
      <c r="N151" s="1" t="s">
        <v>24</v>
      </c>
      <c r="O151" s="5" t="s">
        <v>5</v>
      </c>
    </row>
    <row r="152" spans="1:15" x14ac:dyDescent="0.25">
      <c r="A152" t="s">
        <v>14</v>
      </c>
      <c r="B152" t="s">
        <v>8</v>
      </c>
      <c r="C152" s="1" t="s">
        <v>12</v>
      </c>
      <c r="D152" s="1" t="s">
        <v>30</v>
      </c>
      <c r="E152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16424.64</v>
      </c>
      <c r="L152" s="3">
        <v>41791</v>
      </c>
      <c r="M152" s="4">
        <v>6</v>
      </c>
      <c r="N152" s="1" t="s">
        <v>9</v>
      </c>
      <c r="O152" s="5" t="s">
        <v>5</v>
      </c>
    </row>
    <row r="153" spans="1:15" x14ac:dyDescent="0.25">
      <c r="A153" t="s">
        <v>0</v>
      </c>
      <c r="B153" t="s">
        <v>8</v>
      </c>
      <c r="C153" s="1" t="s">
        <v>12</v>
      </c>
      <c r="D153" s="1" t="s">
        <v>30</v>
      </c>
      <c r="E153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973.76000000000022</v>
      </c>
      <c r="L153" s="3">
        <v>41883</v>
      </c>
      <c r="M153" s="4">
        <v>9</v>
      </c>
      <c r="N153" s="1" t="s">
        <v>19</v>
      </c>
      <c r="O153" s="5" t="s">
        <v>5</v>
      </c>
    </row>
    <row r="154" spans="1:15" x14ac:dyDescent="0.25">
      <c r="A154" t="s">
        <v>0</v>
      </c>
      <c r="B154" t="s">
        <v>6</v>
      </c>
      <c r="C154" s="1" t="s">
        <v>12</v>
      </c>
      <c r="D154" s="1" t="s">
        <v>30</v>
      </c>
      <c r="E154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142861.5</v>
      </c>
      <c r="L154" s="3">
        <v>41518</v>
      </c>
      <c r="M154" s="4">
        <v>9</v>
      </c>
      <c r="N154" s="1" t="s">
        <v>19</v>
      </c>
      <c r="O154" s="5" t="s">
        <v>21</v>
      </c>
    </row>
    <row r="155" spans="1:15" x14ac:dyDescent="0.25">
      <c r="A155" t="s">
        <v>15</v>
      </c>
      <c r="B155" t="s">
        <v>8</v>
      </c>
      <c r="C155" s="1" t="s">
        <v>12</v>
      </c>
      <c r="D155" s="1" t="s">
        <v>30</v>
      </c>
      <c r="E155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1608.75</v>
      </c>
      <c r="L155" s="3">
        <v>41974</v>
      </c>
      <c r="M155" s="4">
        <v>12</v>
      </c>
      <c r="N155" s="1" t="s">
        <v>11</v>
      </c>
      <c r="O155" s="5" t="s">
        <v>5</v>
      </c>
    </row>
    <row r="156" spans="1:15" x14ac:dyDescent="0.25">
      <c r="A156" t="s">
        <v>15</v>
      </c>
      <c r="B156" t="s">
        <v>6</v>
      </c>
      <c r="C156" s="1" t="s">
        <v>12</v>
      </c>
      <c r="D156" s="1" t="s">
        <v>30</v>
      </c>
      <c r="E156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2132.5</v>
      </c>
      <c r="L156" s="3">
        <v>41974</v>
      </c>
      <c r="M156" s="4">
        <v>12</v>
      </c>
      <c r="N156" s="1" t="s">
        <v>11</v>
      </c>
      <c r="O156" s="5" t="s">
        <v>5</v>
      </c>
    </row>
    <row r="157" spans="1:15" x14ac:dyDescent="0.25">
      <c r="A157" t="s">
        <v>17</v>
      </c>
      <c r="B157" t="s">
        <v>8</v>
      </c>
      <c r="C157" s="1" t="s">
        <v>23</v>
      </c>
      <c r="D157" s="1" t="s">
        <v>30</v>
      </c>
      <c r="E157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99814.5</v>
      </c>
      <c r="L157" s="3">
        <v>41640</v>
      </c>
      <c r="M157" s="4">
        <v>1</v>
      </c>
      <c r="N157" s="1" t="s">
        <v>4</v>
      </c>
      <c r="O157" s="5" t="s">
        <v>5</v>
      </c>
    </row>
    <row r="158" spans="1:15" x14ac:dyDescent="0.25">
      <c r="A158" t="s">
        <v>15</v>
      </c>
      <c r="B158" t="s">
        <v>1</v>
      </c>
      <c r="C158" s="1" t="s">
        <v>23</v>
      </c>
      <c r="D158" s="1" t="s">
        <v>30</v>
      </c>
      <c r="E158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2217.5</v>
      </c>
      <c r="L158" s="3">
        <v>41699</v>
      </c>
      <c r="M158" s="4">
        <v>3</v>
      </c>
      <c r="N158" s="1" t="s">
        <v>13</v>
      </c>
      <c r="O158" s="5" t="s">
        <v>5</v>
      </c>
    </row>
    <row r="159" spans="1:15" x14ac:dyDescent="0.25">
      <c r="A159" t="s">
        <v>14</v>
      </c>
      <c r="B159" t="s">
        <v>8</v>
      </c>
      <c r="C159" s="1" t="s">
        <v>23</v>
      </c>
      <c r="D159" s="1" t="s">
        <v>30</v>
      </c>
      <c r="E159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16424.64</v>
      </c>
      <c r="L159" s="3">
        <v>41791</v>
      </c>
      <c r="M159" s="4">
        <v>6</v>
      </c>
      <c r="N159" s="1" t="s">
        <v>9</v>
      </c>
      <c r="O159" s="5" t="s">
        <v>5</v>
      </c>
    </row>
    <row r="160" spans="1:15" x14ac:dyDescent="0.25">
      <c r="A160" t="s">
        <v>17</v>
      </c>
      <c r="B160" t="s">
        <v>6</v>
      </c>
      <c r="C160" s="1" t="s">
        <v>23</v>
      </c>
      <c r="D160" s="1" t="s">
        <v>30</v>
      </c>
      <c r="E160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28249</v>
      </c>
      <c r="L160" s="3">
        <v>41791</v>
      </c>
      <c r="M160" s="4">
        <v>6</v>
      </c>
      <c r="N160" s="1" t="s">
        <v>9</v>
      </c>
      <c r="O160" s="5" t="s">
        <v>5</v>
      </c>
    </row>
    <row r="161" spans="1:15" x14ac:dyDescent="0.25">
      <c r="A161" t="s">
        <v>15</v>
      </c>
      <c r="B161" t="s">
        <v>6</v>
      </c>
      <c r="C161" s="1" t="s">
        <v>23</v>
      </c>
      <c r="D161" s="1" t="s">
        <v>30</v>
      </c>
      <c r="E16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1962.5</v>
      </c>
      <c r="L161" s="3">
        <v>41791</v>
      </c>
      <c r="M161" s="4">
        <v>6</v>
      </c>
      <c r="N161" s="1" t="s">
        <v>9</v>
      </c>
      <c r="O161" s="5" t="s">
        <v>5</v>
      </c>
    </row>
    <row r="162" spans="1:15" x14ac:dyDescent="0.25">
      <c r="A162" t="s">
        <v>14</v>
      </c>
      <c r="B162" t="s">
        <v>22</v>
      </c>
      <c r="C162" s="1" t="s">
        <v>23</v>
      </c>
      <c r="D162" s="1" t="s">
        <v>30</v>
      </c>
      <c r="E162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11832.48</v>
      </c>
      <c r="L162" s="3">
        <v>41821</v>
      </c>
      <c r="M162" s="4">
        <v>7</v>
      </c>
      <c r="N162" s="1" t="s">
        <v>16</v>
      </c>
      <c r="O162" s="5" t="s">
        <v>5</v>
      </c>
    </row>
    <row r="163" spans="1:15" x14ac:dyDescent="0.25">
      <c r="A163" t="s">
        <v>15</v>
      </c>
      <c r="B163" t="s">
        <v>1</v>
      </c>
      <c r="C163" s="1" t="s">
        <v>23</v>
      </c>
      <c r="D163" s="1" t="s">
        <v>30</v>
      </c>
      <c r="E163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2511.25</v>
      </c>
      <c r="L163" s="3">
        <v>41913</v>
      </c>
      <c r="M163" s="4">
        <v>10</v>
      </c>
      <c r="N163" s="1" t="s">
        <v>20</v>
      </c>
      <c r="O163" s="5" t="s">
        <v>5</v>
      </c>
    </row>
    <row r="164" spans="1:15" x14ac:dyDescent="0.25">
      <c r="A164" t="s">
        <v>7</v>
      </c>
      <c r="B164" t="s">
        <v>6</v>
      </c>
      <c r="C164" s="1" t="s">
        <v>23</v>
      </c>
      <c r="D164" s="1" t="s">
        <v>30</v>
      </c>
      <c r="E164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8849.75</v>
      </c>
      <c r="L164" s="3">
        <v>41548</v>
      </c>
      <c r="M164" s="4">
        <v>10</v>
      </c>
      <c r="N164" s="1" t="s">
        <v>20</v>
      </c>
      <c r="O164" s="5" t="s">
        <v>21</v>
      </c>
    </row>
    <row r="165" spans="1:15" x14ac:dyDescent="0.25">
      <c r="A165" t="s">
        <v>15</v>
      </c>
      <c r="B165" t="s">
        <v>8</v>
      </c>
      <c r="C165" s="1" t="s">
        <v>23</v>
      </c>
      <c r="D165" s="1" t="s">
        <v>30</v>
      </c>
      <c r="E165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1608.75</v>
      </c>
      <c r="L165" s="3">
        <v>41974</v>
      </c>
      <c r="M165" s="4">
        <v>12</v>
      </c>
      <c r="N165" s="1" t="s">
        <v>11</v>
      </c>
      <c r="O165" s="5" t="s">
        <v>5</v>
      </c>
    </row>
    <row r="166" spans="1:15" x14ac:dyDescent="0.25">
      <c r="A166" t="s">
        <v>15</v>
      </c>
      <c r="B166" t="s">
        <v>6</v>
      </c>
      <c r="C166" s="1" t="s">
        <v>23</v>
      </c>
      <c r="D166" s="1" t="s">
        <v>30</v>
      </c>
      <c r="E166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2132.5</v>
      </c>
      <c r="L166" s="3">
        <v>41974</v>
      </c>
      <c r="M166" s="4">
        <v>12</v>
      </c>
      <c r="N166" s="1" t="s">
        <v>11</v>
      </c>
      <c r="O166" s="5" t="s">
        <v>5</v>
      </c>
    </row>
    <row r="167" spans="1:15" x14ac:dyDescent="0.25">
      <c r="A167" t="s">
        <v>15</v>
      </c>
      <c r="B167" t="s">
        <v>1</v>
      </c>
      <c r="C167" s="1" t="s">
        <v>26</v>
      </c>
      <c r="D167" s="1" t="s">
        <v>30</v>
      </c>
      <c r="E167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2511.25</v>
      </c>
      <c r="L167" s="3">
        <v>41913</v>
      </c>
      <c r="M167" s="4">
        <v>10</v>
      </c>
      <c r="N167" s="1" t="s">
        <v>20</v>
      </c>
      <c r="O167" s="5" t="s">
        <v>5</v>
      </c>
    </row>
    <row r="168" spans="1:15" x14ac:dyDescent="0.25">
      <c r="A168" t="s">
        <v>17</v>
      </c>
      <c r="B168" t="s">
        <v>22</v>
      </c>
      <c r="C168" s="1" t="s">
        <v>27</v>
      </c>
      <c r="D168" s="1" t="s">
        <v>30</v>
      </c>
      <c r="E168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116604</v>
      </c>
      <c r="L168" s="3">
        <v>41671</v>
      </c>
      <c r="M168" s="4">
        <v>2</v>
      </c>
      <c r="N168" s="1" t="s">
        <v>24</v>
      </c>
      <c r="O168" s="5" t="s">
        <v>5</v>
      </c>
    </row>
    <row r="169" spans="1:15" x14ac:dyDescent="0.25">
      <c r="A169" t="s">
        <v>14</v>
      </c>
      <c r="B169" t="s">
        <v>10</v>
      </c>
      <c r="C169" s="1" t="s">
        <v>27</v>
      </c>
      <c r="D169" s="1" t="s">
        <v>30</v>
      </c>
      <c r="E169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16554.240000000002</v>
      </c>
      <c r="L169" s="3">
        <v>41730</v>
      </c>
      <c r="M169" s="4">
        <v>4</v>
      </c>
      <c r="N169" s="1" t="s">
        <v>28</v>
      </c>
      <c r="O169" s="5" t="s">
        <v>5</v>
      </c>
    </row>
    <row r="170" spans="1:15" x14ac:dyDescent="0.25">
      <c r="A170" t="s">
        <v>15</v>
      </c>
      <c r="B170" t="s">
        <v>6</v>
      </c>
      <c r="C170" s="1" t="s">
        <v>27</v>
      </c>
      <c r="D170" s="1" t="s">
        <v>30</v>
      </c>
      <c r="E170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1962.5</v>
      </c>
      <c r="L170" s="3">
        <v>41791</v>
      </c>
      <c r="M170" s="4">
        <v>6</v>
      </c>
      <c r="N170" s="1" t="s">
        <v>9</v>
      </c>
      <c r="O170" s="5" t="s">
        <v>5</v>
      </c>
    </row>
    <row r="171" spans="1:15" x14ac:dyDescent="0.25">
      <c r="A171" t="s">
        <v>17</v>
      </c>
      <c r="B171" t="s">
        <v>1</v>
      </c>
      <c r="C171" s="1" t="s">
        <v>27</v>
      </c>
      <c r="D171" s="1" t="s">
        <v>30</v>
      </c>
      <c r="E17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76834</v>
      </c>
      <c r="L171" s="3">
        <v>41852</v>
      </c>
      <c r="M171" s="4">
        <v>8</v>
      </c>
      <c r="N171" s="1" t="s">
        <v>18</v>
      </c>
      <c r="O171" s="5" t="s">
        <v>5</v>
      </c>
    </row>
    <row r="172" spans="1:15" x14ac:dyDescent="0.25">
      <c r="A172" t="s">
        <v>0</v>
      </c>
      <c r="B172" t="s">
        <v>10</v>
      </c>
      <c r="C172" s="1" t="s">
        <v>27</v>
      </c>
      <c r="D172" s="1" t="s">
        <v>30</v>
      </c>
      <c r="E172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130539</v>
      </c>
      <c r="L172" s="3">
        <v>41852</v>
      </c>
      <c r="M172" s="4">
        <v>8</v>
      </c>
      <c r="N172" s="1" t="s">
        <v>18</v>
      </c>
      <c r="O172" s="5" t="s">
        <v>5</v>
      </c>
    </row>
    <row r="173" spans="1:15" x14ac:dyDescent="0.25">
      <c r="A173" t="s">
        <v>7</v>
      </c>
      <c r="B173" t="s">
        <v>6</v>
      </c>
      <c r="C173" s="1" t="s">
        <v>27</v>
      </c>
      <c r="D173" s="1" t="s">
        <v>30</v>
      </c>
      <c r="E173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8849.75</v>
      </c>
      <c r="L173" s="3">
        <v>41548</v>
      </c>
      <c r="M173" s="4">
        <v>10</v>
      </c>
      <c r="N173" s="1" t="s">
        <v>20</v>
      </c>
      <c r="O173" s="5" t="s">
        <v>21</v>
      </c>
    </row>
    <row r="174" spans="1:15" x14ac:dyDescent="0.25">
      <c r="A174" t="s">
        <v>0</v>
      </c>
      <c r="B174" t="s">
        <v>1</v>
      </c>
      <c r="C174" s="1" t="s">
        <v>2</v>
      </c>
      <c r="D174" s="1" t="s">
        <v>30</v>
      </c>
      <c r="E174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7811.4</v>
      </c>
      <c r="L174" s="3">
        <v>41760</v>
      </c>
      <c r="M174" s="4">
        <v>5</v>
      </c>
      <c r="N174" s="1" t="s">
        <v>31</v>
      </c>
      <c r="O174" s="5" t="s">
        <v>5</v>
      </c>
    </row>
    <row r="175" spans="1:15" x14ac:dyDescent="0.25">
      <c r="A175" t="s">
        <v>0</v>
      </c>
      <c r="B175" t="s">
        <v>10</v>
      </c>
      <c r="C175" s="1" t="s">
        <v>23</v>
      </c>
      <c r="D175" s="1" t="s">
        <v>30</v>
      </c>
      <c r="E175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3150.3999999999996</v>
      </c>
      <c r="L175" s="3">
        <v>41518</v>
      </c>
      <c r="M175" s="4">
        <v>9</v>
      </c>
      <c r="N175" s="1" t="s">
        <v>19</v>
      </c>
      <c r="O175" s="5" t="s">
        <v>21</v>
      </c>
    </row>
    <row r="176" spans="1:15" x14ac:dyDescent="0.25">
      <c r="A176" t="s">
        <v>0</v>
      </c>
      <c r="B176" t="s">
        <v>1</v>
      </c>
      <c r="C176" s="1" t="s">
        <v>26</v>
      </c>
      <c r="D176" s="1" t="s">
        <v>30</v>
      </c>
      <c r="E176">
        <v>3850.5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74699.700000000012</v>
      </c>
      <c r="K176" s="2">
        <v>36194.700000000004</v>
      </c>
      <c r="L176" s="3">
        <v>41730</v>
      </c>
      <c r="M176" s="4">
        <v>4</v>
      </c>
      <c r="N176" s="1" t="s">
        <v>28</v>
      </c>
      <c r="O176" s="5" t="s">
        <v>5</v>
      </c>
    </row>
    <row r="177" spans="1:15" x14ac:dyDescent="0.25">
      <c r="A177" t="s">
        <v>14</v>
      </c>
      <c r="B177" t="s">
        <v>6</v>
      </c>
      <c r="C177" s="1" t="s">
        <v>27</v>
      </c>
      <c r="D177" s="1" t="s">
        <v>30</v>
      </c>
      <c r="E177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21418.560000000001</v>
      </c>
      <c r="L177" s="3">
        <v>41640</v>
      </c>
      <c r="M177" s="4">
        <v>1</v>
      </c>
      <c r="N177" s="1" t="s">
        <v>4</v>
      </c>
      <c r="O177" s="5" t="s">
        <v>5</v>
      </c>
    </row>
    <row r="178" spans="1:15" x14ac:dyDescent="0.25">
      <c r="A178" t="s">
        <v>7</v>
      </c>
      <c r="B178" t="s">
        <v>10</v>
      </c>
      <c r="C178" s="1" t="s">
        <v>12</v>
      </c>
      <c r="D178" s="1" t="s">
        <v>30</v>
      </c>
      <c r="E178">
        <v>2031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8936.4000000000015</v>
      </c>
      <c r="L178" s="3">
        <v>41913</v>
      </c>
      <c r="M178" s="4">
        <v>10</v>
      </c>
      <c r="N178" s="1" t="s">
        <v>20</v>
      </c>
      <c r="O178" s="5" t="s">
        <v>5</v>
      </c>
    </row>
    <row r="179" spans="1:15" x14ac:dyDescent="0.25">
      <c r="A179" t="s">
        <v>7</v>
      </c>
      <c r="B179" t="s">
        <v>10</v>
      </c>
      <c r="C179" s="1" t="s">
        <v>23</v>
      </c>
      <c r="D179" s="1" t="s">
        <v>30</v>
      </c>
      <c r="E179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8936.4000000000015</v>
      </c>
      <c r="L179" s="3">
        <v>41913</v>
      </c>
      <c r="M179" s="4">
        <v>10</v>
      </c>
      <c r="N179" s="1" t="s">
        <v>20</v>
      </c>
      <c r="O179" s="5" t="s">
        <v>5</v>
      </c>
    </row>
    <row r="180" spans="1:15" x14ac:dyDescent="0.25">
      <c r="A180" t="s">
        <v>7</v>
      </c>
      <c r="B180" t="s">
        <v>8</v>
      </c>
      <c r="C180" s="1" t="s">
        <v>23</v>
      </c>
      <c r="D180" s="1" t="s">
        <v>30</v>
      </c>
      <c r="E180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9948.4000000000015</v>
      </c>
      <c r="L180" s="3">
        <v>41609</v>
      </c>
      <c r="M180" s="4">
        <v>12</v>
      </c>
      <c r="N180" s="1" t="s">
        <v>11</v>
      </c>
      <c r="O180" s="5" t="s">
        <v>21</v>
      </c>
    </row>
    <row r="181" spans="1:15" x14ac:dyDescent="0.25">
      <c r="A181" t="s">
        <v>0</v>
      </c>
      <c r="B181" t="s">
        <v>22</v>
      </c>
      <c r="C181" s="1" t="s">
        <v>26</v>
      </c>
      <c r="D181" s="1" t="s">
        <v>30</v>
      </c>
      <c r="E181">
        <v>736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6771.2000000000007</v>
      </c>
      <c r="L181" s="3">
        <v>41518</v>
      </c>
      <c r="M181" s="4">
        <v>9</v>
      </c>
      <c r="N181" s="1" t="s">
        <v>19</v>
      </c>
      <c r="O181" s="5" t="s">
        <v>21</v>
      </c>
    </row>
    <row r="182" spans="1:15" x14ac:dyDescent="0.25">
      <c r="A182" t="s">
        <v>0</v>
      </c>
      <c r="B182" t="s">
        <v>1</v>
      </c>
      <c r="C182" s="1" t="s">
        <v>2</v>
      </c>
      <c r="D182" s="1" t="s">
        <v>30</v>
      </c>
      <c r="E182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4903.7200000000012</v>
      </c>
      <c r="L182" s="3">
        <v>41548</v>
      </c>
      <c r="M182" s="4">
        <v>10</v>
      </c>
      <c r="N182" s="1" t="s">
        <v>20</v>
      </c>
      <c r="O182" s="5" t="s">
        <v>21</v>
      </c>
    </row>
    <row r="183" spans="1:15" x14ac:dyDescent="0.25">
      <c r="A183" t="s">
        <v>17</v>
      </c>
      <c r="B183" t="s">
        <v>6</v>
      </c>
      <c r="C183" s="1" t="s">
        <v>2</v>
      </c>
      <c r="D183" s="1" t="s">
        <v>30</v>
      </c>
      <c r="E183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76798</v>
      </c>
      <c r="L183" s="3">
        <v>41913</v>
      </c>
      <c r="M183" s="4">
        <v>10</v>
      </c>
      <c r="N183" s="1" t="s">
        <v>20</v>
      </c>
      <c r="O183" s="5" t="s">
        <v>5</v>
      </c>
    </row>
    <row r="184" spans="1:15" x14ac:dyDescent="0.25">
      <c r="A184" t="s">
        <v>0</v>
      </c>
      <c r="B184" t="s">
        <v>22</v>
      </c>
      <c r="C184" s="1" t="s">
        <v>2</v>
      </c>
      <c r="D184" s="1" t="s">
        <v>30</v>
      </c>
      <c r="E184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20824</v>
      </c>
      <c r="L184" s="3">
        <v>41974</v>
      </c>
      <c r="M184" s="4">
        <v>12</v>
      </c>
      <c r="N184" s="1" t="s">
        <v>11</v>
      </c>
      <c r="O184" s="5" t="s">
        <v>5</v>
      </c>
    </row>
    <row r="185" spans="1:15" x14ac:dyDescent="0.25">
      <c r="A185" t="s">
        <v>7</v>
      </c>
      <c r="B185" t="s">
        <v>1</v>
      </c>
      <c r="C185" s="1" t="s">
        <v>12</v>
      </c>
      <c r="D185" s="1" t="s">
        <v>30</v>
      </c>
      <c r="E185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8654.7999999999993</v>
      </c>
      <c r="L185" s="3">
        <v>41699</v>
      </c>
      <c r="M185" s="4">
        <v>3</v>
      </c>
      <c r="N185" s="1" t="s">
        <v>13</v>
      </c>
      <c r="O185" s="5" t="s">
        <v>5</v>
      </c>
    </row>
    <row r="186" spans="1:15" x14ac:dyDescent="0.25">
      <c r="A186" t="s">
        <v>17</v>
      </c>
      <c r="B186" t="s">
        <v>6</v>
      </c>
      <c r="C186" s="1" t="s">
        <v>12</v>
      </c>
      <c r="D186" s="1" t="s">
        <v>30</v>
      </c>
      <c r="E186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70642</v>
      </c>
      <c r="L186" s="3">
        <v>41852</v>
      </c>
      <c r="M186" s="4">
        <v>8</v>
      </c>
      <c r="N186" s="1" t="s">
        <v>18</v>
      </c>
      <c r="O186" s="5" t="s">
        <v>5</v>
      </c>
    </row>
    <row r="187" spans="1:15" x14ac:dyDescent="0.25">
      <c r="A187" t="s">
        <v>0</v>
      </c>
      <c r="B187" t="s">
        <v>1</v>
      </c>
      <c r="C187" s="1" t="s">
        <v>12</v>
      </c>
      <c r="D187" s="1" t="s">
        <v>30</v>
      </c>
      <c r="E187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4903.7200000000012</v>
      </c>
      <c r="L187" s="3">
        <v>41548</v>
      </c>
      <c r="M187" s="4">
        <v>10</v>
      </c>
      <c r="N187" s="1" t="s">
        <v>20</v>
      </c>
      <c r="O187" s="5" t="s">
        <v>21</v>
      </c>
    </row>
    <row r="188" spans="1:15" x14ac:dyDescent="0.25">
      <c r="A188" t="s">
        <v>17</v>
      </c>
      <c r="B188" t="s">
        <v>6</v>
      </c>
      <c r="C188" s="1" t="s">
        <v>12</v>
      </c>
      <c r="D188" s="1" t="s">
        <v>30</v>
      </c>
      <c r="E188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76798</v>
      </c>
      <c r="L188" s="3">
        <v>41913</v>
      </c>
      <c r="M188" s="4">
        <v>10</v>
      </c>
      <c r="N188" s="1" t="s">
        <v>20</v>
      </c>
      <c r="O188" s="5" t="s">
        <v>5</v>
      </c>
    </row>
    <row r="189" spans="1:15" x14ac:dyDescent="0.25">
      <c r="A189" t="s">
        <v>15</v>
      </c>
      <c r="B189" t="s">
        <v>10</v>
      </c>
      <c r="C189" s="1" t="s">
        <v>12</v>
      </c>
      <c r="D189" s="1" t="s">
        <v>30</v>
      </c>
      <c r="E189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0</v>
      </c>
      <c r="L189" s="3">
        <v>41974</v>
      </c>
      <c r="M189" s="4">
        <v>12</v>
      </c>
      <c r="N189" s="1" t="s">
        <v>11</v>
      </c>
      <c r="O189" s="5" t="s">
        <v>5</v>
      </c>
    </row>
    <row r="190" spans="1:15" x14ac:dyDescent="0.25">
      <c r="A190" t="s">
        <v>0</v>
      </c>
      <c r="B190" t="s">
        <v>1</v>
      </c>
      <c r="C190" s="1" t="s">
        <v>23</v>
      </c>
      <c r="D190" s="1" t="s">
        <v>30</v>
      </c>
      <c r="E190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7311.7199999999993</v>
      </c>
      <c r="L190" s="3">
        <v>41640</v>
      </c>
      <c r="M190" s="4">
        <v>1</v>
      </c>
      <c r="N190" s="1" t="s">
        <v>4</v>
      </c>
      <c r="O190" s="5" t="s">
        <v>5</v>
      </c>
    </row>
    <row r="191" spans="1:15" x14ac:dyDescent="0.25">
      <c r="A191" t="s">
        <v>15</v>
      </c>
      <c r="B191" t="s">
        <v>6</v>
      </c>
      <c r="C191" s="1" t="s">
        <v>23</v>
      </c>
      <c r="D191" s="1" t="s">
        <v>30</v>
      </c>
      <c r="E19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0</v>
      </c>
      <c r="L191" s="3">
        <v>41699</v>
      </c>
      <c r="M191" s="4">
        <v>3</v>
      </c>
      <c r="N191" s="1" t="s">
        <v>13</v>
      </c>
      <c r="O191" s="5" t="s">
        <v>5</v>
      </c>
    </row>
    <row r="192" spans="1:15" x14ac:dyDescent="0.25">
      <c r="A192" t="s">
        <v>17</v>
      </c>
      <c r="B192" t="s">
        <v>6</v>
      </c>
      <c r="C192" s="1" t="s">
        <v>23</v>
      </c>
      <c r="D192" s="1" t="s">
        <v>30</v>
      </c>
      <c r="E192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53751</v>
      </c>
      <c r="L192" s="3">
        <v>41730</v>
      </c>
      <c r="M192" s="4">
        <v>4</v>
      </c>
      <c r="N192" s="1" t="s">
        <v>28</v>
      </c>
      <c r="O192" s="5" t="s">
        <v>5</v>
      </c>
    </row>
    <row r="193" spans="1:15" x14ac:dyDescent="0.25">
      <c r="A193" t="s">
        <v>17</v>
      </c>
      <c r="B193" t="s">
        <v>22</v>
      </c>
      <c r="C193" s="1" t="s">
        <v>23</v>
      </c>
      <c r="D193" s="1" t="s">
        <v>30</v>
      </c>
      <c r="E193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110884</v>
      </c>
      <c r="L193" s="3">
        <v>41760</v>
      </c>
      <c r="M193" s="4">
        <v>5</v>
      </c>
      <c r="N193" s="1" t="s">
        <v>31</v>
      </c>
      <c r="O193" s="5" t="s">
        <v>5</v>
      </c>
    </row>
    <row r="194" spans="1:15" x14ac:dyDescent="0.25">
      <c r="A194" t="s">
        <v>0</v>
      </c>
      <c r="B194" t="s">
        <v>22</v>
      </c>
      <c r="C194" s="1" t="s">
        <v>23</v>
      </c>
      <c r="D194" s="1" t="s">
        <v>30</v>
      </c>
      <c r="E194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262200</v>
      </c>
      <c r="L194" s="3">
        <v>41821</v>
      </c>
      <c r="M194" s="4">
        <v>7</v>
      </c>
      <c r="N194" s="1" t="s">
        <v>16</v>
      </c>
      <c r="O194" s="5" t="s">
        <v>5</v>
      </c>
    </row>
    <row r="195" spans="1:15" x14ac:dyDescent="0.25">
      <c r="A195" t="s">
        <v>15</v>
      </c>
      <c r="B195" t="s">
        <v>8</v>
      </c>
      <c r="C195" s="1" t="s">
        <v>23</v>
      </c>
      <c r="D195" s="1" t="s">
        <v>30</v>
      </c>
      <c r="E195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0</v>
      </c>
      <c r="L195" s="3">
        <v>41821</v>
      </c>
      <c r="M195" s="4">
        <v>7</v>
      </c>
      <c r="N195" s="1" t="s">
        <v>16</v>
      </c>
      <c r="O195" s="5" t="s">
        <v>5</v>
      </c>
    </row>
    <row r="196" spans="1:15" x14ac:dyDescent="0.25">
      <c r="A196" t="s">
        <v>7</v>
      </c>
      <c r="B196" t="s">
        <v>1</v>
      </c>
      <c r="C196" s="1" t="s">
        <v>23</v>
      </c>
      <c r="D196" s="1" t="s">
        <v>30</v>
      </c>
      <c r="E196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959.19999999999982</v>
      </c>
      <c r="L196" s="3">
        <v>41883</v>
      </c>
      <c r="M196" s="4">
        <v>9</v>
      </c>
      <c r="N196" s="1" t="s">
        <v>19</v>
      </c>
      <c r="O196" s="5" t="s">
        <v>5</v>
      </c>
    </row>
    <row r="197" spans="1:15" x14ac:dyDescent="0.25">
      <c r="A197" t="s">
        <v>0</v>
      </c>
      <c r="B197" t="s">
        <v>1</v>
      </c>
      <c r="C197" s="1" t="s">
        <v>23</v>
      </c>
      <c r="D197" s="1" t="s">
        <v>30</v>
      </c>
      <c r="E197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19080.800000000003</v>
      </c>
      <c r="L197" s="3">
        <v>41883</v>
      </c>
      <c r="M197" s="4">
        <v>9</v>
      </c>
      <c r="N197" s="1" t="s">
        <v>19</v>
      </c>
      <c r="O197" s="5" t="s">
        <v>5</v>
      </c>
    </row>
    <row r="198" spans="1:15" x14ac:dyDescent="0.25">
      <c r="A198" t="s">
        <v>0</v>
      </c>
      <c r="B198" t="s">
        <v>22</v>
      </c>
      <c r="C198" s="1" t="s">
        <v>23</v>
      </c>
      <c r="D198" s="1" t="s">
        <v>30</v>
      </c>
      <c r="E198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9715.2000000000007</v>
      </c>
      <c r="L198" s="3">
        <v>41883</v>
      </c>
      <c r="M198" s="4">
        <v>9</v>
      </c>
      <c r="N198" s="1" t="s">
        <v>19</v>
      </c>
      <c r="O198" s="5" t="s">
        <v>5</v>
      </c>
    </row>
    <row r="199" spans="1:15" x14ac:dyDescent="0.25">
      <c r="A199" t="s">
        <v>7</v>
      </c>
      <c r="B199" t="s">
        <v>22</v>
      </c>
      <c r="C199" s="1" t="s">
        <v>23</v>
      </c>
      <c r="D199" s="1" t="s">
        <v>30</v>
      </c>
      <c r="E199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2952.3999999999996</v>
      </c>
      <c r="L199" s="3">
        <v>41548</v>
      </c>
      <c r="M199" s="4">
        <v>10</v>
      </c>
      <c r="N199" s="1" t="s">
        <v>20</v>
      </c>
      <c r="O199" s="5" t="s">
        <v>21</v>
      </c>
    </row>
    <row r="200" spans="1:15" x14ac:dyDescent="0.25">
      <c r="A200" t="s">
        <v>7</v>
      </c>
      <c r="B200" t="s">
        <v>10</v>
      </c>
      <c r="C200" s="1" t="s">
        <v>23</v>
      </c>
      <c r="D200" s="1" t="s">
        <v>30</v>
      </c>
      <c r="E200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6661.5999999999985</v>
      </c>
      <c r="L200" s="3">
        <v>41548</v>
      </c>
      <c r="M200" s="4">
        <v>10</v>
      </c>
      <c r="N200" s="1" t="s">
        <v>20</v>
      </c>
      <c r="O200" s="5" t="s">
        <v>21</v>
      </c>
    </row>
    <row r="201" spans="1:15" x14ac:dyDescent="0.25">
      <c r="A201" t="s">
        <v>0</v>
      </c>
      <c r="B201" t="s">
        <v>22</v>
      </c>
      <c r="C201" s="1" t="s">
        <v>23</v>
      </c>
      <c r="D201" s="1" t="s">
        <v>30</v>
      </c>
      <c r="E20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20824</v>
      </c>
      <c r="L201" s="3">
        <v>41974</v>
      </c>
      <c r="M201" s="4">
        <v>12</v>
      </c>
      <c r="N201" s="1" t="s">
        <v>11</v>
      </c>
      <c r="O201" s="5" t="s">
        <v>5</v>
      </c>
    </row>
    <row r="202" spans="1:15" x14ac:dyDescent="0.25">
      <c r="A202" t="s">
        <v>15</v>
      </c>
      <c r="B202" t="s">
        <v>10</v>
      </c>
      <c r="C202" s="1" t="s">
        <v>23</v>
      </c>
      <c r="D202" s="1" t="s">
        <v>30</v>
      </c>
      <c r="E202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0</v>
      </c>
      <c r="L202" s="3">
        <v>41974</v>
      </c>
      <c r="M202" s="4">
        <v>12</v>
      </c>
      <c r="N202" s="1" t="s">
        <v>11</v>
      </c>
      <c r="O202" s="5" t="s">
        <v>5</v>
      </c>
    </row>
    <row r="203" spans="1:15" x14ac:dyDescent="0.25">
      <c r="A203" t="s">
        <v>14</v>
      </c>
      <c r="B203" t="s">
        <v>22</v>
      </c>
      <c r="C203" s="1" t="s">
        <v>26</v>
      </c>
      <c r="D203" s="1" t="s">
        <v>30</v>
      </c>
      <c r="E203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12481.8</v>
      </c>
      <c r="L203" s="3">
        <v>41699</v>
      </c>
      <c r="M203" s="4">
        <v>3</v>
      </c>
      <c r="N203" s="1" t="s">
        <v>13</v>
      </c>
      <c r="O203" s="5" t="s">
        <v>5</v>
      </c>
    </row>
    <row r="204" spans="1:15" x14ac:dyDescent="0.25">
      <c r="A204" t="s">
        <v>0</v>
      </c>
      <c r="B204" t="s">
        <v>1</v>
      </c>
      <c r="C204" s="1" t="s">
        <v>26</v>
      </c>
      <c r="D204" s="1" t="s">
        <v>30</v>
      </c>
      <c r="E204">
        <v>2646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24343.199999999997</v>
      </c>
      <c r="L204" s="3">
        <v>41518</v>
      </c>
      <c r="M204" s="4">
        <v>9</v>
      </c>
      <c r="N204" s="1" t="s">
        <v>19</v>
      </c>
      <c r="O204" s="5" t="s">
        <v>21</v>
      </c>
    </row>
    <row r="205" spans="1:15" x14ac:dyDescent="0.25">
      <c r="A205" t="s">
        <v>0</v>
      </c>
      <c r="B205" t="s">
        <v>8</v>
      </c>
      <c r="C205" s="1" t="s">
        <v>26</v>
      </c>
      <c r="D205" s="1" t="s">
        <v>30</v>
      </c>
      <c r="E205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165452</v>
      </c>
      <c r="L205" s="3">
        <v>41913</v>
      </c>
      <c r="M205" s="4">
        <v>10</v>
      </c>
      <c r="N205" s="1" t="s">
        <v>20</v>
      </c>
      <c r="O205" s="5" t="s">
        <v>5</v>
      </c>
    </row>
    <row r="206" spans="1:15" x14ac:dyDescent="0.25">
      <c r="A206" t="s">
        <v>14</v>
      </c>
      <c r="B206" t="s">
        <v>8</v>
      </c>
      <c r="C206" s="1" t="s">
        <v>27</v>
      </c>
      <c r="D206" s="1" t="s">
        <v>30</v>
      </c>
      <c r="E206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7378.32</v>
      </c>
      <c r="L206" s="3">
        <v>41760</v>
      </c>
      <c r="M206" s="4">
        <v>5</v>
      </c>
      <c r="N206" s="1" t="s">
        <v>31</v>
      </c>
      <c r="O206" s="5" t="s">
        <v>5</v>
      </c>
    </row>
    <row r="207" spans="1:15" x14ac:dyDescent="0.25">
      <c r="A207" t="s">
        <v>0</v>
      </c>
      <c r="B207" t="s">
        <v>22</v>
      </c>
      <c r="C207" s="1" t="s">
        <v>27</v>
      </c>
      <c r="D207" s="1" t="s">
        <v>30</v>
      </c>
      <c r="E207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26524</v>
      </c>
      <c r="L207" s="3">
        <v>41518</v>
      </c>
      <c r="M207" s="4">
        <v>9</v>
      </c>
      <c r="N207" s="1" t="s">
        <v>19</v>
      </c>
      <c r="O207" s="5" t="s">
        <v>21</v>
      </c>
    </row>
    <row r="208" spans="1:15" x14ac:dyDescent="0.25">
      <c r="A208" t="s">
        <v>0</v>
      </c>
      <c r="B208" t="s">
        <v>8</v>
      </c>
      <c r="C208" s="1" t="s">
        <v>27</v>
      </c>
      <c r="D208" s="1" t="s">
        <v>30</v>
      </c>
      <c r="E208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165452</v>
      </c>
      <c r="L208" s="3">
        <v>41913</v>
      </c>
      <c r="M208" s="4">
        <v>10</v>
      </c>
      <c r="N208" s="1" t="s">
        <v>20</v>
      </c>
      <c r="O208" s="5" t="s">
        <v>5</v>
      </c>
    </row>
    <row r="209" spans="1:15" x14ac:dyDescent="0.25">
      <c r="A209" t="s">
        <v>7</v>
      </c>
      <c r="B209" t="s">
        <v>10</v>
      </c>
      <c r="C209" s="1" t="s">
        <v>27</v>
      </c>
      <c r="D209" s="1" t="s">
        <v>30</v>
      </c>
      <c r="E209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6661.5999999999985</v>
      </c>
      <c r="L209" s="3">
        <v>41548</v>
      </c>
      <c r="M209" s="4">
        <v>10</v>
      </c>
      <c r="N209" s="1" t="s">
        <v>20</v>
      </c>
      <c r="O209" s="5" t="s">
        <v>21</v>
      </c>
    </row>
    <row r="210" spans="1:15" x14ac:dyDescent="0.25">
      <c r="A210" t="s">
        <v>0</v>
      </c>
      <c r="B210" t="s">
        <v>10</v>
      </c>
      <c r="C210" s="1" t="s">
        <v>29</v>
      </c>
      <c r="D210" s="1" t="s">
        <v>30</v>
      </c>
      <c r="E210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141740</v>
      </c>
      <c r="L210" s="3">
        <v>41671</v>
      </c>
      <c r="M210" s="4">
        <v>2</v>
      </c>
      <c r="N210" s="1" t="s">
        <v>24</v>
      </c>
      <c r="O210" s="5" t="s">
        <v>5</v>
      </c>
    </row>
    <row r="211" spans="1:15" x14ac:dyDescent="0.25">
      <c r="A211" t="s">
        <v>15</v>
      </c>
      <c r="B211" t="s">
        <v>10</v>
      </c>
      <c r="C211" s="1" t="s">
        <v>29</v>
      </c>
      <c r="D211" s="1" t="s">
        <v>30</v>
      </c>
      <c r="E21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0</v>
      </c>
      <c r="L211" s="3">
        <v>41730</v>
      </c>
      <c r="M211" s="4">
        <v>4</v>
      </c>
      <c r="N211" s="1" t="s">
        <v>28</v>
      </c>
      <c r="O211" s="5" t="s">
        <v>5</v>
      </c>
    </row>
    <row r="212" spans="1:15" x14ac:dyDescent="0.25">
      <c r="A212" t="s">
        <v>0</v>
      </c>
      <c r="B212" t="s">
        <v>6</v>
      </c>
      <c r="C212" s="1" t="s">
        <v>29</v>
      </c>
      <c r="D212" s="1" t="s">
        <v>30</v>
      </c>
      <c r="E212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144932</v>
      </c>
      <c r="L212" s="3">
        <v>41883</v>
      </c>
      <c r="M212" s="4">
        <v>9</v>
      </c>
      <c r="N212" s="1" t="s">
        <v>19</v>
      </c>
      <c r="O212" s="5" t="s">
        <v>5</v>
      </c>
    </row>
    <row r="213" spans="1:15" x14ac:dyDescent="0.25">
      <c r="A213" t="s">
        <v>7</v>
      </c>
      <c r="B213" t="s">
        <v>22</v>
      </c>
      <c r="C213" s="1" t="s">
        <v>29</v>
      </c>
      <c r="D213" s="1" t="s">
        <v>30</v>
      </c>
      <c r="E213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2952.3999999999996</v>
      </c>
      <c r="L213" s="3">
        <v>41548</v>
      </c>
      <c r="M213" s="4">
        <v>10</v>
      </c>
      <c r="N213" s="1" t="s">
        <v>20</v>
      </c>
      <c r="O213" s="5" t="s">
        <v>21</v>
      </c>
    </row>
    <row r="214" spans="1:15" x14ac:dyDescent="0.25">
      <c r="A214" t="s">
        <v>0</v>
      </c>
      <c r="B214" t="s">
        <v>1</v>
      </c>
      <c r="C214" s="1" t="s">
        <v>29</v>
      </c>
      <c r="D214" s="1" t="s">
        <v>30</v>
      </c>
      <c r="E214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135128</v>
      </c>
      <c r="L214" s="3">
        <v>41609</v>
      </c>
      <c r="M214" s="4">
        <v>12</v>
      </c>
      <c r="N214" s="1" t="s">
        <v>11</v>
      </c>
      <c r="O214" s="5" t="s">
        <v>21</v>
      </c>
    </row>
    <row r="215" spans="1:15" x14ac:dyDescent="0.25">
      <c r="A215" t="s">
        <v>0</v>
      </c>
      <c r="B215" t="s">
        <v>6</v>
      </c>
      <c r="C215" s="1" t="s">
        <v>12</v>
      </c>
      <c r="D215" s="1" t="s">
        <v>32</v>
      </c>
      <c r="E215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1912.3500000000004</v>
      </c>
      <c r="L215" s="3">
        <v>41548</v>
      </c>
      <c r="M215" s="4">
        <v>10</v>
      </c>
      <c r="N215" s="1" t="s">
        <v>20</v>
      </c>
      <c r="O215" s="5" t="s">
        <v>21</v>
      </c>
    </row>
    <row r="216" spans="1:15" x14ac:dyDescent="0.25">
      <c r="A216" t="s">
        <v>0</v>
      </c>
      <c r="B216" t="s">
        <v>6</v>
      </c>
      <c r="C216" s="1" t="s">
        <v>23</v>
      </c>
      <c r="D216" s="1" t="s">
        <v>32</v>
      </c>
      <c r="E216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2263.7999999999993</v>
      </c>
      <c r="L216" s="3">
        <v>41640</v>
      </c>
      <c r="M216" s="4">
        <v>1</v>
      </c>
      <c r="N216" s="1" t="s">
        <v>4</v>
      </c>
      <c r="O216" s="5" t="s">
        <v>5</v>
      </c>
    </row>
    <row r="217" spans="1:15" x14ac:dyDescent="0.25">
      <c r="A217" t="s">
        <v>0</v>
      </c>
      <c r="B217" t="s">
        <v>1</v>
      </c>
      <c r="C217" s="1" t="s">
        <v>23</v>
      </c>
      <c r="D217" s="1" t="s">
        <v>32</v>
      </c>
      <c r="E217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3875.8500000000004</v>
      </c>
      <c r="L217" s="3">
        <v>41518</v>
      </c>
      <c r="M217" s="4">
        <v>9</v>
      </c>
      <c r="N217" s="1" t="s">
        <v>19</v>
      </c>
      <c r="O217" s="5" t="s">
        <v>21</v>
      </c>
    </row>
    <row r="218" spans="1:15" x14ac:dyDescent="0.25">
      <c r="A218" t="s">
        <v>0</v>
      </c>
      <c r="B218" t="s">
        <v>10</v>
      </c>
      <c r="C218" s="1" t="s">
        <v>23</v>
      </c>
      <c r="D218" s="1" t="s">
        <v>32</v>
      </c>
      <c r="E218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4436.8499999999985</v>
      </c>
      <c r="L218" s="3">
        <v>41913</v>
      </c>
      <c r="M218" s="4">
        <v>10</v>
      </c>
      <c r="N218" s="1" t="s">
        <v>20</v>
      </c>
      <c r="O218" s="5" t="s">
        <v>5</v>
      </c>
    </row>
    <row r="219" spans="1:15" x14ac:dyDescent="0.25">
      <c r="A219" t="s">
        <v>14</v>
      </c>
      <c r="B219" t="s">
        <v>1</v>
      </c>
      <c r="C219" s="1" t="s">
        <v>23</v>
      </c>
      <c r="D219" s="1" t="s">
        <v>32</v>
      </c>
      <c r="E219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20420.400000000001</v>
      </c>
      <c r="L219" s="3">
        <v>41974</v>
      </c>
      <c r="M219" s="4">
        <v>12</v>
      </c>
      <c r="N219" s="1" t="s">
        <v>11</v>
      </c>
      <c r="O219" s="5" t="s">
        <v>5</v>
      </c>
    </row>
    <row r="220" spans="1:15" x14ac:dyDescent="0.25">
      <c r="A220" t="s">
        <v>14</v>
      </c>
      <c r="B220" t="s">
        <v>1</v>
      </c>
      <c r="C220" s="1" t="s">
        <v>26</v>
      </c>
      <c r="D220" s="1" t="s">
        <v>32</v>
      </c>
      <c r="E220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20420.400000000001</v>
      </c>
      <c r="L220" s="3">
        <v>41974</v>
      </c>
      <c r="M220" s="4">
        <v>12</v>
      </c>
      <c r="N220" s="1" t="s">
        <v>11</v>
      </c>
      <c r="O220" s="5" t="s">
        <v>5</v>
      </c>
    </row>
    <row r="221" spans="1:15" x14ac:dyDescent="0.25">
      <c r="A221" t="s">
        <v>0</v>
      </c>
      <c r="B221" t="s">
        <v>10</v>
      </c>
      <c r="C221" s="1" t="s">
        <v>27</v>
      </c>
      <c r="D221" s="1" t="s">
        <v>32</v>
      </c>
      <c r="E22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4436.8499999999985</v>
      </c>
      <c r="L221" s="3">
        <v>41913</v>
      </c>
      <c r="M221" s="4">
        <v>10</v>
      </c>
      <c r="N221" s="1" t="s">
        <v>20</v>
      </c>
      <c r="O221" s="5" t="s">
        <v>5</v>
      </c>
    </row>
    <row r="222" spans="1:15" x14ac:dyDescent="0.25">
      <c r="A222" t="s">
        <v>0</v>
      </c>
      <c r="B222" t="s">
        <v>10</v>
      </c>
      <c r="C222" s="1" t="s">
        <v>29</v>
      </c>
      <c r="D222" s="1" t="s">
        <v>32</v>
      </c>
      <c r="E222">
        <v>1683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2776.9500000000007</v>
      </c>
      <c r="L222" s="3">
        <v>41821</v>
      </c>
      <c r="M222" s="4">
        <v>7</v>
      </c>
      <c r="N222" s="1" t="s">
        <v>16</v>
      </c>
      <c r="O222" s="5" t="s">
        <v>5</v>
      </c>
    </row>
    <row r="223" spans="1:15" x14ac:dyDescent="0.25">
      <c r="A223" t="s">
        <v>14</v>
      </c>
      <c r="B223" t="s">
        <v>10</v>
      </c>
      <c r="C223" s="1" t="s">
        <v>29</v>
      </c>
      <c r="D223" s="1" t="s">
        <v>32</v>
      </c>
      <c r="E223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9433.2000000000007</v>
      </c>
      <c r="L223" s="3">
        <v>41852</v>
      </c>
      <c r="M223" s="4">
        <v>8</v>
      </c>
      <c r="N223" s="1" t="s">
        <v>18</v>
      </c>
      <c r="O223" s="5" t="s">
        <v>5</v>
      </c>
    </row>
    <row r="224" spans="1:15" x14ac:dyDescent="0.25">
      <c r="A224" t="s">
        <v>0</v>
      </c>
      <c r="B224" t="s">
        <v>6</v>
      </c>
      <c r="C224" s="1" t="s">
        <v>29</v>
      </c>
      <c r="D224" s="1" t="s">
        <v>32</v>
      </c>
      <c r="E224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1912.3500000000004</v>
      </c>
      <c r="L224" s="3">
        <v>41548</v>
      </c>
      <c r="M224" s="4">
        <v>10</v>
      </c>
      <c r="N224" s="1" t="s">
        <v>20</v>
      </c>
      <c r="O224" s="5" t="s">
        <v>21</v>
      </c>
    </row>
    <row r="225" spans="1:15" x14ac:dyDescent="0.25">
      <c r="A225" t="s">
        <v>14</v>
      </c>
      <c r="B225" t="s">
        <v>8</v>
      </c>
      <c r="C225" s="1" t="s">
        <v>2</v>
      </c>
      <c r="D225" s="1" t="s">
        <v>32</v>
      </c>
      <c r="E225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15666</v>
      </c>
      <c r="L225" s="3">
        <v>41671</v>
      </c>
      <c r="M225" s="4">
        <v>2</v>
      </c>
      <c r="N225" s="1" t="s">
        <v>24</v>
      </c>
      <c r="O225" s="5" t="s">
        <v>5</v>
      </c>
    </row>
    <row r="226" spans="1:15" x14ac:dyDescent="0.25">
      <c r="A226" t="s">
        <v>14</v>
      </c>
      <c r="B226" t="s">
        <v>6</v>
      </c>
      <c r="C226" s="1" t="s">
        <v>2</v>
      </c>
      <c r="D226" s="1" t="s">
        <v>32</v>
      </c>
      <c r="E226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9374.4</v>
      </c>
      <c r="L226" s="3">
        <v>41671</v>
      </c>
      <c r="M226" s="4">
        <v>2</v>
      </c>
      <c r="N226" s="1" t="s">
        <v>24</v>
      </c>
      <c r="O226" s="5" t="s">
        <v>5</v>
      </c>
    </row>
    <row r="227" spans="1:15" x14ac:dyDescent="0.25">
      <c r="A227" t="s">
        <v>0</v>
      </c>
      <c r="B227" t="s">
        <v>8</v>
      </c>
      <c r="C227" s="1" t="s">
        <v>2</v>
      </c>
      <c r="D227" s="1" t="s">
        <v>32</v>
      </c>
      <c r="E227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14067</v>
      </c>
      <c r="L227" s="3">
        <v>41760</v>
      </c>
      <c r="M227" s="4">
        <v>5</v>
      </c>
      <c r="N227" s="1" t="s">
        <v>31</v>
      </c>
      <c r="O227" s="5" t="s">
        <v>5</v>
      </c>
    </row>
    <row r="228" spans="1:15" x14ac:dyDescent="0.25">
      <c r="A228" t="s">
        <v>17</v>
      </c>
      <c r="B228" t="s">
        <v>22</v>
      </c>
      <c r="C228" s="1" t="s">
        <v>2</v>
      </c>
      <c r="D228" s="1" t="s">
        <v>32</v>
      </c>
      <c r="E228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34685</v>
      </c>
      <c r="L228" s="3">
        <v>41791</v>
      </c>
      <c r="M228" s="4">
        <v>6</v>
      </c>
      <c r="N228" s="1" t="s">
        <v>9</v>
      </c>
      <c r="O228" s="5" t="s">
        <v>5</v>
      </c>
    </row>
    <row r="229" spans="1:15" x14ac:dyDescent="0.25">
      <c r="A229" t="s">
        <v>0</v>
      </c>
      <c r="B229" t="s">
        <v>6</v>
      </c>
      <c r="C229" s="1" t="s">
        <v>2</v>
      </c>
      <c r="D229" s="1" t="s">
        <v>32</v>
      </c>
      <c r="E229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1676.3999999999996</v>
      </c>
      <c r="L229" s="3">
        <v>41579</v>
      </c>
      <c r="M229" s="4">
        <v>11</v>
      </c>
      <c r="N229" s="1" t="s">
        <v>25</v>
      </c>
      <c r="O229" s="5" t="s">
        <v>21</v>
      </c>
    </row>
    <row r="230" spans="1:15" x14ac:dyDescent="0.25">
      <c r="A230" t="s">
        <v>7</v>
      </c>
      <c r="B230" t="s">
        <v>10</v>
      </c>
      <c r="C230" s="1" t="s">
        <v>2</v>
      </c>
      <c r="D230" s="1" t="s">
        <v>32</v>
      </c>
      <c r="E230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11861.75</v>
      </c>
      <c r="L230" s="3">
        <v>41944</v>
      </c>
      <c r="M230" s="4">
        <v>11</v>
      </c>
      <c r="N230" s="1" t="s">
        <v>25</v>
      </c>
      <c r="O230" s="5" t="s">
        <v>5</v>
      </c>
    </row>
    <row r="231" spans="1:15" x14ac:dyDescent="0.25">
      <c r="A231" t="s">
        <v>0</v>
      </c>
      <c r="B231" t="s">
        <v>22</v>
      </c>
      <c r="C231" s="1" t="s">
        <v>2</v>
      </c>
      <c r="D231" s="1" t="s">
        <v>32</v>
      </c>
      <c r="E23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940.5</v>
      </c>
      <c r="L231" s="3">
        <v>41974</v>
      </c>
      <c r="M231" s="4">
        <v>12</v>
      </c>
      <c r="N231" s="1" t="s">
        <v>11</v>
      </c>
      <c r="O231" s="5" t="s">
        <v>5</v>
      </c>
    </row>
    <row r="232" spans="1:15" x14ac:dyDescent="0.25">
      <c r="A232" t="s">
        <v>0</v>
      </c>
      <c r="B232" t="s">
        <v>8</v>
      </c>
      <c r="C232" s="1" t="s">
        <v>2</v>
      </c>
      <c r="D232" s="1" t="s">
        <v>32</v>
      </c>
      <c r="E232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4103.5499999999993</v>
      </c>
      <c r="L232" s="3">
        <v>41974</v>
      </c>
      <c r="M232" s="4">
        <v>12</v>
      </c>
      <c r="N232" s="1" t="s">
        <v>11</v>
      </c>
      <c r="O232" s="5" t="s">
        <v>5</v>
      </c>
    </row>
    <row r="233" spans="1:15" x14ac:dyDescent="0.25">
      <c r="A233" t="s">
        <v>0</v>
      </c>
      <c r="B233" t="s">
        <v>8</v>
      </c>
      <c r="C233" s="1" t="s">
        <v>12</v>
      </c>
      <c r="D233" s="1" t="s">
        <v>32</v>
      </c>
      <c r="E233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100376.25</v>
      </c>
      <c r="L233" s="3">
        <v>41640</v>
      </c>
      <c r="M233" s="4">
        <v>1</v>
      </c>
      <c r="N233" s="1" t="s">
        <v>4</v>
      </c>
      <c r="O233" s="5" t="s">
        <v>5</v>
      </c>
    </row>
    <row r="234" spans="1:15" x14ac:dyDescent="0.25">
      <c r="A234" t="s">
        <v>15</v>
      </c>
      <c r="B234" t="s">
        <v>22</v>
      </c>
      <c r="C234" s="1" t="s">
        <v>12</v>
      </c>
      <c r="D234" s="1" t="s">
        <v>32</v>
      </c>
      <c r="E234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-4533.75</v>
      </c>
      <c r="L234" s="3">
        <v>41821</v>
      </c>
      <c r="M234" s="4">
        <v>7</v>
      </c>
      <c r="N234" s="1" t="s">
        <v>16</v>
      </c>
      <c r="O234" s="5" t="s">
        <v>5</v>
      </c>
    </row>
    <row r="235" spans="1:15" x14ac:dyDescent="0.25">
      <c r="A235" t="s">
        <v>0</v>
      </c>
      <c r="B235" t="s">
        <v>10</v>
      </c>
      <c r="C235" s="1" t="s">
        <v>12</v>
      </c>
      <c r="D235" s="1" t="s">
        <v>32</v>
      </c>
      <c r="E235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52200</v>
      </c>
      <c r="L235" s="3">
        <v>41518</v>
      </c>
      <c r="M235" s="4">
        <v>9</v>
      </c>
      <c r="N235" s="1" t="s">
        <v>19</v>
      </c>
      <c r="O235" s="5" t="s">
        <v>21</v>
      </c>
    </row>
    <row r="236" spans="1:15" x14ac:dyDescent="0.25">
      <c r="A236" t="s">
        <v>14</v>
      </c>
      <c r="B236" t="s">
        <v>6</v>
      </c>
      <c r="C236" s="1" t="s">
        <v>12</v>
      </c>
      <c r="D236" s="1" t="s">
        <v>32</v>
      </c>
      <c r="E236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19672.8</v>
      </c>
      <c r="L236" s="3">
        <v>41944</v>
      </c>
      <c r="M236" s="4">
        <v>11</v>
      </c>
      <c r="N236" s="1" t="s">
        <v>25</v>
      </c>
      <c r="O236" s="5" t="s">
        <v>5</v>
      </c>
    </row>
    <row r="237" spans="1:15" x14ac:dyDescent="0.25">
      <c r="A237" t="s">
        <v>17</v>
      </c>
      <c r="B237" t="s">
        <v>10</v>
      </c>
      <c r="C237" s="1" t="s">
        <v>12</v>
      </c>
      <c r="D237" s="1" t="s">
        <v>32</v>
      </c>
      <c r="E237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38500</v>
      </c>
      <c r="L237" s="3">
        <v>41609</v>
      </c>
      <c r="M237" s="4">
        <v>12</v>
      </c>
      <c r="N237" s="1" t="s">
        <v>11</v>
      </c>
      <c r="O237" s="5" t="s">
        <v>21</v>
      </c>
    </row>
    <row r="238" spans="1:15" x14ac:dyDescent="0.25">
      <c r="A238" t="s">
        <v>0</v>
      </c>
      <c r="B238" t="s">
        <v>8</v>
      </c>
      <c r="C238" s="1" t="s">
        <v>23</v>
      </c>
      <c r="D238" s="1" t="s">
        <v>32</v>
      </c>
      <c r="E238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11727</v>
      </c>
      <c r="L238" s="3">
        <v>41671</v>
      </c>
      <c r="M238" s="4">
        <v>2</v>
      </c>
      <c r="N238" s="1" t="s">
        <v>24</v>
      </c>
      <c r="O238" s="5" t="s">
        <v>5</v>
      </c>
    </row>
    <row r="239" spans="1:15" x14ac:dyDescent="0.25">
      <c r="A239" t="s">
        <v>15</v>
      </c>
      <c r="B239" t="s">
        <v>22</v>
      </c>
      <c r="C239" s="1" t="s">
        <v>23</v>
      </c>
      <c r="D239" s="1" t="s">
        <v>32</v>
      </c>
      <c r="E239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-3740</v>
      </c>
      <c r="L239" s="3">
        <v>41699</v>
      </c>
      <c r="M239" s="4">
        <v>3</v>
      </c>
      <c r="N239" s="1" t="s">
        <v>13</v>
      </c>
      <c r="O239" s="5" t="s">
        <v>5</v>
      </c>
    </row>
    <row r="240" spans="1:15" x14ac:dyDescent="0.25">
      <c r="A240" t="s">
        <v>15</v>
      </c>
      <c r="B240" t="s">
        <v>8</v>
      </c>
      <c r="C240" s="1" t="s">
        <v>23</v>
      </c>
      <c r="D240" s="1" t="s">
        <v>32</v>
      </c>
      <c r="E240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-2981.25</v>
      </c>
      <c r="L240" s="3">
        <v>41699</v>
      </c>
      <c r="M240" s="4">
        <v>3</v>
      </c>
      <c r="N240" s="1" t="s">
        <v>13</v>
      </c>
      <c r="O240" s="5" t="s">
        <v>5</v>
      </c>
    </row>
    <row r="241" spans="1:15" x14ac:dyDescent="0.25">
      <c r="A241" t="s">
        <v>17</v>
      </c>
      <c r="B241" t="s">
        <v>10</v>
      </c>
      <c r="C241" s="1" t="s">
        <v>23</v>
      </c>
      <c r="D241" s="1" t="s">
        <v>32</v>
      </c>
      <c r="E24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56245</v>
      </c>
      <c r="L241" s="3">
        <v>41730</v>
      </c>
      <c r="M241" s="4">
        <v>4</v>
      </c>
      <c r="N241" s="1" t="s">
        <v>28</v>
      </c>
      <c r="O241" s="5" t="s">
        <v>5</v>
      </c>
    </row>
    <row r="242" spans="1:15" x14ac:dyDescent="0.25">
      <c r="A242" t="s">
        <v>0</v>
      </c>
      <c r="B242" t="s">
        <v>22</v>
      </c>
      <c r="C242" s="1" t="s">
        <v>23</v>
      </c>
      <c r="D242" s="1" t="s">
        <v>32</v>
      </c>
      <c r="E242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3839.5499999999993</v>
      </c>
      <c r="L242" s="3">
        <v>41760</v>
      </c>
      <c r="M242" s="4">
        <v>5</v>
      </c>
      <c r="N242" s="1" t="s">
        <v>31</v>
      </c>
      <c r="O242" s="5" t="s">
        <v>5</v>
      </c>
    </row>
    <row r="243" spans="1:15" x14ac:dyDescent="0.25">
      <c r="A243" t="s">
        <v>17</v>
      </c>
      <c r="B243" t="s">
        <v>22</v>
      </c>
      <c r="C243" s="1" t="s">
        <v>23</v>
      </c>
      <c r="D243" s="1" t="s">
        <v>32</v>
      </c>
      <c r="E243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34685</v>
      </c>
      <c r="L243" s="3">
        <v>41791</v>
      </c>
      <c r="M243" s="4">
        <v>6</v>
      </c>
      <c r="N243" s="1" t="s">
        <v>9</v>
      </c>
      <c r="O243" s="5" t="s">
        <v>5</v>
      </c>
    </row>
    <row r="244" spans="1:15" x14ac:dyDescent="0.25">
      <c r="A244" t="s">
        <v>0</v>
      </c>
      <c r="B244" t="s">
        <v>22</v>
      </c>
      <c r="C244" s="1" t="s">
        <v>23</v>
      </c>
      <c r="D244" s="1" t="s">
        <v>32</v>
      </c>
      <c r="E244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43645</v>
      </c>
      <c r="L244" s="3">
        <v>41791</v>
      </c>
      <c r="M244" s="4">
        <v>6</v>
      </c>
      <c r="N244" s="1" t="s">
        <v>9</v>
      </c>
      <c r="O244" s="5" t="s">
        <v>5</v>
      </c>
    </row>
    <row r="245" spans="1:15" x14ac:dyDescent="0.25">
      <c r="A245" t="s">
        <v>7</v>
      </c>
      <c r="B245" t="s">
        <v>8</v>
      </c>
      <c r="C245" s="1" t="s">
        <v>23</v>
      </c>
      <c r="D245" s="1" t="s">
        <v>32</v>
      </c>
      <c r="E245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11135</v>
      </c>
      <c r="L245" s="3">
        <v>41883</v>
      </c>
      <c r="M245" s="4">
        <v>9</v>
      </c>
      <c r="N245" s="1" t="s">
        <v>19</v>
      </c>
      <c r="O245" s="5" t="s">
        <v>5</v>
      </c>
    </row>
    <row r="246" spans="1:15" x14ac:dyDescent="0.25">
      <c r="A246" t="s">
        <v>0</v>
      </c>
      <c r="B246" t="s">
        <v>1</v>
      </c>
      <c r="C246" s="1" t="s">
        <v>23</v>
      </c>
      <c r="D246" s="1" t="s">
        <v>32</v>
      </c>
      <c r="E246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89030</v>
      </c>
      <c r="L246" s="3">
        <v>41548</v>
      </c>
      <c r="M246" s="4">
        <v>10</v>
      </c>
      <c r="N246" s="1" t="s">
        <v>20</v>
      </c>
      <c r="O246" s="5" t="s">
        <v>21</v>
      </c>
    </row>
    <row r="247" spans="1:15" x14ac:dyDescent="0.25">
      <c r="A247" t="s">
        <v>0</v>
      </c>
      <c r="B247" t="s">
        <v>1</v>
      </c>
      <c r="C247" s="1" t="s">
        <v>23</v>
      </c>
      <c r="D247" s="1" t="s">
        <v>32</v>
      </c>
      <c r="E247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12501</v>
      </c>
      <c r="L247" s="3">
        <v>41548</v>
      </c>
      <c r="M247" s="4">
        <v>10</v>
      </c>
      <c r="N247" s="1" t="s">
        <v>20</v>
      </c>
      <c r="O247" s="5" t="s">
        <v>21</v>
      </c>
    </row>
    <row r="248" spans="1:15" x14ac:dyDescent="0.25">
      <c r="A248" t="s">
        <v>15</v>
      </c>
      <c r="B248" t="s">
        <v>22</v>
      </c>
      <c r="C248" s="1" t="s">
        <v>23</v>
      </c>
      <c r="D248" s="1" t="s">
        <v>32</v>
      </c>
      <c r="E248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-1076.25</v>
      </c>
      <c r="L248" s="3">
        <v>41913</v>
      </c>
      <c r="M248" s="4">
        <v>10</v>
      </c>
      <c r="N248" s="1" t="s">
        <v>20</v>
      </c>
      <c r="O248" s="5" t="s">
        <v>5</v>
      </c>
    </row>
    <row r="249" spans="1:15" x14ac:dyDescent="0.25">
      <c r="A249" t="s">
        <v>15</v>
      </c>
      <c r="B249" t="s">
        <v>8</v>
      </c>
      <c r="C249" s="1" t="s">
        <v>23</v>
      </c>
      <c r="D249" s="1" t="s">
        <v>32</v>
      </c>
      <c r="E249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-880</v>
      </c>
      <c r="L249" s="3">
        <v>41548</v>
      </c>
      <c r="M249" s="4">
        <v>10</v>
      </c>
      <c r="N249" s="1" t="s">
        <v>20</v>
      </c>
      <c r="O249" s="5" t="s">
        <v>21</v>
      </c>
    </row>
    <row r="250" spans="1:15" x14ac:dyDescent="0.25">
      <c r="A250" t="s">
        <v>0</v>
      </c>
      <c r="B250" t="s">
        <v>1</v>
      </c>
      <c r="C250" s="1" t="s">
        <v>23</v>
      </c>
      <c r="D250" s="1" t="s">
        <v>32</v>
      </c>
      <c r="E250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16218</v>
      </c>
      <c r="L250" s="3">
        <v>41609</v>
      </c>
      <c r="M250" s="4">
        <v>12</v>
      </c>
      <c r="N250" s="1" t="s">
        <v>11</v>
      </c>
      <c r="O250" s="5" t="s">
        <v>21</v>
      </c>
    </row>
    <row r="251" spans="1:15" x14ac:dyDescent="0.25">
      <c r="A251" t="s">
        <v>0</v>
      </c>
      <c r="B251" t="s">
        <v>22</v>
      </c>
      <c r="C251" s="1" t="s">
        <v>23</v>
      </c>
      <c r="D251" s="1" t="s">
        <v>32</v>
      </c>
      <c r="E25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23967</v>
      </c>
      <c r="L251" s="3">
        <v>41974</v>
      </c>
      <c r="M251" s="4">
        <v>12</v>
      </c>
      <c r="N251" s="1" t="s">
        <v>11</v>
      </c>
      <c r="O251" s="5" t="s">
        <v>5</v>
      </c>
    </row>
    <row r="252" spans="1:15" x14ac:dyDescent="0.25">
      <c r="A252" t="s">
        <v>0</v>
      </c>
      <c r="B252" t="s">
        <v>8</v>
      </c>
      <c r="C252" s="1" t="s">
        <v>23</v>
      </c>
      <c r="D252" s="1" t="s">
        <v>32</v>
      </c>
      <c r="E252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3524.3999999999996</v>
      </c>
      <c r="L252" s="3">
        <v>41609</v>
      </c>
      <c r="M252" s="4">
        <v>12</v>
      </c>
      <c r="N252" s="1" t="s">
        <v>11</v>
      </c>
      <c r="O252" s="5" t="s">
        <v>21</v>
      </c>
    </row>
    <row r="253" spans="1:15" x14ac:dyDescent="0.25">
      <c r="A253" t="s">
        <v>7</v>
      </c>
      <c r="B253" t="s">
        <v>6</v>
      </c>
      <c r="C253" s="1" t="s">
        <v>23</v>
      </c>
      <c r="D253" s="1" t="s">
        <v>32</v>
      </c>
      <c r="E253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8993</v>
      </c>
      <c r="L253" s="3">
        <v>41609</v>
      </c>
      <c r="M253" s="4">
        <v>12</v>
      </c>
      <c r="N253" s="1" t="s">
        <v>11</v>
      </c>
      <c r="O253" s="5" t="s">
        <v>21</v>
      </c>
    </row>
    <row r="254" spans="1:15" x14ac:dyDescent="0.25">
      <c r="A254" t="s">
        <v>7</v>
      </c>
      <c r="B254" t="s">
        <v>22</v>
      </c>
      <c r="C254" s="1" t="s">
        <v>26</v>
      </c>
      <c r="D254" s="1" t="s">
        <v>32</v>
      </c>
      <c r="E254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2358.75</v>
      </c>
      <c r="L254" s="3">
        <v>41640</v>
      </c>
      <c r="M254" s="4">
        <v>1</v>
      </c>
      <c r="N254" s="1" t="s">
        <v>4</v>
      </c>
      <c r="O254" s="5" t="s">
        <v>5</v>
      </c>
    </row>
    <row r="255" spans="1:15" x14ac:dyDescent="0.25">
      <c r="A255" t="s">
        <v>7</v>
      </c>
      <c r="B255" t="s">
        <v>10</v>
      </c>
      <c r="C255" s="1" t="s">
        <v>26</v>
      </c>
      <c r="D255" s="1" t="s">
        <v>32</v>
      </c>
      <c r="E255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12159.25</v>
      </c>
      <c r="L255" s="3">
        <v>41640</v>
      </c>
      <c r="M255" s="4">
        <v>1</v>
      </c>
      <c r="N255" s="1" t="s">
        <v>4</v>
      </c>
      <c r="O255" s="5" t="s">
        <v>5</v>
      </c>
    </row>
    <row r="256" spans="1:15" x14ac:dyDescent="0.25">
      <c r="A256" t="s">
        <v>15</v>
      </c>
      <c r="B256" t="s">
        <v>6</v>
      </c>
      <c r="C256" s="1" t="s">
        <v>26</v>
      </c>
      <c r="D256" s="1" t="s">
        <v>32</v>
      </c>
      <c r="E256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-1008.75</v>
      </c>
      <c r="L256" s="3">
        <v>41671</v>
      </c>
      <c r="M256" s="4">
        <v>2</v>
      </c>
      <c r="N256" s="1" t="s">
        <v>24</v>
      </c>
      <c r="O256" s="5" t="s">
        <v>5</v>
      </c>
    </row>
    <row r="257" spans="1:15" x14ac:dyDescent="0.25">
      <c r="A257" t="s">
        <v>0</v>
      </c>
      <c r="B257" t="s">
        <v>22</v>
      </c>
      <c r="C257" s="1" t="s">
        <v>26</v>
      </c>
      <c r="D257" s="1" t="s">
        <v>32</v>
      </c>
      <c r="E257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43645</v>
      </c>
      <c r="L257" s="3">
        <v>41791</v>
      </c>
      <c r="M257" s="4">
        <v>6</v>
      </c>
      <c r="N257" s="1" t="s">
        <v>9</v>
      </c>
      <c r="O257" s="5" t="s">
        <v>5</v>
      </c>
    </row>
    <row r="258" spans="1:15" x14ac:dyDescent="0.25">
      <c r="A258" t="s">
        <v>0</v>
      </c>
      <c r="B258" t="s">
        <v>22</v>
      </c>
      <c r="C258" s="1" t="s">
        <v>26</v>
      </c>
      <c r="D258" s="1" t="s">
        <v>32</v>
      </c>
      <c r="E258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25488</v>
      </c>
      <c r="L258" s="3">
        <v>41852</v>
      </c>
      <c r="M258" s="4">
        <v>8</v>
      </c>
      <c r="N258" s="1" t="s">
        <v>18</v>
      </c>
      <c r="O258" s="5" t="s">
        <v>5</v>
      </c>
    </row>
    <row r="259" spans="1:15" x14ac:dyDescent="0.25">
      <c r="A259" t="s">
        <v>0</v>
      </c>
      <c r="B259" t="s">
        <v>8</v>
      </c>
      <c r="C259" s="1" t="s">
        <v>26</v>
      </c>
      <c r="D259" s="1" t="s">
        <v>32</v>
      </c>
      <c r="E259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14211</v>
      </c>
      <c r="L259" s="3">
        <v>41852</v>
      </c>
      <c r="M259" s="4">
        <v>8</v>
      </c>
      <c r="N259" s="1" t="s">
        <v>18</v>
      </c>
      <c r="O259" s="5" t="s">
        <v>5</v>
      </c>
    </row>
    <row r="260" spans="1:15" x14ac:dyDescent="0.25">
      <c r="A260" t="s">
        <v>15</v>
      </c>
      <c r="B260" t="s">
        <v>22</v>
      </c>
      <c r="C260" s="1" t="s">
        <v>26</v>
      </c>
      <c r="D260" s="1" t="s">
        <v>32</v>
      </c>
      <c r="E260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-1076.25</v>
      </c>
      <c r="L260" s="3">
        <v>41913</v>
      </c>
      <c r="M260" s="4">
        <v>10</v>
      </c>
      <c r="N260" s="1" t="s">
        <v>20</v>
      </c>
      <c r="O260" s="5" t="s">
        <v>5</v>
      </c>
    </row>
    <row r="261" spans="1:15" x14ac:dyDescent="0.25">
      <c r="A261" t="s">
        <v>15</v>
      </c>
      <c r="B261" t="s">
        <v>8</v>
      </c>
      <c r="C261" s="1" t="s">
        <v>26</v>
      </c>
      <c r="D261" s="1" t="s">
        <v>32</v>
      </c>
      <c r="E26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-880</v>
      </c>
      <c r="L261" s="3">
        <v>41548</v>
      </c>
      <c r="M261" s="4">
        <v>10</v>
      </c>
      <c r="N261" s="1" t="s">
        <v>20</v>
      </c>
      <c r="O261" s="5" t="s">
        <v>21</v>
      </c>
    </row>
    <row r="262" spans="1:15" x14ac:dyDescent="0.25">
      <c r="A262" t="s">
        <v>0</v>
      </c>
      <c r="B262" t="s">
        <v>8</v>
      </c>
      <c r="C262" s="1" t="s">
        <v>26</v>
      </c>
      <c r="D262" s="1" t="s">
        <v>32</v>
      </c>
      <c r="E262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9297</v>
      </c>
      <c r="L262" s="3">
        <v>41609</v>
      </c>
      <c r="M262" s="4">
        <v>12</v>
      </c>
      <c r="N262" s="1" t="s">
        <v>11</v>
      </c>
      <c r="O262" s="5" t="s">
        <v>21</v>
      </c>
    </row>
    <row r="263" spans="1:15" x14ac:dyDescent="0.25">
      <c r="A263" t="s">
        <v>17</v>
      </c>
      <c r="B263" t="s">
        <v>6</v>
      </c>
      <c r="C263" s="1" t="s">
        <v>26</v>
      </c>
      <c r="D263" s="1" t="s">
        <v>32</v>
      </c>
      <c r="E263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43750</v>
      </c>
      <c r="L263" s="3">
        <v>41974</v>
      </c>
      <c r="M263" s="4">
        <v>12</v>
      </c>
      <c r="N263" s="1" t="s">
        <v>11</v>
      </c>
      <c r="O263" s="5" t="s">
        <v>5</v>
      </c>
    </row>
    <row r="264" spans="1:15" x14ac:dyDescent="0.25">
      <c r="A264" t="s">
        <v>0</v>
      </c>
      <c r="B264" t="s">
        <v>1</v>
      </c>
      <c r="C264" s="1" t="s">
        <v>27</v>
      </c>
      <c r="D264" s="1" t="s">
        <v>32</v>
      </c>
      <c r="E264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12501</v>
      </c>
      <c r="L264" s="3">
        <v>41548</v>
      </c>
      <c r="M264" s="4">
        <v>10</v>
      </c>
      <c r="N264" s="1" t="s">
        <v>20</v>
      </c>
      <c r="O264" s="5" t="s">
        <v>21</v>
      </c>
    </row>
    <row r="265" spans="1:15" x14ac:dyDescent="0.25">
      <c r="A265" t="s">
        <v>0</v>
      </c>
      <c r="B265" t="s">
        <v>22</v>
      </c>
      <c r="C265" s="1" t="s">
        <v>27</v>
      </c>
      <c r="D265" s="1" t="s">
        <v>32</v>
      </c>
      <c r="E265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11385</v>
      </c>
      <c r="L265" s="3">
        <v>41579</v>
      </c>
      <c r="M265" s="4">
        <v>11</v>
      </c>
      <c r="N265" s="1" t="s">
        <v>25</v>
      </c>
      <c r="O265" s="5" t="s">
        <v>21</v>
      </c>
    </row>
    <row r="266" spans="1:15" x14ac:dyDescent="0.25">
      <c r="A266" t="s">
        <v>0</v>
      </c>
      <c r="B266" t="s">
        <v>6</v>
      </c>
      <c r="C266" s="1" t="s">
        <v>27</v>
      </c>
      <c r="D266" s="1" t="s">
        <v>32</v>
      </c>
      <c r="E266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20673</v>
      </c>
      <c r="L266" s="3">
        <v>41579</v>
      </c>
      <c r="M266" s="4">
        <v>11</v>
      </c>
      <c r="N266" s="1" t="s">
        <v>25</v>
      </c>
      <c r="O266" s="5" t="s">
        <v>21</v>
      </c>
    </row>
    <row r="267" spans="1:15" x14ac:dyDescent="0.25">
      <c r="A267" t="s">
        <v>0</v>
      </c>
      <c r="B267" t="s">
        <v>22</v>
      </c>
      <c r="C267" s="1" t="s">
        <v>27</v>
      </c>
      <c r="D267" s="1" t="s">
        <v>32</v>
      </c>
      <c r="E267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23967</v>
      </c>
      <c r="L267" s="3">
        <v>41974</v>
      </c>
      <c r="M267" s="4">
        <v>12</v>
      </c>
      <c r="N267" s="1" t="s">
        <v>11</v>
      </c>
      <c r="O267" s="5" t="s">
        <v>5</v>
      </c>
    </row>
    <row r="268" spans="1:15" x14ac:dyDescent="0.25">
      <c r="A268" t="s">
        <v>0</v>
      </c>
      <c r="B268" t="s">
        <v>22</v>
      </c>
      <c r="C268" s="1" t="s">
        <v>27</v>
      </c>
      <c r="D268" s="1" t="s">
        <v>32</v>
      </c>
      <c r="E268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940.5</v>
      </c>
      <c r="L268" s="3">
        <v>41974</v>
      </c>
      <c r="M268" s="4">
        <v>12</v>
      </c>
      <c r="N268" s="1" t="s">
        <v>11</v>
      </c>
      <c r="O268" s="5" t="s">
        <v>5</v>
      </c>
    </row>
    <row r="269" spans="1:15" x14ac:dyDescent="0.25">
      <c r="A269" t="s">
        <v>0</v>
      </c>
      <c r="B269" t="s">
        <v>8</v>
      </c>
      <c r="C269" s="1" t="s">
        <v>27</v>
      </c>
      <c r="D269" s="1" t="s">
        <v>32</v>
      </c>
      <c r="E269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4103.5499999999993</v>
      </c>
      <c r="L269" s="3">
        <v>41974</v>
      </c>
      <c r="M269" s="4">
        <v>12</v>
      </c>
      <c r="N269" s="1" t="s">
        <v>11</v>
      </c>
      <c r="O269" s="5" t="s">
        <v>5</v>
      </c>
    </row>
    <row r="270" spans="1:15" x14ac:dyDescent="0.25">
      <c r="A270" t="s">
        <v>0</v>
      </c>
      <c r="B270" t="s">
        <v>6</v>
      </c>
      <c r="C270" s="1" t="s">
        <v>29</v>
      </c>
      <c r="D270" s="1" t="s">
        <v>32</v>
      </c>
      <c r="E270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97875</v>
      </c>
      <c r="L270" s="3">
        <v>41671</v>
      </c>
      <c r="M270" s="4">
        <v>2</v>
      </c>
      <c r="N270" s="1" t="s">
        <v>24</v>
      </c>
      <c r="O270" s="5" t="s">
        <v>5</v>
      </c>
    </row>
    <row r="271" spans="1:15" x14ac:dyDescent="0.25">
      <c r="A271" t="s">
        <v>0</v>
      </c>
      <c r="B271" t="s">
        <v>1</v>
      </c>
      <c r="C271" s="1" t="s">
        <v>29</v>
      </c>
      <c r="D271" s="1" t="s">
        <v>32</v>
      </c>
      <c r="E27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40020</v>
      </c>
      <c r="L271" s="3">
        <v>41852</v>
      </c>
      <c r="M271" s="4">
        <v>8</v>
      </c>
      <c r="N271" s="1" t="s">
        <v>18</v>
      </c>
      <c r="O271" s="5" t="s">
        <v>5</v>
      </c>
    </row>
    <row r="272" spans="1:15" x14ac:dyDescent="0.25">
      <c r="A272" t="s">
        <v>0</v>
      </c>
      <c r="B272" t="s">
        <v>1</v>
      </c>
      <c r="C272" s="1" t="s">
        <v>29</v>
      </c>
      <c r="D272" s="1" t="s">
        <v>32</v>
      </c>
      <c r="E272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89030</v>
      </c>
      <c r="L272" s="3">
        <v>41548</v>
      </c>
      <c r="M272" s="4">
        <v>10</v>
      </c>
      <c r="N272" s="1" t="s">
        <v>20</v>
      </c>
      <c r="O272" s="5" t="s">
        <v>21</v>
      </c>
    </row>
    <row r="273" spans="1:15" x14ac:dyDescent="0.25">
      <c r="A273" t="s">
        <v>17</v>
      </c>
      <c r="B273" t="s">
        <v>6</v>
      </c>
      <c r="C273" s="1" t="s">
        <v>29</v>
      </c>
      <c r="D273" s="1" t="s">
        <v>32</v>
      </c>
      <c r="E273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43750</v>
      </c>
      <c r="L273" s="3">
        <v>41974</v>
      </c>
      <c r="M273" s="4">
        <v>12</v>
      </c>
      <c r="N273" s="1" t="s">
        <v>11</v>
      </c>
      <c r="O273" s="5" t="s">
        <v>5</v>
      </c>
    </row>
    <row r="274" spans="1:15" x14ac:dyDescent="0.25">
      <c r="A274" t="s">
        <v>7</v>
      </c>
      <c r="B274" t="s">
        <v>8</v>
      </c>
      <c r="C274" s="1" t="s">
        <v>23</v>
      </c>
      <c r="D274" s="1" t="s">
        <v>32</v>
      </c>
      <c r="E274">
        <v>3801</v>
      </c>
      <c r="F274" s="2">
        <v>10</v>
      </c>
      <c r="G274" s="2">
        <v>15</v>
      </c>
      <c r="H274" s="2">
        <v>57015</v>
      </c>
      <c r="I274" s="2">
        <v>3420.8999999999996</v>
      </c>
      <c r="J274" s="2">
        <v>53594.100000000006</v>
      </c>
      <c r="K274" s="2">
        <v>15584.100000000002</v>
      </c>
      <c r="L274" s="3">
        <v>41730</v>
      </c>
      <c r="M274" s="4">
        <v>4</v>
      </c>
      <c r="N274" s="1" t="s">
        <v>28</v>
      </c>
      <c r="O274" s="5" t="s">
        <v>5</v>
      </c>
    </row>
    <row r="275" spans="1:15" x14ac:dyDescent="0.25">
      <c r="A275" t="s">
        <v>0</v>
      </c>
      <c r="B275" t="s">
        <v>22</v>
      </c>
      <c r="C275" s="1" t="s">
        <v>2</v>
      </c>
      <c r="D275" s="1" t="s">
        <v>32</v>
      </c>
      <c r="E275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9834</v>
      </c>
      <c r="L275" s="3">
        <v>41640</v>
      </c>
      <c r="M275" s="4">
        <v>1</v>
      </c>
      <c r="N275" s="1" t="s">
        <v>4</v>
      </c>
      <c r="O275" s="5" t="s">
        <v>5</v>
      </c>
    </row>
    <row r="276" spans="1:15" x14ac:dyDescent="0.25">
      <c r="A276" t="s">
        <v>7</v>
      </c>
      <c r="B276" t="s">
        <v>1</v>
      </c>
      <c r="C276" s="1" t="s">
        <v>2</v>
      </c>
      <c r="D276" s="1" t="s">
        <v>32</v>
      </c>
      <c r="E276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11660.400000000001</v>
      </c>
      <c r="L276" s="3">
        <v>41791</v>
      </c>
      <c r="M276" s="4">
        <v>6</v>
      </c>
      <c r="N276" s="1" t="s">
        <v>9</v>
      </c>
      <c r="O276" s="5" t="s">
        <v>5</v>
      </c>
    </row>
    <row r="277" spans="1:15" x14ac:dyDescent="0.25">
      <c r="A277" t="s">
        <v>14</v>
      </c>
      <c r="B277" t="s">
        <v>10</v>
      </c>
      <c r="C277" s="1" t="s">
        <v>2</v>
      </c>
      <c r="D277" s="1" t="s">
        <v>32</v>
      </c>
      <c r="E277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4653.3599999999997</v>
      </c>
      <c r="L277" s="3">
        <v>41883</v>
      </c>
      <c r="M277" s="4">
        <v>9</v>
      </c>
      <c r="N277" s="1" t="s">
        <v>19</v>
      </c>
      <c r="O277" s="5" t="s">
        <v>5</v>
      </c>
    </row>
    <row r="278" spans="1:15" x14ac:dyDescent="0.25">
      <c r="A278" t="s">
        <v>14</v>
      </c>
      <c r="B278" t="s">
        <v>1</v>
      </c>
      <c r="C278" s="1" t="s">
        <v>2</v>
      </c>
      <c r="D278" s="1" t="s">
        <v>32</v>
      </c>
      <c r="E278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19035.72</v>
      </c>
      <c r="L278" s="3">
        <v>41548</v>
      </c>
      <c r="M278" s="4">
        <v>10</v>
      </c>
      <c r="N278" s="1" t="s">
        <v>20</v>
      </c>
      <c r="O278" s="5" t="s">
        <v>21</v>
      </c>
    </row>
    <row r="279" spans="1:15" x14ac:dyDescent="0.25">
      <c r="A279" t="s">
        <v>7</v>
      </c>
      <c r="B279" t="s">
        <v>22</v>
      </c>
      <c r="C279" s="1" t="s">
        <v>2</v>
      </c>
      <c r="D279" s="1" t="s">
        <v>32</v>
      </c>
      <c r="E279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8323</v>
      </c>
      <c r="L279" s="3">
        <v>41944</v>
      </c>
      <c r="M279" s="4">
        <v>11</v>
      </c>
      <c r="N279" s="1" t="s">
        <v>25</v>
      </c>
      <c r="O279" s="5" t="s">
        <v>5</v>
      </c>
    </row>
    <row r="280" spans="1:15" x14ac:dyDescent="0.25">
      <c r="A280" t="s">
        <v>0</v>
      </c>
      <c r="B280" t="s">
        <v>22</v>
      </c>
      <c r="C280" s="1" t="s">
        <v>2</v>
      </c>
      <c r="D280" s="1" t="s">
        <v>32</v>
      </c>
      <c r="E280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415.53999999999996</v>
      </c>
      <c r="L280" s="3">
        <v>41579</v>
      </c>
      <c r="M280" s="4">
        <v>11</v>
      </c>
      <c r="N280" s="1" t="s">
        <v>25</v>
      </c>
      <c r="O280" s="5" t="s">
        <v>21</v>
      </c>
    </row>
    <row r="281" spans="1:15" x14ac:dyDescent="0.25">
      <c r="A281" t="s">
        <v>15</v>
      </c>
      <c r="B281" t="s">
        <v>6</v>
      </c>
      <c r="C281" s="1" t="s">
        <v>2</v>
      </c>
      <c r="D281" s="1" t="s">
        <v>32</v>
      </c>
      <c r="E28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-2217.5</v>
      </c>
      <c r="L281" s="3">
        <v>41609</v>
      </c>
      <c r="M281" s="4">
        <v>12</v>
      </c>
      <c r="N281" s="1" t="s">
        <v>11</v>
      </c>
      <c r="O281" s="5" t="s">
        <v>21</v>
      </c>
    </row>
    <row r="282" spans="1:15" x14ac:dyDescent="0.25">
      <c r="A282" t="s">
        <v>0</v>
      </c>
      <c r="B282" t="s">
        <v>10</v>
      </c>
      <c r="C282" s="1" t="s">
        <v>12</v>
      </c>
      <c r="D282" s="1" t="s">
        <v>32</v>
      </c>
      <c r="E282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67620</v>
      </c>
      <c r="L282" s="3">
        <v>41730</v>
      </c>
      <c r="M282" s="4">
        <v>4</v>
      </c>
      <c r="N282" s="1" t="s">
        <v>28</v>
      </c>
      <c r="O282" s="5" t="s">
        <v>5</v>
      </c>
    </row>
    <row r="283" spans="1:15" x14ac:dyDescent="0.25">
      <c r="A283" t="s">
        <v>0</v>
      </c>
      <c r="B283" t="s">
        <v>6</v>
      </c>
      <c r="C283" s="1" t="s">
        <v>12</v>
      </c>
      <c r="D283" s="1" t="s">
        <v>32</v>
      </c>
      <c r="E283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100740</v>
      </c>
      <c r="L283" s="3">
        <v>41760</v>
      </c>
      <c r="M283" s="4">
        <v>5</v>
      </c>
      <c r="N283" s="1" t="s">
        <v>31</v>
      </c>
      <c r="O283" s="5" t="s">
        <v>5</v>
      </c>
    </row>
    <row r="284" spans="1:15" x14ac:dyDescent="0.25">
      <c r="A284" t="s">
        <v>0</v>
      </c>
      <c r="B284" t="s">
        <v>8</v>
      </c>
      <c r="C284" s="1" t="s">
        <v>12</v>
      </c>
      <c r="D284" s="1" t="s">
        <v>32</v>
      </c>
      <c r="E284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2216.7399999999998</v>
      </c>
      <c r="L284" s="3">
        <v>41548</v>
      </c>
      <c r="M284" s="4">
        <v>10</v>
      </c>
      <c r="N284" s="1" t="s">
        <v>20</v>
      </c>
      <c r="O284" s="5" t="s">
        <v>21</v>
      </c>
    </row>
    <row r="285" spans="1:15" x14ac:dyDescent="0.25">
      <c r="A285" t="s">
        <v>14</v>
      </c>
      <c r="B285" t="s">
        <v>22</v>
      </c>
      <c r="C285" s="1" t="s">
        <v>12</v>
      </c>
      <c r="D285" s="1" t="s">
        <v>32</v>
      </c>
      <c r="E285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22546.44</v>
      </c>
      <c r="L285" s="3">
        <v>41944</v>
      </c>
      <c r="M285" s="4">
        <v>11</v>
      </c>
      <c r="N285" s="1" t="s">
        <v>25</v>
      </c>
      <c r="O285" s="5" t="s">
        <v>5</v>
      </c>
    </row>
    <row r="286" spans="1:15" x14ac:dyDescent="0.25">
      <c r="A286" t="s">
        <v>0</v>
      </c>
      <c r="B286" t="s">
        <v>8</v>
      </c>
      <c r="C286" s="1" t="s">
        <v>23</v>
      </c>
      <c r="D286" s="1" t="s">
        <v>32</v>
      </c>
      <c r="E286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103224</v>
      </c>
      <c r="L286" s="3">
        <v>41791</v>
      </c>
      <c r="M286" s="4">
        <v>6</v>
      </c>
      <c r="N286" s="1" t="s">
        <v>9</v>
      </c>
      <c r="O286" s="5" t="s">
        <v>5</v>
      </c>
    </row>
    <row r="287" spans="1:15" x14ac:dyDescent="0.25">
      <c r="A287" t="s">
        <v>14</v>
      </c>
      <c r="B287" t="s">
        <v>1</v>
      </c>
      <c r="C287" s="1" t="s">
        <v>23</v>
      </c>
      <c r="D287" s="1" t="s">
        <v>32</v>
      </c>
      <c r="E287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19035.72</v>
      </c>
      <c r="L287" s="3">
        <v>41548</v>
      </c>
      <c r="M287" s="4">
        <v>10</v>
      </c>
      <c r="N287" s="1" t="s">
        <v>20</v>
      </c>
      <c r="O287" s="5" t="s">
        <v>21</v>
      </c>
    </row>
    <row r="288" spans="1:15" x14ac:dyDescent="0.25">
      <c r="A288" t="s">
        <v>0</v>
      </c>
      <c r="B288" t="s">
        <v>22</v>
      </c>
      <c r="C288" s="1" t="s">
        <v>23</v>
      </c>
      <c r="D288" s="1" t="s">
        <v>32</v>
      </c>
      <c r="E288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50163</v>
      </c>
      <c r="L288" s="3">
        <v>41548</v>
      </c>
      <c r="M288" s="4">
        <v>10</v>
      </c>
      <c r="N288" s="1" t="s">
        <v>20</v>
      </c>
      <c r="O288" s="5" t="s">
        <v>21</v>
      </c>
    </row>
    <row r="289" spans="1:15" x14ac:dyDescent="0.25">
      <c r="A289" t="s">
        <v>15</v>
      </c>
      <c r="B289" t="s">
        <v>1</v>
      </c>
      <c r="C289" s="1" t="s">
        <v>26</v>
      </c>
      <c r="D289" s="1" t="s">
        <v>32</v>
      </c>
      <c r="E289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-2380</v>
      </c>
      <c r="L289" s="3">
        <v>41671</v>
      </c>
      <c r="M289" s="4">
        <v>2</v>
      </c>
      <c r="N289" s="1" t="s">
        <v>24</v>
      </c>
      <c r="O289" s="5" t="s">
        <v>5</v>
      </c>
    </row>
    <row r="290" spans="1:15" x14ac:dyDescent="0.25">
      <c r="A290" t="s">
        <v>15</v>
      </c>
      <c r="B290" t="s">
        <v>22</v>
      </c>
      <c r="C290" s="1" t="s">
        <v>26</v>
      </c>
      <c r="D290" s="1" t="s">
        <v>32</v>
      </c>
      <c r="E290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-6887.5</v>
      </c>
      <c r="L290" s="3">
        <v>41671</v>
      </c>
      <c r="M290" s="4">
        <v>2</v>
      </c>
      <c r="N290" s="1" t="s">
        <v>24</v>
      </c>
      <c r="O290" s="5" t="s">
        <v>5</v>
      </c>
    </row>
    <row r="291" spans="1:15" x14ac:dyDescent="0.25">
      <c r="A291" t="s">
        <v>7</v>
      </c>
      <c r="B291" t="s">
        <v>6</v>
      </c>
      <c r="C291" s="1" t="s">
        <v>26</v>
      </c>
      <c r="D291" s="1" t="s">
        <v>32</v>
      </c>
      <c r="E29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6273</v>
      </c>
      <c r="L291" s="3">
        <v>41760</v>
      </c>
      <c r="M291" s="4">
        <v>5</v>
      </c>
      <c r="N291" s="1" t="s">
        <v>31</v>
      </c>
      <c r="O291" s="5" t="s">
        <v>5</v>
      </c>
    </row>
    <row r="292" spans="1:15" x14ac:dyDescent="0.25">
      <c r="A292" t="s">
        <v>0</v>
      </c>
      <c r="B292" t="s">
        <v>8</v>
      </c>
      <c r="C292" s="1" t="s">
        <v>26</v>
      </c>
      <c r="D292" s="1" t="s">
        <v>32</v>
      </c>
      <c r="E292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103224</v>
      </c>
      <c r="L292" s="3">
        <v>41791</v>
      </c>
      <c r="M292" s="4">
        <v>6</v>
      </c>
      <c r="N292" s="1" t="s">
        <v>9</v>
      </c>
      <c r="O292" s="5" t="s">
        <v>5</v>
      </c>
    </row>
    <row r="293" spans="1:15" x14ac:dyDescent="0.25">
      <c r="A293" t="s">
        <v>0</v>
      </c>
      <c r="B293" t="s">
        <v>10</v>
      </c>
      <c r="C293" s="1" t="s">
        <v>26</v>
      </c>
      <c r="D293" s="1" t="s">
        <v>32</v>
      </c>
      <c r="E293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2366.84</v>
      </c>
      <c r="L293" s="3">
        <v>41791</v>
      </c>
      <c r="M293" s="4">
        <v>6</v>
      </c>
      <c r="N293" s="1" t="s">
        <v>9</v>
      </c>
      <c r="O293" s="5" t="s">
        <v>5</v>
      </c>
    </row>
    <row r="294" spans="1:15" x14ac:dyDescent="0.25">
      <c r="A294" t="s">
        <v>17</v>
      </c>
      <c r="B294" t="s">
        <v>8</v>
      </c>
      <c r="C294" s="1" t="s">
        <v>26</v>
      </c>
      <c r="D294" s="1" t="s">
        <v>32</v>
      </c>
      <c r="E294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39072</v>
      </c>
      <c r="L294" s="3">
        <v>41548</v>
      </c>
      <c r="M294" s="4">
        <v>10</v>
      </c>
      <c r="N294" s="1" t="s">
        <v>20</v>
      </c>
      <c r="O294" s="5" t="s">
        <v>21</v>
      </c>
    </row>
    <row r="295" spans="1:15" x14ac:dyDescent="0.25">
      <c r="A295" t="s">
        <v>0</v>
      </c>
      <c r="B295" t="s">
        <v>8</v>
      </c>
      <c r="C295" s="1" t="s">
        <v>26</v>
      </c>
      <c r="D295" s="1" t="s">
        <v>32</v>
      </c>
      <c r="E295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143244</v>
      </c>
      <c r="L295" s="3">
        <v>41548</v>
      </c>
      <c r="M295" s="4">
        <v>10</v>
      </c>
      <c r="N295" s="1" t="s">
        <v>20</v>
      </c>
      <c r="O295" s="5" t="s">
        <v>21</v>
      </c>
    </row>
    <row r="296" spans="1:15" x14ac:dyDescent="0.25">
      <c r="A296" t="s">
        <v>7</v>
      </c>
      <c r="B296" t="s">
        <v>1</v>
      </c>
      <c r="C296" s="1" t="s">
        <v>27</v>
      </c>
      <c r="D296" s="1" t="s">
        <v>32</v>
      </c>
      <c r="E296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11660.400000000001</v>
      </c>
      <c r="L296" s="3">
        <v>41791</v>
      </c>
      <c r="M296" s="4">
        <v>6</v>
      </c>
      <c r="N296" s="1" t="s">
        <v>9</v>
      </c>
      <c r="O296" s="5" t="s">
        <v>5</v>
      </c>
    </row>
    <row r="297" spans="1:15" x14ac:dyDescent="0.25">
      <c r="A297" t="s">
        <v>0</v>
      </c>
      <c r="B297" t="s">
        <v>10</v>
      </c>
      <c r="C297" s="1" t="s">
        <v>27</v>
      </c>
      <c r="D297" s="1" t="s">
        <v>32</v>
      </c>
      <c r="E297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2366.84</v>
      </c>
      <c r="L297" s="3">
        <v>41791</v>
      </c>
      <c r="M297" s="4">
        <v>6</v>
      </c>
      <c r="N297" s="1" t="s">
        <v>9</v>
      </c>
      <c r="O297" s="5" t="s">
        <v>5</v>
      </c>
    </row>
    <row r="298" spans="1:15" x14ac:dyDescent="0.25">
      <c r="A298" t="s">
        <v>17</v>
      </c>
      <c r="B298" t="s">
        <v>8</v>
      </c>
      <c r="C298" s="1" t="s">
        <v>27</v>
      </c>
      <c r="D298" s="1" t="s">
        <v>32</v>
      </c>
      <c r="E298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39072</v>
      </c>
      <c r="L298" s="3">
        <v>41548</v>
      </c>
      <c r="M298" s="4">
        <v>10</v>
      </c>
      <c r="N298" s="1" t="s">
        <v>20</v>
      </c>
      <c r="O298" s="5" t="s">
        <v>21</v>
      </c>
    </row>
    <row r="299" spans="1:15" x14ac:dyDescent="0.25">
      <c r="A299" t="s">
        <v>0</v>
      </c>
      <c r="B299" t="s">
        <v>10</v>
      </c>
      <c r="C299" s="1" t="s">
        <v>27</v>
      </c>
      <c r="D299" s="1" t="s">
        <v>32</v>
      </c>
      <c r="E299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9882.4000000000015</v>
      </c>
      <c r="L299" s="3">
        <v>41579</v>
      </c>
      <c r="M299" s="4">
        <v>11</v>
      </c>
      <c r="N299" s="1" t="s">
        <v>25</v>
      </c>
      <c r="O299" s="5" t="s">
        <v>21</v>
      </c>
    </row>
    <row r="300" spans="1:15" x14ac:dyDescent="0.25">
      <c r="A300" t="s">
        <v>17</v>
      </c>
      <c r="B300" t="s">
        <v>1</v>
      </c>
      <c r="C300" s="1" t="s">
        <v>27</v>
      </c>
      <c r="D300" s="1" t="s">
        <v>32</v>
      </c>
      <c r="E300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77952</v>
      </c>
      <c r="L300" s="3">
        <v>41609</v>
      </c>
      <c r="M300" s="4">
        <v>12</v>
      </c>
      <c r="N300" s="1" t="s">
        <v>11</v>
      </c>
      <c r="O300" s="5" t="s">
        <v>21</v>
      </c>
    </row>
    <row r="301" spans="1:15" x14ac:dyDescent="0.25">
      <c r="A301" t="s">
        <v>15</v>
      </c>
      <c r="B301" t="s">
        <v>8</v>
      </c>
      <c r="C301" s="1" t="s">
        <v>29</v>
      </c>
      <c r="D301" s="1" t="s">
        <v>32</v>
      </c>
      <c r="E30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-4968.75</v>
      </c>
      <c r="L301" s="3">
        <v>41640</v>
      </c>
      <c r="M301" s="4">
        <v>1</v>
      </c>
      <c r="N301" s="1" t="s">
        <v>4</v>
      </c>
      <c r="O301" s="5" t="s">
        <v>5</v>
      </c>
    </row>
    <row r="302" spans="1:15" x14ac:dyDescent="0.25">
      <c r="A302" t="s">
        <v>0</v>
      </c>
      <c r="B302" t="s">
        <v>10</v>
      </c>
      <c r="C302" s="1" t="s">
        <v>29</v>
      </c>
      <c r="D302" s="1" t="s">
        <v>32</v>
      </c>
      <c r="E302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115851</v>
      </c>
      <c r="L302" s="3">
        <v>41883</v>
      </c>
      <c r="M302" s="4">
        <v>9</v>
      </c>
      <c r="N302" s="1" t="s">
        <v>19</v>
      </c>
      <c r="O302" s="5" t="s">
        <v>5</v>
      </c>
    </row>
    <row r="303" spans="1:15" x14ac:dyDescent="0.25">
      <c r="A303" t="s">
        <v>0</v>
      </c>
      <c r="B303" t="s">
        <v>22</v>
      </c>
      <c r="C303" s="1" t="s">
        <v>29</v>
      </c>
      <c r="D303" s="1" t="s">
        <v>32</v>
      </c>
      <c r="E303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50163</v>
      </c>
      <c r="L303" s="3">
        <v>41548</v>
      </c>
      <c r="M303" s="4">
        <v>10</v>
      </c>
      <c r="N303" s="1" t="s">
        <v>20</v>
      </c>
      <c r="O303" s="5" t="s">
        <v>21</v>
      </c>
    </row>
    <row r="304" spans="1:15" x14ac:dyDescent="0.25">
      <c r="A304" t="s">
        <v>0</v>
      </c>
      <c r="B304" t="s">
        <v>8</v>
      </c>
      <c r="C304" s="1" t="s">
        <v>29</v>
      </c>
      <c r="D304" s="1" t="s">
        <v>32</v>
      </c>
      <c r="E304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2216.7399999999998</v>
      </c>
      <c r="L304" s="3">
        <v>41548</v>
      </c>
      <c r="M304" s="4">
        <v>10</v>
      </c>
      <c r="N304" s="1" t="s">
        <v>20</v>
      </c>
      <c r="O304" s="5" t="s">
        <v>21</v>
      </c>
    </row>
    <row r="305" spans="1:15" x14ac:dyDescent="0.25">
      <c r="A305" t="s">
        <v>0</v>
      </c>
      <c r="B305" t="s">
        <v>8</v>
      </c>
      <c r="C305" s="1" t="s">
        <v>29</v>
      </c>
      <c r="D305" s="1" t="s">
        <v>32</v>
      </c>
      <c r="E305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143244</v>
      </c>
      <c r="L305" s="3">
        <v>41548</v>
      </c>
      <c r="M305" s="4">
        <v>10</v>
      </c>
      <c r="N305" s="1" t="s">
        <v>20</v>
      </c>
      <c r="O305" s="5" t="s">
        <v>21</v>
      </c>
    </row>
    <row r="306" spans="1:15" x14ac:dyDescent="0.25">
      <c r="A306" t="s">
        <v>0</v>
      </c>
      <c r="B306" t="s">
        <v>8</v>
      </c>
      <c r="C306" s="1" t="s">
        <v>12</v>
      </c>
      <c r="D306" s="1" t="s">
        <v>32</v>
      </c>
      <c r="E306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15461.599999999999</v>
      </c>
      <c r="L306" s="3">
        <v>41548</v>
      </c>
      <c r="M306" s="4">
        <v>10</v>
      </c>
      <c r="N306" s="1" t="s">
        <v>20</v>
      </c>
      <c r="O306" s="5" t="s">
        <v>21</v>
      </c>
    </row>
    <row r="307" spans="1:15" x14ac:dyDescent="0.25">
      <c r="A307" t="s">
        <v>7</v>
      </c>
      <c r="B307" t="s">
        <v>22</v>
      </c>
      <c r="C307" s="1" t="s">
        <v>23</v>
      </c>
      <c r="D307" s="1" t="s">
        <v>32</v>
      </c>
      <c r="E307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9011.7999999999993</v>
      </c>
      <c r="L307" s="3">
        <v>41852</v>
      </c>
      <c r="M307" s="4">
        <v>8</v>
      </c>
      <c r="N307" s="1" t="s">
        <v>18</v>
      </c>
      <c r="O307" s="5" t="s">
        <v>5</v>
      </c>
    </row>
    <row r="308" spans="1:15" x14ac:dyDescent="0.25">
      <c r="A308" t="s">
        <v>7</v>
      </c>
      <c r="B308" t="s">
        <v>6</v>
      </c>
      <c r="C308" s="1" t="s">
        <v>23</v>
      </c>
      <c r="D308" s="1" t="s">
        <v>32</v>
      </c>
      <c r="E308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7146.2999999999993</v>
      </c>
      <c r="L308" s="3">
        <v>41852</v>
      </c>
      <c r="M308" s="4">
        <v>8</v>
      </c>
      <c r="N308" s="1" t="s">
        <v>18</v>
      </c>
      <c r="O308" s="5" t="s">
        <v>5</v>
      </c>
    </row>
    <row r="309" spans="1:15" x14ac:dyDescent="0.25">
      <c r="A309" t="s">
        <v>7</v>
      </c>
      <c r="B309" t="s">
        <v>22</v>
      </c>
      <c r="C309" s="1" t="s">
        <v>23</v>
      </c>
      <c r="D309" s="1" t="s">
        <v>32</v>
      </c>
      <c r="E309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4727.2999999999993</v>
      </c>
      <c r="L309" s="3">
        <v>41913</v>
      </c>
      <c r="M309" s="4">
        <v>10</v>
      </c>
      <c r="N309" s="1" t="s">
        <v>20</v>
      </c>
      <c r="O309" s="5" t="s">
        <v>5</v>
      </c>
    </row>
    <row r="310" spans="1:15" x14ac:dyDescent="0.25">
      <c r="A310" t="s">
        <v>0</v>
      </c>
      <c r="B310" t="s">
        <v>8</v>
      </c>
      <c r="C310" s="1" t="s">
        <v>23</v>
      </c>
      <c r="D310" s="1" t="s">
        <v>32</v>
      </c>
      <c r="E310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15461.599999999999</v>
      </c>
      <c r="L310" s="3">
        <v>41548</v>
      </c>
      <c r="M310" s="4">
        <v>10</v>
      </c>
      <c r="N310" s="1" t="s">
        <v>20</v>
      </c>
      <c r="O310" s="5" t="s">
        <v>21</v>
      </c>
    </row>
    <row r="311" spans="1:15" x14ac:dyDescent="0.25">
      <c r="A311" t="s">
        <v>0</v>
      </c>
      <c r="B311" t="s">
        <v>6</v>
      </c>
      <c r="C311" s="1" t="s">
        <v>26</v>
      </c>
      <c r="D311" s="1" t="s">
        <v>32</v>
      </c>
      <c r="E31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8808.7999999999993</v>
      </c>
      <c r="L311" s="3">
        <v>41852</v>
      </c>
      <c r="M311" s="4">
        <v>8</v>
      </c>
      <c r="N311" s="1" t="s">
        <v>18</v>
      </c>
      <c r="O311" s="5" t="s">
        <v>5</v>
      </c>
    </row>
    <row r="312" spans="1:15" x14ac:dyDescent="0.25">
      <c r="A312" t="s">
        <v>0</v>
      </c>
      <c r="B312" t="s">
        <v>10</v>
      </c>
      <c r="C312" s="1" t="s">
        <v>26</v>
      </c>
      <c r="D312" s="1" t="s">
        <v>32</v>
      </c>
      <c r="E312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2106.1399999999994</v>
      </c>
      <c r="L312" s="3">
        <v>41944</v>
      </c>
      <c r="M312" s="4">
        <v>11</v>
      </c>
      <c r="N312" s="1" t="s">
        <v>25</v>
      </c>
      <c r="O312" s="5" t="s">
        <v>5</v>
      </c>
    </row>
    <row r="313" spans="1:15" x14ac:dyDescent="0.25">
      <c r="A313" t="s">
        <v>7</v>
      </c>
      <c r="B313" t="s">
        <v>22</v>
      </c>
      <c r="C313" s="1" t="s">
        <v>27</v>
      </c>
      <c r="D313" s="1" t="s">
        <v>32</v>
      </c>
      <c r="E313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4727.2999999999993</v>
      </c>
      <c r="L313" s="3">
        <v>41913</v>
      </c>
      <c r="M313" s="4">
        <v>10</v>
      </c>
      <c r="N313" s="1" t="s">
        <v>20</v>
      </c>
      <c r="O313" s="5" t="s">
        <v>5</v>
      </c>
    </row>
    <row r="314" spans="1:15" x14ac:dyDescent="0.25">
      <c r="A314" t="s">
        <v>14</v>
      </c>
      <c r="B314" t="s">
        <v>10</v>
      </c>
      <c r="C314" s="1" t="s">
        <v>2</v>
      </c>
      <c r="D314" s="1" t="s">
        <v>32</v>
      </c>
      <c r="E314">
        <v>727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5932.32</v>
      </c>
      <c r="L314" s="3">
        <v>41671</v>
      </c>
      <c r="M314" s="4">
        <v>2</v>
      </c>
      <c r="N314" s="1" t="s">
        <v>24</v>
      </c>
      <c r="O314" s="5" t="s">
        <v>5</v>
      </c>
    </row>
    <row r="315" spans="1:15" x14ac:dyDescent="0.25">
      <c r="A315" t="s">
        <v>14</v>
      </c>
      <c r="B315" t="s">
        <v>1</v>
      </c>
      <c r="C315" s="1" t="s">
        <v>2</v>
      </c>
      <c r="D315" s="1" t="s">
        <v>32</v>
      </c>
      <c r="E315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15373.439999999999</v>
      </c>
      <c r="L315" s="3">
        <v>41852</v>
      </c>
      <c r="M315" s="4">
        <v>8</v>
      </c>
      <c r="N315" s="1" t="s">
        <v>18</v>
      </c>
      <c r="O315" s="5" t="s">
        <v>5</v>
      </c>
    </row>
    <row r="316" spans="1:15" x14ac:dyDescent="0.25">
      <c r="A316" t="s">
        <v>0</v>
      </c>
      <c r="B316" t="s">
        <v>10</v>
      </c>
      <c r="C316" s="1" t="s">
        <v>2</v>
      </c>
      <c r="D316" s="1" t="s">
        <v>32</v>
      </c>
      <c r="E316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15772.400000000001</v>
      </c>
      <c r="L316" s="3">
        <v>41518</v>
      </c>
      <c r="M316" s="4">
        <v>9</v>
      </c>
      <c r="N316" s="1" t="s">
        <v>19</v>
      </c>
      <c r="O316" s="5" t="s">
        <v>21</v>
      </c>
    </row>
    <row r="317" spans="1:15" x14ac:dyDescent="0.25">
      <c r="A317" t="s">
        <v>14</v>
      </c>
      <c r="B317" t="s">
        <v>10</v>
      </c>
      <c r="C317" s="1" t="s">
        <v>12</v>
      </c>
      <c r="D317" s="1" t="s">
        <v>32</v>
      </c>
      <c r="E317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19094.400000000001</v>
      </c>
      <c r="L317" s="3">
        <v>41640</v>
      </c>
      <c r="M317" s="4">
        <v>1</v>
      </c>
      <c r="N317" s="1" t="s">
        <v>4</v>
      </c>
      <c r="O317" s="5" t="s">
        <v>5</v>
      </c>
    </row>
    <row r="318" spans="1:15" x14ac:dyDescent="0.25">
      <c r="A318" t="s">
        <v>14</v>
      </c>
      <c r="B318" t="s">
        <v>8</v>
      </c>
      <c r="C318" s="1" t="s">
        <v>12</v>
      </c>
      <c r="D318" s="1" t="s">
        <v>32</v>
      </c>
      <c r="E318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19110.72</v>
      </c>
      <c r="L318" s="3">
        <v>41944</v>
      </c>
      <c r="M318" s="4">
        <v>11</v>
      </c>
      <c r="N318" s="1" t="s">
        <v>25</v>
      </c>
      <c r="O318" s="5" t="s">
        <v>5</v>
      </c>
    </row>
    <row r="319" spans="1:15" x14ac:dyDescent="0.25">
      <c r="A319" t="s">
        <v>0</v>
      </c>
      <c r="B319" t="s">
        <v>8</v>
      </c>
      <c r="C319" s="1" t="s">
        <v>23</v>
      </c>
      <c r="D319" s="1" t="s">
        <v>32</v>
      </c>
      <c r="E319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1556.8100000000004</v>
      </c>
      <c r="L319" s="3">
        <v>41518</v>
      </c>
      <c r="M319" s="4">
        <v>9</v>
      </c>
      <c r="N319" s="1" t="s">
        <v>19</v>
      </c>
      <c r="O319" s="5" t="s">
        <v>21</v>
      </c>
    </row>
    <row r="320" spans="1:15" x14ac:dyDescent="0.25">
      <c r="A320" t="s">
        <v>7</v>
      </c>
      <c r="B320" t="s">
        <v>1</v>
      </c>
      <c r="C320" s="1" t="s">
        <v>26</v>
      </c>
      <c r="D320" s="1" t="s">
        <v>32</v>
      </c>
      <c r="E320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4984.9000000000015</v>
      </c>
      <c r="L320" s="3">
        <v>41760</v>
      </c>
      <c r="M320" s="4">
        <v>5</v>
      </c>
      <c r="N320" s="1" t="s">
        <v>31</v>
      </c>
      <c r="O320" s="5" t="s">
        <v>5</v>
      </c>
    </row>
    <row r="321" spans="1:15" x14ac:dyDescent="0.25">
      <c r="A321" t="s">
        <v>0</v>
      </c>
      <c r="B321" t="s">
        <v>1</v>
      </c>
      <c r="C321" s="1" t="s">
        <v>26</v>
      </c>
      <c r="D321" s="1" t="s">
        <v>32</v>
      </c>
      <c r="E32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1713.8500000000004</v>
      </c>
      <c r="L321" s="3">
        <v>41791</v>
      </c>
      <c r="M321" s="4">
        <v>6</v>
      </c>
      <c r="N321" s="1" t="s">
        <v>9</v>
      </c>
      <c r="O321" s="5" t="s">
        <v>5</v>
      </c>
    </row>
    <row r="322" spans="1:15" x14ac:dyDescent="0.25">
      <c r="A322" t="s">
        <v>0</v>
      </c>
      <c r="B322" t="s">
        <v>22</v>
      </c>
      <c r="C322" s="1" t="s">
        <v>26</v>
      </c>
      <c r="D322" s="1" t="s">
        <v>32</v>
      </c>
      <c r="E322">
        <v>547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3560.9700000000003</v>
      </c>
      <c r="K322" s="2">
        <v>825.97000000000025</v>
      </c>
      <c r="L322" s="3">
        <v>41944</v>
      </c>
      <c r="M322" s="4">
        <v>11</v>
      </c>
      <c r="N322" s="1" t="s">
        <v>25</v>
      </c>
      <c r="O322" s="5" t="s">
        <v>5</v>
      </c>
    </row>
    <row r="323" spans="1:15" x14ac:dyDescent="0.25">
      <c r="A323" t="s">
        <v>0</v>
      </c>
      <c r="B323" t="s">
        <v>1</v>
      </c>
      <c r="C323" s="1" t="s">
        <v>26</v>
      </c>
      <c r="D323" s="1" t="s">
        <v>32</v>
      </c>
      <c r="E323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2388.8199999999997</v>
      </c>
      <c r="L323" s="3">
        <v>41974</v>
      </c>
      <c r="M323" s="4">
        <v>12</v>
      </c>
      <c r="N323" s="1" t="s">
        <v>11</v>
      </c>
      <c r="O323" s="5" t="s">
        <v>5</v>
      </c>
    </row>
    <row r="324" spans="1:15" x14ac:dyDescent="0.25">
      <c r="A324" t="s">
        <v>14</v>
      </c>
      <c r="B324" t="s">
        <v>8</v>
      </c>
      <c r="C324" s="1" t="s">
        <v>27</v>
      </c>
      <c r="D324" s="1" t="s">
        <v>32</v>
      </c>
      <c r="E324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14186.16</v>
      </c>
      <c r="L324" s="3">
        <v>41730</v>
      </c>
      <c r="M324" s="4">
        <v>4</v>
      </c>
      <c r="N324" s="1" t="s">
        <v>28</v>
      </c>
      <c r="O324" s="5" t="s">
        <v>5</v>
      </c>
    </row>
    <row r="325" spans="1:15" x14ac:dyDescent="0.25">
      <c r="A325" t="s">
        <v>14</v>
      </c>
      <c r="B325" t="s">
        <v>6</v>
      </c>
      <c r="C325" s="1" t="s">
        <v>27</v>
      </c>
      <c r="D325" s="1" t="s">
        <v>32</v>
      </c>
      <c r="E325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18074.400000000001</v>
      </c>
      <c r="L325" s="3">
        <v>41518</v>
      </c>
      <c r="M325" s="4">
        <v>9</v>
      </c>
      <c r="N325" s="1" t="s">
        <v>19</v>
      </c>
      <c r="O325" s="5" t="s">
        <v>21</v>
      </c>
    </row>
    <row r="326" spans="1:15" x14ac:dyDescent="0.25">
      <c r="A326" t="s">
        <v>0</v>
      </c>
      <c r="B326" t="s">
        <v>1</v>
      </c>
      <c r="C326" s="1" t="s">
        <v>27</v>
      </c>
      <c r="D326" s="1" t="s">
        <v>32</v>
      </c>
      <c r="E326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2388.8199999999997</v>
      </c>
      <c r="L326" s="3">
        <v>41974</v>
      </c>
      <c r="M326" s="4">
        <v>12</v>
      </c>
      <c r="N326" s="1" t="s">
        <v>11</v>
      </c>
      <c r="O326" s="5" t="s">
        <v>5</v>
      </c>
    </row>
    <row r="327" spans="1:15" x14ac:dyDescent="0.25">
      <c r="A327" t="s">
        <v>0</v>
      </c>
      <c r="B327" t="s">
        <v>1</v>
      </c>
      <c r="C327" s="1" t="s">
        <v>29</v>
      </c>
      <c r="D327" s="1" t="s">
        <v>32</v>
      </c>
      <c r="E327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1713.8500000000004</v>
      </c>
      <c r="L327" s="3">
        <v>41791</v>
      </c>
      <c r="M327" s="4">
        <v>6</v>
      </c>
      <c r="N327" s="1" t="s">
        <v>9</v>
      </c>
      <c r="O327" s="5" t="s">
        <v>5</v>
      </c>
    </row>
    <row r="328" spans="1:15" x14ac:dyDescent="0.25">
      <c r="A328" t="s">
        <v>0</v>
      </c>
      <c r="B328" t="s">
        <v>22</v>
      </c>
      <c r="C328" s="1" t="s">
        <v>2</v>
      </c>
      <c r="D328" s="1" t="s">
        <v>32</v>
      </c>
      <c r="E328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115345.5</v>
      </c>
      <c r="L328" s="3">
        <v>41699</v>
      </c>
      <c r="M328" s="4">
        <v>3</v>
      </c>
      <c r="N328" s="1" t="s">
        <v>13</v>
      </c>
      <c r="O328" s="5" t="s">
        <v>5</v>
      </c>
    </row>
    <row r="329" spans="1:15" x14ac:dyDescent="0.25">
      <c r="A329" t="s">
        <v>17</v>
      </c>
      <c r="B329" t="s">
        <v>8</v>
      </c>
      <c r="C329" s="1" t="s">
        <v>2</v>
      </c>
      <c r="D329" s="1" t="s">
        <v>32</v>
      </c>
      <c r="E329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12992</v>
      </c>
      <c r="L329" s="3">
        <v>41791</v>
      </c>
      <c r="M329" s="4">
        <v>6</v>
      </c>
      <c r="N329" s="1" t="s">
        <v>9</v>
      </c>
      <c r="O329" s="5" t="s">
        <v>5</v>
      </c>
    </row>
    <row r="330" spans="1:15" x14ac:dyDescent="0.25">
      <c r="A330" t="s">
        <v>17</v>
      </c>
      <c r="B330" t="s">
        <v>8</v>
      </c>
      <c r="C330" s="1" t="s">
        <v>2</v>
      </c>
      <c r="D330" s="1" t="s">
        <v>32</v>
      </c>
      <c r="E330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63249</v>
      </c>
      <c r="L330" s="3">
        <v>41913</v>
      </c>
      <c r="M330" s="4">
        <v>10</v>
      </c>
      <c r="N330" s="1" t="s">
        <v>20</v>
      </c>
      <c r="O330" s="5" t="s">
        <v>5</v>
      </c>
    </row>
    <row r="331" spans="1:15" x14ac:dyDescent="0.25">
      <c r="A331" t="s">
        <v>0</v>
      </c>
      <c r="B331" t="s">
        <v>8</v>
      </c>
      <c r="C331" s="1" t="s">
        <v>12</v>
      </c>
      <c r="D331" s="1" t="s">
        <v>32</v>
      </c>
      <c r="E33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16993.599999999999</v>
      </c>
      <c r="L331" s="3">
        <v>41913</v>
      </c>
      <c r="M331" s="4">
        <v>10</v>
      </c>
      <c r="N331" s="1" t="s">
        <v>20</v>
      </c>
      <c r="O331" s="5" t="s">
        <v>5</v>
      </c>
    </row>
    <row r="332" spans="1:15" x14ac:dyDescent="0.25">
      <c r="A332" t="s">
        <v>17</v>
      </c>
      <c r="B332" t="s">
        <v>8</v>
      </c>
      <c r="C332" s="1" t="s">
        <v>12</v>
      </c>
      <c r="D332" s="1" t="s">
        <v>32</v>
      </c>
      <c r="E332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63249</v>
      </c>
      <c r="L332" s="3">
        <v>41913</v>
      </c>
      <c r="M332" s="4">
        <v>10</v>
      </c>
      <c r="N332" s="1" t="s">
        <v>20</v>
      </c>
      <c r="O332" s="5" t="s">
        <v>5</v>
      </c>
    </row>
    <row r="333" spans="1:15" x14ac:dyDescent="0.25">
      <c r="A333" t="s">
        <v>15</v>
      </c>
      <c r="B333" t="s">
        <v>6</v>
      </c>
      <c r="C333" s="1" t="s">
        <v>12</v>
      </c>
      <c r="D333" s="1" t="s">
        <v>32</v>
      </c>
      <c r="E333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-9375</v>
      </c>
      <c r="L333" s="3">
        <v>41579</v>
      </c>
      <c r="M333" s="4">
        <v>11</v>
      </c>
      <c r="N333" s="1" t="s">
        <v>25</v>
      </c>
      <c r="O333" s="5" t="s">
        <v>21</v>
      </c>
    </row>
    <row r="334" spans="1:15" x14ac:dyDescent="0.25">
      <c r="A334" t="s">
        <v>17</v>
      </c>
      <c r="B334" t="s">
        <v>1</v>
      </c>
      <c r="C334" s="1" t="s">
        <v>23</v>
      </c>
      <c r="D334" s="1" t="s">
        <v>32</v>
      </c>
      <c r="E334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49358</v>
      </c>
      <c r="L334" s="3">
        <v>41760</v>
      </c>
      <c r="M334" s="4">
        <v>5</v>
      </c>
      <c r="N334" s="1" t="s">
        <v>31</v>
      </c>
      <c r="O334" s="5" t="s">
        <v>5</v>
      </c>
    </row>
    <row r="335" spans="1:15" x14ac:dyDescent="0.25">
      <c r="A335" t="s">
        <v>17</v>
      </c>
      <c r="B335" t="s">
        <v>8</v>
      </c>
      <c r="C335" s="1" t="s">
        <v>23</v>
      </c>
      <c r="D335" s="1" t="s">
        <v>32</v>
      </c>
      <c r="E335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12992</v>
      </c>
      <c r="L335" s="3">
        <v>41791</v>
      </c>
      <c r="M335" s="4">
        <v>6</v>
      </c>
      <c r="N335" s="1" t="s">
        <v>9</v>
      </c>
      <c r="O335" s="5" t="s">
        <v>5</v>
      </c>
    </row>
    <row r="336" spans="1:15" x14ac:dyDescent="0.25">
      <c r="A336" t="s">
        <v>15</v>
      </c>
      <c r="B336" t="s">
        <v>6</v>
      </c>
      <c r="C336" s="1" t="s">
        <v>23</v>
      </c>
      <c r="D336" s="1" t="s">
        <v>32</v>
      </c>
      <c r="E336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-13173.75</v>
      </c>
      <c r="L336" s="3">
        <v>41821</v>
      </c>
      <c r="M336" s="4">
        <v>7</v>
      </c>
      <c r="N336" s="1" t="s">
        <v>16</v>
      </c>
      <c r="O336" s="5" t="s">
        <v>5</v>
      </c>
    </row>
    <row r="337" spans="1:15" x14ac:dyDescent="0.25">
      <c r="A337" t="s">
        <v>7</v>
      </c>
      <c r="B337" t="s">
        <v>8</v>
      </c>
      <c r="C337" s="1" t="s">
        <v>23</v>
      </c>
      <c r="D337" s="1" t="s">
        <v>32</v>
      </c>
      <c r="E337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8298.9500000000007</v>
      </c>
      <c r="L337" s="3">
        <v>41852</v>
      </c>
      <c r="M337" s="4">
        <v>8</v>
      </c>
      <c r="N337" s="1" t="s">
        <v>18</v>
      </c>
      <c r="O337" s="5" t="s">
        <v>5</v>
      </c>
    </row>
    <row r="338" spans="1:15" x14ac:dyDescent="0.25">
      <c r="A338" t="s">
        <v>7</v>
      </c>
      <c r="B338" t="s">
        <v>22</v>
      </c>
      <c r="C338" s="1" t="s">
        <v>23</v>
      </c>
      <c r="D338" s="1" t="s">
        <v>32</v>
      </c>
      <c r="E338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11577.449999999997</v>
      </c>
      <c r="L338" s="3">
        <v>41518</v>
      </c>
      <c r="M338" s="4">
        <v>9</v>
      </c>
      <c r="N338" s="1" t="s">
        <v>19</v>
      </c>
      <c r="O338" s="5" t="s">
        <v>21</v>
      </c>
    </row>
    <row r="339" spans="1:15" x14ac:dyDescent="0.25">
      <c r="A339" t="s">
        <v>0</v>
      </c>
      <c r="B339" t="s">
        <v>8</v>
      </c>
      <c r="C339" s="1" t="s">
        <v>23</v>
      </c>
      <c r="D339" s="1" t="s">
        <v>32</v>
      </c>
      <c r="E339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13201</v>
      </c>
      <c r="L339" s="3">
        <v>41883</v>
      </c>
      <c r="M339" s="4">
        <v>9</v>
      </c>
      <c r="N339" s="1" t="s">
        <v>19</v>
      </c>
      <c r="O339" s="5" t="s">
        <v>5</v>
      </c>
    </row>
    <row r="340" spans="1:15" x14ac:dyDescent="0.25">
      <c r="A340" t="s">
        <v>17</v>
      </c>
      <c r="B340" t="s">
        <v>6</v>
      </c>
      <c r="C340" s="1" t="s">
        <v>23</v>
      </c>
      <c r="D340" s="1" t="s">
        <v>32</v>
      </c>
      <c r="E340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32567</v>
      </c>
      <c r="L340" s="3">
        <v>41518</v>
      </c>
      <c r="M340" s="4">
        <v>9</v>
      </c>
      <c r="N340" s="1" t="s">
        <v>19</v>
      </c>
      <c r="O340" s="5" t="s">
        <v>21</v>
      </c>
    </row>
    <row r="341" spans="1:15" x14ac:dyDescent="0.25">
      <c r="A341" t="s">
        <v>17</v>
      </c>
      <c r="B341" t="s">
        <v>1</v>
      </c>
      <c r="C341" s="1" t="s">
        <v>23</v>
      </c>
      <c r="D341" s="1" t="s">
        <v>32</v>
      </c>
      <c r="E34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40716</v>
      </c>
      <c r="L341" s="3">
        <v>41579</v>
      </c>
      <c r="M341" s="4">
        <v>11</v>
      </c>
      <c r="N341" s="1" t="s">
        <v>25</v>
      </c>
      <c r="O341" s="5" t="s">
        <v>21</v>
      </c>
    </row>
    <row r="342" spans="1:15" x14ac:dyDescent="0.25">
      <c r="A342" t="s">
        <v>14</v>
      </c>
      <c r="B342" t="s">
        <v>10</v>
      </c>
      <c r="C342" s="1" t="s">
        <v>23</v>
      </c>
      <c r="D342" s="1" t="s">
        <v>32</v>
      </c>
      <c r="E342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22546.080000000002</v>
      </c>
      <c r="L342" s="3">
        <v>41579</v>
      </c>
      <c r="M342" s="4">
        <v>11</v>
      </c>
      <c r="N342" s="1" t="s">
        <v>25</v>
      </c>
      <c r="O342" s="5" t="s">
        <v>21</v>
      </c>
    </row>
    <row r="343" spans="1:15" x14ac:dyDescent="0.25">
      <c r="A343" t="s">
        <v>0</v>
      </c>
      <c r="B343" t="s">
        <v>6</v>
      </c>
      <c r="C343" s="1" t="s">
        <v>23</v>
      </c>
      <c r="D343" s="1" t="s">
        <v>32</v>
      </c>
      <c r="E343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3208.75</v>
      </c>
      <c r="L343" s="3">
        <v>41609</v>
      </c>
      <c r="M343" s="4">
        <v>12</v>
      </c>
      <c r="N343" s="1" t="s">
        <v>11</v>
      </c>
      <c r="O343" s="5" t="s">
        <v>21</v>
      </c>
    </row>
    <row r="344" spans="1:15" x14ac:dyDescent="0.25">
      <c r="A344" t="s">
        <v>17</v>
      </c>
      <c r="B344" t="s">
        <v>8</v>
      </c>
      <c r="C344" s="1" t="s">
        <v>26</v>
      </c>
      <c r="D344" s="1" t="s">
        <v>32</v>
      </c>
      <c r="E344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48111</v>
      </c>
      <c r="L344" s="3">
        <v>41821</v>
      </c>
      <c r="M344" s="4">
        <v>7</v>
      </c>
      <c r="N344" s="1" t="s">
        <v>16</v>
      </c>
      <c r="O344" s="5" t="s">
        <v>5</v>
      </c>
    </row>
    <row r="345" spans="1:15" x14ac:dyDescent="0.25">
      <c r="A345" t="s">
        <v>0</v>
      </c>
      <c r="B345" t="s">
        <v>10</v>
      </c>
      <c r="C345" s="1" t="s">
        <v>26</v>
      </c>
      <c r="D345" s="1" t="s">
        <v>32</v>
      </c>
      <c r="E345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5237.3999999999996</v>
      </c>
      <c r="L345" s="3">
        <v>41852</v>
      </c>
      <c r="M345" s="4">
        <v>8</v>
      </c>
      <c r="N345" s="1" t="s">
        <v>18</v>
      </c>
      <c r="O345" s="5" t="s">
        <v>5</v>
      </c>
    </row>
    <row r="346" spans="1:15" x14ac:dyDescent="0.25">
      <c r="A346" t="s">
        <v>15</v>
      </c>
      <c r="B346" t="s">
        <v>6</v>
      </c>
      <c r="C346" s="1" t="s">
        <v>26</v>
      </c>
      <c r="D346" s="1" t="s">
        <v>32</v>
      </c>
      <c r="E346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-7826.25</v>
      </c>
      <c r="L346" s="3">
        <v>41883</v>
      </c>
      <c r="M346" s="4">
        <v>9</v>
      </c>
      <c r="N346" s="1" t="s">
        <v>19</v>
      </c>
      <c r="O346" s="5" t="s">
        <v>5</v>
      </c>
    </row>
    <row r="347" spans="1:15" x14ac:dyDescent="0.25">
      <c r="A347" t="s">
        <v>0</v>
      </c>
      <c r="B347" t="s">
        <v>8</v>
      </c>
      <c r="C347" s="1" t="s">
        <v>26</v>
      </c>
      <c r="D347" s="1" t="s">
        <v>32</v>
      </c>
      <c r="E347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16993.599999999999</v>
      </c>
      <c r="L347" s="3">
        <v>41913</v>
      </c>
      <c r="M347" s="4">
        <v>10</v>
      </c>
      <c r="N347" s="1" t="s">
        <v>20</v>
      </c>
      <c r="O347" s="5" t="s">
        <v>5</v>
      </c>
    </row>
    <row r="348" spans="1:15" x14ac:dyDescent="0.25">
      <c r="A348" t="s">
        <v>0</v>
      </c>
      <c r="B348" t="s">
        <v>22</v>
      </c>
      <c r="C348" s="1" t="s">
        <v>26</v>
      </c>
      <c r="D348" s="1" t="s">
        <v>32</v>
      </c>
      <c r="E348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12220.599999999999</v>
      </c>
      <c r="L348" s="3">
        <v>41609</v>
      </c>
      <c r="M348" s="4">
        <v>12</v>
      </c>
      <c r="N348" s="1" t="s">
        <v>11</v>
      </c>
      <c r="O348" s="5" t="s">
        <v>21</v>
      </c>
    </row>
    <row r="349" spans="1:15" x14ac:dyDescent="0.25">
      <c r="A349" t="s">
        <v>17</v>
      </c>
      <c r="B349" t="s">
        <v>22</v>
      </c>
      <c r="C349" s="1" t="s">
        <v>26</v>
      </c>
      <c r="D349" s="1" t="s">
        <v>32</v>
      </c>
      <c r="E349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39788</v>
      </c>
      <c r="L349" s="3">
        <v>41974</v>
      </c>
      <c r="M349" s="4">
        <v>12</v>
      </c>
      <c r="N349" s="1" t="s">
        <v>11</v>
      </c>
      <c r="O349" s="5" t="s">
        <v>5</v>
      </c>
    </row>
    <row r="350" spans="1:15" x14ac:dyDescent="0.25">
      <c r="A350" t="s">
        <v>0</v>
      </c>
      <c r="B350" t="s">
        <v>6</v>
      </c>
      <c r="C350" s="1" t="s">
        <v>26</v>
      </c>
      <c r="D350" s="1" t="s">
        <v>32</v>
      </c>
      <c r="E350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5056.7999999999993</v>
      </c>
      <c r="L350" s="3">
        <v>41609</v>
      </c>
      <c r="M350" s="4">
        <v>12</v>
      </c>
      <c r="N350" s="1" t="s">
        <v>11</v>
      </c>
      <c r="O350" s="5" t="s">
        <v>21</v>
      </c>
    </row>
    <row r="351" spans="1:15" x14ac:dyDescent="0.25">
      <c r="A351" t="s">
        <v>14</v>
      </c>
      <c r="B351" t="s">
        <v>1</v>
      </c>
      <c r="C351" s="1" t="s">
        <v>27</v>
      </c>
      <c r="D351" s="1" t="s">
        <v>32</v>
      </c>
      <c r="E35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36208.620000000003</v>
      </c>
      <c r="K351" s="2">
        <v>26475.120000000003</v>
      </c>
      <c r="L351" s="3">
        <v>41640</v>
      </c>
      <c r="M351" s="4">
        <v>1</v>
      </c>
      <c r="N351" s="1" t="s">
        <v>4</v>
      </c>
      <c r="O351" s="5" t="s">
        <v>5</v>
      </c>
    </row>
    <row r="352" spans="1:15" x14ac:dyDescent="0.25">
      <c r="A352" t="s">
        <v>17</v>
      </c>
      <c r="B352" t="s">
        <v>8</v>
      </c>
      <c r="C352" s="1" t="s">
        <v>27</v>
      </c>
      <c r="D352" s="1" t="s">
        <v>32</v>
      </c>
      <c r="E352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27811</v>
      </c>
      <c r="L352" s="3">
        <v>41671</v>
      </c>
      <c r="M352" s="4">
        <v>2</v>
      </c>
      <c r="N352" s="1" t="s">
        <v>24</v>
      </c>
      <c r="O352" s="5" t="s">
        <v>5</v>
      </c>
    </row>
    <row r="353" spans="1:15" x14ac:dyDescent="0.25">
      <c r="A353" t="s">
        <v>17</v>
      </c>
      <c r="B353" t="s">
        <v>10</v>
      </c>
      <c r="C353" s="1" t="s">
        <v>27</v>
      </c>
      <c r="D353" s="1" t="s">
        <v>32</v>
      </c>
      <c r="E353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79663</v>
      </c>
      <c r="L353" s="3">
        <v>41671</v>
      </c>
      <c r="M353" s="4">
        <v>2</v>
      </c>
      <c r="N353" s="1" t="s">
        <v>24</v>
      </c>
      <c r="O353" s="5" t="s">
        <v>5</v>
      </c>
    </row>
    <row r="354" spans="1:15" x14ac:dyDescent="0.25">
      <c r="A354" t="s">
        <v>15</v>
      </c>
      <c r="B354" t="s">
        <v>1</v>
      </c>
      <c r="C354" s="1" t="s">
        <v>29</v>
      </c>
      <c r="D354" s="1" t="s">
        <v>32</v>
      </c>
      <c r="E354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-6168.75</v>
      </c>
      <c r="L354" s="3">
        <v>41760</v>
      </c>
      <c r="M354" s="4">
        <v>5</v>
      </c>
      <c r="N354" s="1" t="s">
        <v>31</v>
      </c>
      <c r="O354" s="5" t="s">
        <v>5</v>
      </c>
    </row>
    <row r="355" spans="1:15" x14ac:dyDescent="0.25">
      <c r="A355" t="s">
        <v>0</v>
      </c>
      <c r="B355" t="s">
        <v>8</v>
      </c>
      <c r="C355" s="1" t="s">
        <v>29</v>
      </c>
      <c r="D355" s="1" t="s">
        <v>32</v>
      </c>
      <c r="E355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188378</v>
      </c>
      <c r="L355" s="3">
        <v>41883</v>
      </c>
      <c r="M355" s="4">
        <v>9</v>
      </c>
      <c r="N355" s="1" t="s">
        <v>19</v>
      </c>
      <c r="O355" s="5" t="s">
        <v>5</v>
      </c>
    </row>
    <row r="356" spans="1:15" x14ac:dyDescent="0.25">
      <c r="A356" t="s">
        <v>15</v>
      </c>
      <c r="B356" t="s">
        <v>6</v>
      </c>
      <c r="C356" s="1" t="s">
        <v>29</v>
      </c>
      <c r="D356" s="1" t="s">
        <v>32</v>
      </c>
      <c r="E356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-3727.5</v>
      </c>
      <c r="L356" s="3">
        <v>41518</v>
      </c>
      <c r="M356" s="4">
        <v>9</v>
      </c>
      <c r="N356" s="1" t="s">
        <v>19</v>
      </c>
      <c r="O356" s="5" t="s">
        <v>21</v>
      </c>
    </row>
    <row r="357" spans="1:15" x14ac:dyDescent="0.25">
      <c r="A357" t="s">
        <v>0</v>
      </c>
      <c r="B357" t="s">
        <v>1</v>
      </c>
      <c r="C357" s="1" t="s">
        <v>29</v>
      </c>
      <c r="D357" s="1" t="s">
        <v>32</v>
      </c>
      <c r="E357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9614.7999999999993</v>
      </c>
      <c r="L357" s="3">
        <v>41944</v>
      </c>
      <c r="M357" s="4">
        <v>11</v>
      </c>
      <c r="N357" s="1" t="s">
        <v>25</v>
      </c>
      <c r="O357" s="5" t="s">
        <v>5</v>
      </c>
    </row>
    <row r="358" spans="1:15" x14ac:dyDescent="0.25">
      <c r="A358" t="s">
        <v>17</v>
      </c>
      <c r="B358" t="s">
        <v>22</v>
      </c>
      <c r="C358" s="1" t="s">
        <v>29</v>
      </c>
      <c r="D358" s="1" t="s">
        <v>32</v>
      </c>
      <c r="E358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39788</v>
      </c>
      <c r="L358" s="3">
        <v>41974</v>
      </c>
      <c r="M358" s="4">
        <v>12</v>
      </c>
      <c r="N358" s="1" t="s">
        <v>11</v>
      </c>
      <c r="O358" s="5" t="s">
        <v>5</v>
      </c>
    </row>
    <row r="359" spans="1:15" x14ac:dyDescent="0.25">
      <c r="A359" t="s">
        <v>0</v>
      </c>
      <c r="B359" t="s">
        <v>1</v>
      </c>
      <c r="C359" s="1" t="s">
        <v>12</v>
      </c>
      <c r="D359" s="1" t="s">
        <v>32</v>
      </c>
      <c r="E359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3142.7200000000003</v>
      </c>
      <c r="K359" s="2">
        <v>702.72000000000025</v>
      </c>
      <c r="L359" s="3">
        <v>41671</v>
      </c>
      <c r="M359" s="4">
        <v>2</v>
      </c>
      <c r="N359" s="1" t="s">
        <v>24</v>
      </c>
      <c r="O359" s="5" t="s">
        <v>5</v>
      </c>
    </row>
    <row r="360" spans="1:15" x14ac:dyDescent="0.25">
      <c r="A360" t="s">
        <v>0</v>
      </c>
      <c r="B360" t="s">
        <v>22</v>
      </c>
      <c r="C360" s="1" t="s">
        <v>12</v>
      </c>
      <c r="D360" s="1" t="s">
        <v>32</v>
      </c>
      <c r="E360">
        <v>1282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10768.8</v>
      </c>
      <c r="L360" s="3">
        <v>41791</v>
      </c>
      <c r="M360" s="4">
        <v>6</v>
      </c>
      <c r="N360" s="1" t="s">
        <v>9</v>
      </c>
      <c r="O360" s="5" t="s">
        <v>5</v>
      </c>
    </row>
    <row r="361" spans="1:15" x14ac:dyDescent="0.25">
      <c r="A361" t="s">
        <v>0</v>
      </c>
      <c r="B361" t="s">
        <v>1</v>
      </c>
      <c r="C361" s="1" t="s">
        <v>23</v>
      </c>
      <c r="D361" s="1" t="s">
        <v>32</v>
      </c>
      <c r="E361">
        <v>257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370.07999999999993</v>
      </c>
      <c r="L361" s="3">
        <v>41760</v>
      </c>
      <c r="M361" s="4">
        <v>5</v>
      </c>
      <c r="N361" s="1" t="s">
        <v>31</v>
      </c>
      <c r="O361" s="5" t="s">
        <v>5</v>
      </c>
    </row>
    <row r="362" spans="1:15" x14ac:dyDescent="0.25">
      <c r="A362" t="s">
        <v>0</v>
      </c>
      <c r="B362" t="s">
        <v>22</v>
      </c>
      <c r="C362" s="1" t="s">
        <v>29</v>
      </c>
      <c r="D362" s="1" t="s">
        <v>32</v>
      </c>
      <c r="E362">
        <v>1282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10768.8</v>
      </c>
      <c r="L362" s="3">
        <v>41791</v>
      </c>
      <c r="M362" s="4">
        <v>6</v>
      </c>
      <c r="N362" s="1" t="s">
        <v>9</v>
      </c>
      <c r="O362" s="5" t="s">
        <v>5</v>
      </c>
    </row>
    <row r="363" spans="1:15" x14ac:dyDescent="0.25">
      <c r="A363" t="s">
        <v>15</v>
      </c>
      <c r="B363" t="s">
        <v>10</v>
      </c>
      <c r="C363" s="1" t="s">
        <v>2</v>
      </c>
      <c r="D363" s="1" t="s">
        <v>32</v>
      </c>
      <c r="E363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-7700</v>
      </c>
      <c r="L363" s="3">
        <v>41852</v>
      </c>
      <c r="M363" s="4">
        <v>8</v>
      </c>
      <c r="N363" s="1" t="s">
        <v>18</v>
      </c>
      <c r="O363" s="5" t="s">
        <v>5</v>
      </c>
    </row>
    <row r="364" spans="1:15" x14ac:dyDescent="0.25">
      <c r="A364" t="s">
        <v>7</v>
      </c>
      <c r="B364" t="s">
        <v>8</v>
      </c>
      <c r="C364" s="1" t="s">
        <v>2</v>
      </c>
      <c r="D364" s="1" t="s">
        <v>32</v>
      </c>
      <c r="E364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1862</v>
      </c>
      <c r="L364" s="3">
        <v>41944</v>
      </c>
      <c r="M364" s="4">
        <v>11</v>
      </c>
      <c r="N364" s="1" t="s">
        <v>25</v>
      </c>
      <c r="O364" s="5" t="s">
        <v>5</v>
      </c>
    </row>
    <row r="365" spans="1:15" x14ac:dyDescent="0.25">
      <c r="A365" t="s">
        <v>0</v>
      </c>
      <c r="B365" t="s">
        <v>10</v>
      </c>
      <c r="C365" s="1" t="s">
        <v>2</v>
      </c>
      <c r="D365" s="1" t="s">
        <v>32</v>
      </c>
      <c r="E365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84444</v>
      </c>
      <c r="L365" s="3">
        <v>41974</v>
      </c>
      <c r="M365" s="4">
        <v>12</v>
      </c>
      <c r="N365" s="1" t="s">
        <v>11</v>
      </c>
      <c r="O365" s="5" t="s">
        <v>5</v>
      </c>
    </row>
    <row r="366" spans="1:15" x14ac:dyDescent="0.25">
      <c r="A366" t="s">
        <v>7</v>
      </c>
      <c r="B366" t="s">
        <v>8</v>
      </c>
      <c r="C366" s="1" t="s">
        <v>12</v>
      </c>
      <c r="D366" s="1" t="s">
        <v>32</v>
      </c>
      <c r="E366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9503.8000000000029</v>
      </c>
      <c r="L366" s="3">
        <v>41699</v>
      </c>
      <c r="M366" s="4">
        <v>3</v>
      </c>
      <c r="N366" s="1" t="s">
        <v>13</v>
      </c>
      <c r="O366" s="5" t="s">
        <v>5</v>
      </c>
    </row>
    <row r="367" spans="1:15" x14ac:dyDescent="0.25">
      <c r="A367" t="s">
        <v>0</v>
      </c>
      <c r="B367" t="s">
        <v>1</v>
      </c>
      <c r="C367" s="1" t="s">
        <v>12</v>
      </c>
      <c r="D367" s="1" t="s">
        <v>32</v>
      </c>
      <c r="E367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5947.2000000000007</v>
      </c>
      <c r="L367" s="3">
        <v>41791</v>
      </c>
      <c r="M367" s="4">
        <v>6</v>
      </c>
      <c r="N367" s="1" t="s">
        <v>9</v>
      </c>
      <c r="O367" s="5" t="s">
        <v>5</v>
      </c>
    </row>
    <row r="368" spans="1:15" x14ac:dyDescent="0.25">
      <c r="A368" t="s">
        <v>0</v>
      </c>
      <c r="B368" t="s">
        <v>6</v>
      </c>
      <c r="C368" s="1" t="s">
        <v>12</v>
      </c>
      <c r="D368" s="1" t="s">
        <v>32</v>
      </c>
      <c r="E368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5418</v>
      </c>
      <c r="L368" s="3">
        <v>41821</v>
      </c>
      <c r="M368" s="4">
        <v>7</v>
      </c>
      <c r="N368" s="1" t="s">
        <v>16</v>
      </c>
      <c r="O368" s="5" t="s">
        <v>5</v>
      </c>
    </row>
    <row r="369" spans="1:15" x14ac:dyDescent="0.25">
      <c r="A369" t="s">
        <v>17</v>
      </c>
      <c r="B369" t="s">
        <v>8</v>
      </c>
      <c r="C369" s="1" t="s">
        <v>12</v>
      </c>
      <c r="D369" s="1" t="s">
        <v>32</v>
      </c>
      <c r="E369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40612</v>
      </c>
      <c r="L369" s="3">
        <v>41852</v>
      </c>
      <c r="M369" s="4">
        <v>8</v>
      </c>
      <c r="N369" s="1" t="s">
        <v>18</v>
      </c>
      <c r="O369" s="5" t="s">
        <v>5</v>
      </c>
    </row>
    <row r="370" spans="1:15" x14ac:dyDescent="0.25">
      <c r="A370" t="s">
        <v>17</v>
      </c>
      <c r="B370" t="s">
        <v>1</v>
      </c>
      <c r="C370" s="1" t="s">
        <v>12</v>
      </c>
      <c r="D370" s="1" t="s">
        <v>32</v>
      </c>
      <c r="E370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33358</v>
      </c>
      <c r="L370" s="3">
        <v>41518</v>
      </c>
      <c r="M370" s="4">
        <v>9</v>
      </c>
      <c r="N370" s="1" t="s">
        <v>19</v>
      </c>
      <c r="O370" s="5" t="s">
        <v>21</v>
      </c>
    </row>
    <row r="371" spans="1:15" x14ac:dyDescent="0.25">
      <c r="A371" t="s">
        <v>7</v>
      </c>
      <c r="B371" t="s">
        <v>6</v>
      </c>
      <c r="C371" s="1" t="s">
        <v>12</v>
      </c>
      <c r="D371" s="1" t="s">
        <v>32</v>
      </c>
      <c r="E37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2701.7999999999993</v>
      </c>
      <c r="L371" s="3">
        <v>41974</v>
      </c>
      <c r="M371" s="4">
        <v>12</v>
      </c>
      <c r="N371" s="1" t="s">
        <v>11</v>
      </c>
      <c r="O371" s="5" t="s">
        <v>5</v>
      </c>
    </row>
    <row r="372" spans="1:15" x14ac:dyDescent="0.25">
      <c r="A372" t="s">
        <v>15</v>
      </c>
      <c r="B372" t="s">
        <v>10</v>
      </c>
      <c r="C372" s="1" t="s">
        <v>23</v>
      </c>
      <c r="D372" s="1" t="s">
        <v>32</v>
      </c>
      <c r="E372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-5570</v>
      </c>
      <c r="L372" s="3">
        <v>41699</v>
      </c>
      <c r="M372" s="4">
        <v>3</v>
      </c>
      <c r="N372" s="1" t="s">
        <v>13</v>
      </c>
      <c r="O372" s="5" t="s">
        <v>5</v>
      </c>
    </row>
    <row r="373" spans="1:15" x14ac:dyDescent="0.25">
      <c r="A373" t="s">
        <v>0</v>
      </c>
      <c r="B373" t="s">
        <v>6</v>
      </c>
      <c r="C373" s="1" t="s">
        <v>23</v>
      </c>
      <c r="D373" s="1" t="s">
        <v>32</v>
      </c>
      <c r="E373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1812.96</v>
      </c>
      <c r="L373" s="3">
        <v>41730</v>
      </c>
      <c r="M373" s="4">
        <v>4</v>
      </c>
      <c r="N373" s="1" t="s">
        <v>28</v>
      </c>
      <c r="O373" s="5" t="s">
        <v>5</v>
      </c>
    </row>
    <row r="374" spans="1:15" x14ac:dyDescent="0.25">
      <c r="A374" t="s">
        <v>0</v>
      </c>
      <c r="B374" t="s">
        <v>6</v>
      </c>
      <c r="C374" s="1" t="s">
        <v>23</v>
      </c>
      <c r="D374" s="1" t="s">
        <v>32</v>
      </c>
      <c r="E374">
        <v>1095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1576.8000000000002</v>
      </c>
      <c r="L374" s="3">
        <v>41760</v>
      </c>
      <c r="M374" s="4">
        <v>5</v>
      </c>
      <c r="N374" s="1" t="s">
        <v>31</v>
      </c>
      <c r="O374" s="5" t="s">
        <v>5</v>
      </c>
    </row>
    <row r="375" spans="1:15" x14ac:dyDescent="0.25">
      <c r="A375" t="s">
        <v>0</v>
      </c>
      <c r="B375" t="s">
        <v>6</v>
      </c>
      <c r="C375" s="1" t="s">
        <v>23</v>
      </c>
      <c r="D375" s="1" t="s">
        <v>32</v>
      </c>
      <c r="E375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11474.400000000001</v>
      </c>
      <c r="L375" s="3">
        <v>41791</v>
      </c>
      <c r="M375" s="4">
        <v>6</v>
      </c>
      <c r="N375" s="1" t="s">
        <v>9</v>
      </c>
      <c r="O375" s="5" t="s">
        <v>5</v>
      </c>
    </row>
    <row r="376" spans="1:15" x14ac:dyDescent="0.25">
      <c r="A376" t="s">
        <v>17</v>
      </c>
      <c r="B376" t="s">
        <v>10</v>
      </c>
      <c r="C376" s="1" t="s">
        <v>23</v>
      </c>
      <c r="D376" s="1" t="s">
        <v>32</v>
      </c>
      <c r="E376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63960</v>
      </c>
      <c r="L376" s="3">
        <v>41791</v>
      </c>
      <c r="M376" s="4">
        <v>6</v>
      </c>
      <c r="N376" s="1" t="s">
        <v>9</v>
      </c>
      <c r="O376" s="5" t="s">
        <v>5</v>
      </c>
    </row>
    <row r="377" spans="1:15" x14ac:dyDescent="0.25">
      <c r="A377" t="s">
        <v>0</v>
      </c>
      <c r="B377" t="s">
        <v>22</v>
      </c>
      <c r="C377" s="1" t="s">
        <v>23</v>
      </c>
      <c r="D377" s="1" t="s">
        <v>32</v>
      </c>
      <c r="E377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976.31999999999971</v>
      </c>
      <c r="L377" s="3">
        <v>41852</v>
      </c>
      <c r="M377" s="4">
        <v>8</v>
      </c>
      <c r="N377" s="1" t="s">
        <v>18</v>
      </c>
      <c r="O377" s="5" t="s">
        <v>5</v>
      </c>
    </row>
    <row r="378" spans="1:15" x14ac:dyDescent="0.25">
      <c r="A378" t="s">
        <v>0</v>
      </c>
      <c r="B378" t="s">
        <v>6</v>
      </c>
      <c r="C378" s="1" t="s">
        <v>23</v>
      </c>
      <c r="D378" s="1" t="s">
        <v>32</v>
      </c>
      <c r="E378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2301.1200000000008</v>
      </c>
      <c r="L378" s="3">
        <v>41852</v>
      </c>
      <c r="M378" s="4">
        <v>8</v>
      </c>
      <c r="N378" s="1" t="s">
        <v>18</v>
      </c>
      <c r="O378" s="5" t="s">
        <v>5</v>
      </c>
    </row>
    <row r="379" spans="1:15" x14ac:dyDescent="0.25">
      <c r="A379" t="s">
        <v>0</v>
      </c>
      <c r="B379" t="s">
        <v>6</v>
      </c>
      <c r="C379" s="1" t="s">
        <v>23</v>
      </c>
      <c r="D379" s="1" t="s">
        <v>32</v>
      </c>
      <c r="E379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3468.9599999999991</v>
      </c>
      <c r="L379" s="3">
        <v>41518</v>
      </c>
      <c r="M379" s="4">
        <v>9</v>
      </c>
      <c r="N379" s="1" t="s">
        <v>19</v>
      </c>
      <c r="O379" s="5" t="s">
        <v>21</v>
      </c>
    </row>
    <row r="380" spans="1:15" x14ac:dyDescent="0.25">
      <c r="A380" t="s">
        <v>0</v>
      </c>
      <c r="B380" t="s">
        <v>6</v>
      </c>
      <c r="C380" s="1" t="s">
        <v>23</v>
      </c>
      <c r="D380" s="1" t="s">
        <v>32</v>
      </c>
      <c r="E380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16245.599999999999</v>
      </c>
      <c r="L380" s="3">
        <v>41883</v>
      </c>
      <c r="M380" s="4">
        <v>9</v>
      </c>
      <c r="N380" s="1" t="s">
        <v>19</v>
      </c>
      <c r="O380" s="5" t="s">
        <v>5</v>
      </c>
    </row>
    <row r="381" spans="1:15" x14ac:dyDescent="0.25">
      <c r="A381" t="s">
        <v>0</v>
      </c>
      <c r="B381" t="s">
        <v>10</v>
      </c>
      <c r="C381" s="1" t="s">
        <v>23</v>
      </c>
      <c r="D381" s="1" t="s">
        <v>32</v>
      </c>
      <c r="E38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25141.199999999997</v>
      </c>
      <c r="L381" s="3">
        <v>41883</v>
      </c>
      <c r="M381" s="4">
        <v>9</v>
      </c>
      <c r="N381" s="1" t="s">
        <v>19</v>
      </c>
      <c r="O381" s="5" t="s">
        <v>5</v>
      </c>
    </row>
    <row r="382" spans="1:15" x14ac:dyDescent="0.25">
      <c r="A382" t="s">
        <v>0</v>
      </c>
      <c r="B382" t="s">
        <v>6</v>
      </c>
      <c r="C382" s="1" t="s">
        <v>23</v>
      </c>
      <c r="D382" s="1" t="s">
        <v>32</v>
      </c>
      <c r="E382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133052</v>
      </c>
      <c r="L382" s="3">
        <v>41579</v>
      </c>
      <c r="M382" s="4">
        <v>11</v>
      </c>
      <c r="N382" s="1" t="s">
        <v>25</v>
      </c>
      <c r="O382" s="5" t="s">
        <v>21</v>
      </c>
    </row>
    <row r="383" spans="1:15" x14ac:dyDescent="0.25">
      <c r="A383" t="s">
        <v>0</v>
      </c>
      <c r="B383" t="s">
        <v>10</v>
      </c>
      <c r="C383" s="1" t="s">
        <v>23</v>
      </c>
      <c r="D383" s="1" t="s">
        <v>32</v>
      </c>
      <c r="E383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2802.24</v>
      </c>
      <c r="L383" s="3">
        <v>41609</v>
      </c>
      <c r="M383" s="4">
        <v>12</v>
      </c>
      <c r="N383" s="1" t="s">
        <v>11</v>
      </c>
      <c r="O383" s="5" t="s">
        <v>21</v>
      </c>
    </row>
    <row r="384" spans="1:15" x14ac:dyDescent="0.25">
      <c r="A384" t="s">
        <v>0</v>
      </c>
      <c r="B384" t="s">
        <v>10</v>
      </c>
      <c r="C384" s="1" t="s">
        <v>23</v>
      </c>
      <c r="D384" s="1" t="s">
        <v>32</v>
      </c>
      <c r="E384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84444</v>
      </c>
      <c r="L384" s="3">
        <v>41974</v>
      </c>
      <c r="M384" s="4">
        <v>12</v>
      </c>
      <c r="N384" s="1" t="s">
        <v>11</v>
      </c>
      <c r="O384" s="5" t="s">
        <v>5</v>
      </c>
    </row>
    <row r="385" spans="1:15" x14ac:dyDescent="0.25">
      <c r="A385" t="s">
        <v>14</v>
      </c>
      <c r="B385" t="s">
        <v>1</v>
      </c>
      <c r="C385" s="1" t="s">
        <v>26</v>
      </c>
      <c r="D385" s="1" t="s">
        <v>32</v>
      </c>
      <c r="E385">
        <v>598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4807.92</v>
      </c>
      <c r="L385" s="3">
        <v>41699</v>
      </c>
      <c r="M385" s="4">
        <v>3</v>
      </c>
      <c r="N385" s="1" t="s">
        <v>13</v>
      </c>
      <c r="O385" s="5" t="s">
        <v>5</v>
      </c>
    </row>
    <row r="386" spans="1:15" x14ac:dyDescent="0.25">
      <c r="A386" t="s">
        <v>0</v>
      </c>
      <c r="B386" t="s">
        <v>22</v>
      </c>
      <c r="C386" s="1" t="s">
        <v>26</v>
      </c>
      <c r="D386" s="1" t="s">
        <v>32</v>
      </c>
      <c r="E386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4186.0800000000017</v>
      </c>
      <c r="L386" s="3">
        <v>41791</v>
      </c>
      <c r="M386" s="4">
        <v>6</v>
      </c>
      <c r="N386" s="1" t="s">
        <v>9</v>
      </c>
      <c r="O386" s="5" t="s">
        <v>5</v>
      </c>
    </row>
    <row r="387" spans="1:15" x14ac:dyDescent="0.25">
      <c r="A387" t="s">
        <v>0</v>
      </c>
      <c r="B387" t="s">
        <v>6</v>
      </c>
      <c r="C387" s="1" t="s">
        <v>26</v>
      </c>
      <c r="D387" s="1" t="s">
        <v>32</v>
      </c>
      <c r="E387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3366.7199999999993</v>
      </c>
      <c r="L387" s="3">
        <v>41791</v>
      </c>
      <c r="M387" s="4">
        <v>6</v>
      </c>
      <c r="N387" s="1" t="s">
        <v>9</v>
      </c>
      <c r="O387" s="5" t="s">
        <v>5</v>
      </c>
    </row>
    <row r="388" spans="1:15" x14ac:dyDescent="0.25">
      <c r="A388" t="s">
        <v>17</v>
      </c>
      <c r="B388" t="s">
        <v>8</v>
      </c>
      <c r="C388" s="1" t="s">
        <v>26</v>
      </c>
      <c r="D388" s="1" t="s">
        <v>32</v>
      </c>
      <c r="E388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10036</v>
      </c>
      <c r="L388" s="3">
        <v>41579</v>
      </c>
      <c r="M388" s="4">
        <v>11</v>
      </c>
      <c r="N388" s="1" t="s">
        <v>25</v>
      </c>
      <c r="O388" s="5" t="s">
        <v>21</v>
      </c>
    </row>
    <row r="389" spans="1:15" x14ac:dyDescent="0.25">
      <c r="A389" t="s">
        <v>17</v>
      </c>
      <c r="B389" t="s">
        <v>10</v>
      </c>
      <c r="C389" s="1" t="s">
        <v>26</v>
      </c>
      <c r="D389" s="1" t="s">
        <v>32</v>
      </c>
      <c r="E389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16510</v>
      </c>
      <c r="L389" s="3">
        <v>41974</v>
      </c>
      <c r="M389" s="4">
        <v>12</v>
      </c>
      <c r="N389" s="1" t="s">
        <v>11</v>
      </c>
      <c r="O389" s="5" t="s">
        <v>5</v>
      </c>
    </row>
    <row r="390" spans="1:15" x14ac:dyDescent="0.25">
      <c r="A390" t="s">
        <v>0</v>
      </c>
      <c r="B390" t="s">
        <v>8</v>
      </c>
      <c r="C390" s="1" t="s">
        <v>27</v>
      </c>
      <c r="D390" s="1" t="s">
        <v>32</v>
      </c>
      <c r="E390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35619</v>
      </c>
      <c r="L390" s="3">
        <v>41730</v>
      </c>
      <c r="M390" s="4">
        <v>4</v>
      </c>
      <c r="N390" s="1" t="s">
        <v>28</v>
      </c>
      <c r="O390" s="5" t="s">
        <v>5</v>
      </c>
    </row>
    <row r="391" spans="1:15" x14ac:dyDescent="0.25">
      <c r="A391" t="s">
        <v>0</v>
      </c>
      <c r="B391" t="s">
        <v>6</v>
      </c>
      <c r="C391" s="1" t="s">
        <v>27</v>
      </c>
      <c r="D391" s="1" t="s">
        <v>32</v>
      </c>
      <c r="E39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3366.7199999999993</v>
      </c>
      <c r="L391" s="3">
        <v>41791</v>
      </c>
      <c r="M391" s="4">
        <v>6</v>
      </c>
      <c r="N391" s="1" t="s">
        <v>9</v>
      </c>
      <c r="O391" s="5" t="s">
        <v>5</v>
      </c>
    </row>
    <row r="392" spans="1:15" x14ac:dyDescent="0.25">
      <c r="A392" t="s">
        <v>0</v>
      </c>
      <c r="B392" t="s">
        <v>8</v>
      </c>
      <c r="C392" s="1" t="s">
        <v>27</v>
      </c>
      <c r="D392" s="1" t="s">
        <v>32</v>
      </c>
      <c r="E392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23622</v>
      </c>
      <c r="L392" s="3">
        <v>41852</v>
      </c>
      <c r="M392" s="4">
        <v>8</v>
      </c>
      <c r="N392" s="1" t="s">
        <v>18</v>
      </c>
      <c r="O392" s="5" t="s">
        <v>5</v>
      </c>
    </row>
    <row r="393" spans="1:15" x14ac:dyDescent="0.25">
      <c r="A393" t="s">
        <v>0</v>
      </c>
      <c r="B393" t="s">
        <v>6</v>
      </c>
      <c r="C393" s="1" t="s">
        <v>27</v>
      </c>
      <c r="D393" s="1" t="s">
        <v>32</v>
      </c>
      <c r="E393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26164</v>
      </c>
      <c r="L393" s="3">
        <v>41852</v>
      </c>
      <c r="M393" s="4">
        <v>8</v>
      </c>
      <c r="N393" s="1" t="s">
        <v>18</v>
      </c>
      <c r="O393" s="5" t="s">
        <v>5</v>
      </c>
    </row>
    <row r="394" spans="1:15" x14ac:dyDescent="0.25">
      <c r="A394" t="s">
        <v>17</v>
      </c>
      <c r="B394" t="s">
        <v>1</v>
      </c>
      <c r="C394" s="1" t="s">
        <v>27</v>
      </c>
      <c r="D394" s="1" t="s">
        <v>32</v>
      </c>
      <c r="E394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55484</v>
      </c>
      <c r="L394" s="3">
        <v>41883</v>
      </c>
      <c r="M394" s="4">
        <v>9</v>
      </c>
      <c r="N394" s="1" t="s">
        <v>19</v>
      </c>
      <c r="O394" s="5" t="s">
        <v>5</v>
      </c>
    </row>
    <row r="395" spans="1:15" x14ac:dyDescent="0.25">
      <c r="A395" t="s">
        <v>17</v>
      </c>
      <c r="B395" t="s">
        <v>22</v>
      </c>
      <c r="C395" s="1" t="s">
        <v>27</v>
      </c>
      <c r="D395" s="1" t="s">
        <v>32</v>
      </c>
      <c r="E395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21008</v>
      </c>
      <c r="L395" s="3">
        <v>41609</v>
      </c>
      <c r="M395" s="4">
        <v>12</v>
      </c>
      <c r="N395" s="1" t="s">
        <v>11</v>
      </c>
      <c r="O395" s="5" t="s">
        <v>21</v>
      </c>
    </row>
    <row r="396" spans="1:15" x14ac:dyDescent="0.25">
      <c r="A396" t="s">
        <v>0</v>
      </c>
      <c r="B396" t="s">
        <v>1</v>
      </c>
      <c r="C396" s="1" t="s">
        <v>29</v>
      </c>
      <c r="D396" s="1" t="s">
        <v>32</v>
      </c>
      <c r="E396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5947.2000000000007</v>
      </c>
      <c r="L396" s="3">
        <v>41791</v>
      </c>
      <c r="M396" s="4">
        <v>6</v>
      </c>
      <c r="N396" s="1" t="s">
        <v>9</v>
      </c>
      <c r="O396" s="5" t="s">
        <v>5</v>
      </c>
    </row>
    <row r="397" spans="1:15" x14ac:dyDescent="0.25">
      <c r="A397" t="s">
        <v>0</v>
      </c>
      <c r="B397" t="s">
        <v>22</v>
      </c>
      <c r="C397" s="1" t="s">
        <v>29</v>
      </c>
      <c r="D397" s="1" t="s">
        <v>32</v>
      </c>
      <c r="E397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4186.0800000000017</v>
      </c>
      <c r="L397" s="3">
        <v>41791</v>
      </c>
      <c r="M397" s="4">
        <v>6</v>
      </c>
      <c r="N397" s="1" t="s">
        <v>9</v>
      </c>
      <c r="O397" s="5" t="s">
        <v>5</v>
      </c>
    </row>
    <row r="398" spans="1:15" x14ac:dyDescent="0.25">
      <c r="A398" t="s">
        <v>0</v>
      </c>
      <c r="B398" t="s">
        <v>6</v>
      </c>
      <c r="C398" s="1" t="s">
        <v>29</v>
      </c>
      <c r="D398" s="1" t="s">
        <v>32</v>
      </c>
      <c r="E398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11474.400000000001</v>
      </c>
      <c r="L398" s="3">
        <v>41791</v>
      </c>
      <c r="M398" s="4">
        <v>6</v>
      </c>
      <c r="N398" s="1" t="s">
        <v>9</v>
      </c>
      <c r="O398" s="5" t="s">
        <v>5</v>
      </c>
    </row>
    <row r="399" spans="1:15" x14ac:dyDescent="0.25">
      <c r="A399" t="s">
        <v>17</v>
      </c>
      <c r="B399" t="s">
        <v>10</v>
      </c>
      <c r="C399" s="1" t="s">
        <v>29</v>
      </c>
      <c r="D399" s="1" t="s">
        <v>32</v>
      </c>
      <c r="E399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63960</v>
      </c>
      <c r="L399" s="3">
        <v>41791</v>
      </c>
      <c r="M399" s="4">
        <v>6</v>
      </c>
      <c r="N399" s="1" t="s">
        <v>9</v>
      </c>
      <c r="O399" s="5" t="s">
        <v>5</v>
      </c>
    </row>
    <row r="400" spans="1:15" x14ac:dyDescent="0.25">
      <c r="A400" t="s">
        <v>0</v>
      </c>
      <c r="B400" t="s">
        <v>6</v>
      </c>
      <c r="C400" s="1" t="s">
        <v>29</v>
      </c>
      <c r="D400" s="1" t="s">
        <v>32</v>
      </c>
      <c r="E400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12768</v>
      </c>
      <c r="L400" s="3">
        <v>41944</v>
      </c>
      <c r="M400" s="4">
        <v>11</v>
      </c>
      <c r="N400" s="1" t="s">
        <v>25</v>
      </c>
      <c r="O400" s="5" t="s">
        <v>5</v>
      </c>
    </row>
    <row r="401" spans="1:15" x14ac:dyDescent="0.25">
      <c r="A401" t="s">
        <v>7</v>
      </c>
      <c r="B401" t="s">
        <v>6</v>
      </c>
      <c r="C401" s="1" t="s">
        <v>29</v>
      </c>
      <c r="D401" s="1" t="s">
        <v>32</v>
      </c>
      <c r="E40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2701.7999999999993</v>
      </c>
      <c r="L401" s="3">
        <v>41974</v>
      </c>
      <c r="M401" s="4">
        <v>12</v>
      </c>
      <c r="N401" s="1" t="s">
        <v>11</v>
      </c>
      <c r="O401" s="5" t="s">
        <v>5</v>
      </c>
    </row>
    <row r="402" spans="1:15" x14ac:dyDescent="0.25">
      <c r="A402" t="s">
        <v>14</v>
      </c>
      <c r="B402" t="s">
        <v>10</v>
      </c>
      <c r="C402" s="1" t="s">
        <v>29</v>
      </c>
      <c r="D402" s="1" t="s">
        <v>32</v>
      </c>
      <c r="E402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11055</v>
      </c>
      <c r="L402" s="3">
        <v>41609</v>
      </c>
      <c r="M402" s="4">
        <v>12</v>
      </c>
      <c r="N402" s="1" t="s">
        <v>11</v>
      </c>
      <c r="O402" s="5" t="s">
        <v>21</v>
      </c>
    </row>
    <row r="403" spans="1:15" x14ac:dyDescent="0.25">
      <c r="A403" t="s">
        <v>17</v>
      </c>
      <c r="B403" t="s">
        <v>10</v>
      </c>
      <c r="C403" s="1" t="s">
        <v>29</v>
      </c>
      <c r="D403" s="1" t="s">
        <v>32</v>
      </c>
      <c r="E403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16510</v>
      </c>
      <c r="L403" s="3">
        <v>41974</v>
      </c>
      <c r="M403" s="4">
        <v>12</v>
      </c>
      <c r="N403" s="1" t="s">
        <v>11</v>
      </c>
      <c r="O403" s="5" t="s">
        <v>5</v>
      </c>
    </row>
    <row r="404" spans="1:15" x14ac:dyDescent="0.25">
      <c r="A404" t="s">
        <v>0</v>
      </c>
      <c r="B404" t="s">
        <v>22</v>
      </c>
      <c r="C404" s="1" t="s">
        <v>27</v>
      </c>
      <c r="D404" s="1" t="s">
        <v>32</v>
      </c>
      <c r="E404">
        <v>436.5</v>
      </c>
      <c r="F404" s="2">
        <v>250</v>
      </c>
      <c r="G404" s="2">
        <v>20</v>
      </c>
      <c r="H404" s="2">
        <v>8730</v>
      </c>
      <c r="I404" s="2">
        <v>698.40000000000009</v>
      </c>
      <c r="J404" s="2">
        <v>8031.5999999999995</v>
      </c>
      <c r="K404" s="2">
        <v>3666.5999999999995</v>
      </c>
      <c r="L404" s="3">
        <v>41821</v>
      </c>
      <c r="M404" s="4">
        <v>7</v>
      </c>
      <c r="N404" s="1" t="s">
        <v>16</v>
      </c>
      <c r="O404" s="5" t="s">
        <v>5</v>
      </c>
    </row>
    <row r="405" spans="1:15" x14ac:dyDescent="0.25">
      <c r="A405" t="s">
        <v>17</v>
      </c>
      <c r="B405" t="s">
        <v>1</v>
      </c>
      <c r="C405" s="1" t="s">
        <v>2</v>
      </c>
      <c r="D405" s="1" t="s">
        <v>32</v>
      </c>
      <c r="E405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25162</v>
      </c>
      <c r="L405" s="3">
        <v>41791</v>
      </c>
      <c r="M405" s="4">
        <v>6</v>
      </c>
      <c r="N405" s="1" t="s">
        <v>9</v>
      </c>
      <c r="O405" s="5" t="s">
        <v>5</v>
      </c>
    </row>
    <row r="406" spans="1:15" x14ac:dyDescent="0.25">
      <c r="A406" t="s">
        <v>14</v>
      </c>
      <c r="B406" t="s">
        <v>10</v>
      </c>
      <c r="C406" s="1" t="s">
        <v>2</v>
      </c>
      <c r="D406" s="1" t="s">
        <v>32</v>
      </c>
      <c r="E406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2906.64</v>
      </c>
      <c r="L406" s="3">
        <v>41548</v>
      </c>
      <c r="M406" s="4">
        <v>10</v>
      </c>
      <c r="N406" s="1" t="s">
        <v>20</v>
      </c>
      <c r="O406" s="5" t="s">
        <v>21</v>
      </c>
    </row>
    <row r="407" spans="1:15" x14ac:dyDescent="0.25">
      <c r="A407" t="s">
        <v>17</v>
      </c>
      <c r="B407" t="s">
        <v>1</v>
      </c>
      <c r="C407" s="1" t="s">
        <v>12</v>
      </c>
      <c r="D407" s="1" t="s">
        <v>32</v>
      </c>
      <c r="E407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87457.5</v>
      </c>
      <c r="L407" s="3">
        <v>41730</v>
      </c>
      <c r="M407" s="4">
        <v>4</v>
      </c>
      <c r="N407" s="1" t="s">
        <v>28</v>
      </c>
      <c r="O407" s="5" t="s">
        <v>5</v>
      </c>
    </row>
    <row r="408" spans="1:15" x14ac:dyDescent="0.25">
      <c r="A408" t="s">
        <v>0</v>
      </c>
      <c r="B408" t="s">
        <v>8</v>
      </c>
      <c r="C408" s="1" t="s">
        <v>12</v>
      </c>
      <c r="D408" s="1" t="s">
        <v>32</v>
      </c>
      <c r="E408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97461</v>
      </c>
      <c r="L408" s="3">
        <v>41760</v>
      </c>
      <c r="M408" s="4">
        <v>5</v>
      </c>
      <c r="N408" s="1" t="s">
        <v>31</v>
      </c>
      <c r="O408" s="5" t="s">
        <v>5</v>
      </c>
    </row>
    <row r="409" spans="1:15" x14ac:dyDescent="0.25">
      <c r="A409" t="s">
        <v>17</v>
      </c>
      <c r="B409" t="s">
        <v>8</v>
      </c>
      <c r="C409" s="1" t="s">
        <v>12</v>
      </c>
      <c r="D409" s="1" t="s">
        <v>32</v>
      </c>
      <c r="E409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7406</v>
      </c>
      <c r="L409" s="3">
        <v>41518</v>
      </c>
      <c r="M409" s="4">
        <v>9</v>
      </c>
      <c r="N409" s="1" t="s">
        <v>19</v>
      </c>
      <c r="O409" s="5" t="s">
        <v>21</v>
      </c>
    </row>
    <row r="410" spans="1:15" x14ac:dyDescent="0.25">
      <c r="A410" t="s">
        <v>14</v>
      </c>
      <c r="B410" t="s">
        <v>1</v>
      </c>
      <c r="C410" s="1" t="s">
        <v>12</v>
      </c>
      <c r="D410" s="1" t="s">
        <v>32</v>
      </c>
      <c r="E410">
        <v>2321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18382.32</v>
      </c>
      <c r="L410" s="3">
        <v>41944</v>
      </c>
      <c r="M410" s="4">
        <v>11</v>
      </c>
      <c r="N410" s="1" t="s">
        <v>25</v>
      </c>
      <c r="O410" s="5" t="s">
        <v>5</v>
      </c>
    </row>
    <row r="411" spans="1:15" x14ac:dyDescent="0.25">
      <c r="A411" t="s">
        <v>15</v>
      </c>
      <c r="B411" t="s">
        <v>8</v>
      </c>
      <c r="C411" s="1" t="s">
        <v>12</v>
      </c>
      <c r="D411" s="1" t="s">
        <v>32</v>
      </c>
      <c r="E41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-11606.25</v>
      </c>
      <c r="L411" s="3">
        <v>41579</v>
      </c>
      <c r="M411" s="4">
        <v>11</v>
      </c>
      <c r="N411" s="1" t="s">
        <v>25</v>
      </c>
      <c r="O411" s="5" t="s">
        <v>21</v>
      </c>
    </row>
    <row r="412" spans="1:15" x14ac:dyDescent="0.25">
      <c r="A412" t="s">
        <v>0</v>
      </c>
      <c r="B412" t="s">
        <v>1</v>
      </c>
      <c r="C412" s="1" t="s">
        <v>12</v>
      </c>
      <c r="D412" s="1" t="s">
        <v>32</v>
      </c>
      <c r="E412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2207.0699999999997</v>
      </c>
      <c r="L412" s="3">
        <v>41609</v>
      </c>
      <c r="M412" s="4">
        <v>12</v>
      </c>
      <c r="N412" s="1" t="s">
        <v>11</v>
      </c>
      <c r="O412" s="5" t="s">
        <v>21</v>
      </c>
    </row>
    <row r="413" spans="1:15" x14ac:dyDescent="0.25">
      <c r="A413" t="s">
        <v>15</v>
      </c>
      <c r="B413" t="s">
        <v>22</v>
      </c>
      <c r="C413" s="1" t="s">
        <v>12</v>
      </c>
      <c r="D413" s="1" t="s">
        <v>32</v>
      </c>
      <c r="E413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-17481.25</v>
      </c>
      <c r="L413" s="3">
        <v>41974</v>
      </c>
      <c r="M413" s="4">
        <v>12</v>
      </c>
      <c r="N413" s="1" t="s">
        <v>11</v>
      </c>
      <c r="O413" s="5" t="s">
        <v>5</v>
      </c>
    </row>
    <row r="414" spans="1:15" x14ac:dyDescent="0.25">
      <c r="A414" t="s">
        <v>17</v>
      </c>
      <c r="B414" t="s">
        <v>6</v>
      </c>
      <c r="C414" s="1" t="s">
        <v>12</v>
      </c>
      <c r="D414" s="1" t="s">
        <v>32</v>
      </c>
      <c r="E414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7682</v>
      </c>
      <c r="L414" s="3">
        <v>41609</v>
      </c>
      <c r="M414" s="4">
        <v>12</v>
      </c>
      <c r="N414" s="1" t="s">
        <v>11</v>
      </c>
      <c r="O414" s="5" t="s">
        <v>21</v>
      </c>
    </row>
    <row r="415" spans="1:15" x14ac:dyDescent="0.25">
      <c r="A415" t="s">
        <v>17</v>
      </c>
      <c r="B415" t="s">
        <v>10</v>
      </c>
      <c r="C415" s="1" t="s">
        <v>23</v>
      </c>
      <c r="D415" s="1" t="s">
        <v>32</v>
      </c>
      <c r="E415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58995</v>
      </c>
      <c r="L415" s="3">
        <v>41640</v>
      </c>
      <c r="M415" s="4">
        <v>1</v>
      </c>
      <c r="N415" s="1" t="s">
        <v>4</v>
      </c>
      <c r="O415" s="5" t="s">
        <v>5</v>
      </c>
    </row>
    <row r="416" spans="1:15" x14ac:dyDescent="0.25">
      <c r="A416" t="s">
        <v>0</v>
      </c>
      <c r="B416" t="s">
        <v>10</v>
      </c>
      <c r="C416" s="1" t="s">
        <v>23</v>
      </c>
      <c r="D416" s="1" t="s">
        <v>32</v>
      </c>
      <c r="E416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141394.5</v>
      </c>
      <c r="L416" s="3">
        <v>41640</v>
      </c>
      <c r="M416" s="4">
        <v>1</v>
      </c>
      <c r="N416" s="1" t="s">
        <v>4</v>
      </c>
      <c r="O416" s="5" t="s">
        <v>5</v>
      </c>
    </row>
    <row r="417" spans="1:15" x14ac:dyDescent="0.25">
      <c r="A417" t="s">
        <v>7</v>
      </c>
      <c r="B417" t="s">
        <v>22</v>
      </c>
      <c r="C417" s="1" t="s">
        <v>23</v>
      </c>
      <c r="D417" s="1" t="s">
        <v>32</v>
      </c>
      <c r="E417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13413.75</v>
      </c>
      <c r="L417" s="3">
        <v>41730</v>
      </c>
      <c r="M417" s="4">
        <v>4</v>
      </c>
      <c r="N417" s="1" t="s">
        <v>28</v>
      </c>
      <c r="O417" s="5" t="s">
        <v>5</v>
      </c>
    </row>
    <row r="418" spans="1:15" x14ac:dyDescent="0.25">
      <c r="A418" t="s">
        <v>17</v>
      </c>
      <c r="B418" t="s">
        <v>1</v>
      </c>
      <c r="C418" s="1" t="s">
        <v>23</v>
      </c>
      <c r="D418" s="1" t="s">
        <v>32</v>
      </c>
      <c r="E418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25162</v>
      </c>
      <c r="L418" s="3">
        <v>41791</v>
      </c>
      <c r="M418" s="4">
        <v>6</v>
      </c>
      <c r="N418" s="1" t="s">
        <v>9</v>
      </c>
      <c r="O418" s="5" t="s">
        <v>5</v>
      </c>
    </row>
    <row r="419" spans="1:15" x14ac:dyDescent="0.25">
      <c r="A419" t="s">
        <v>7</v>
      </c>
      <c r="B419" t="s">
        <v>8</v>
      </c>
      <c r="C419" s="1" t="s">
        <v>23</v>
      </c>
      <c r="D419" s="1" t="s">
        <v>32</v>
      </c>
      <c r="E419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4478.5499999999993</v>
      </c>
      <c r="L419" s="3">
        <v>41913</v>
      </c>
      <c r="M419" s="4">
        <v>10</v>
      </c>
      <c r="N419" s="1" t="s">
        <v>20</v>
      </c>
      <c r="O419" s="5" t="s">
        <v>5</v>
      </c>
    </row>
    <row r="420" spans="1:15" x14ac:dyDescent="0.25">
      <c r="A420" t="s">
        <v>14</v>
      </c>
      <c r="B420" t="s">
        <v>10</v>
      </c>
      <c r="C420" s="1" t="s">
        <v>23</v>
      </c>
      <c r="D420" s="1" t="s">
        <v>32</v>
      </c>
      <c r="E420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2906.64</v>
      </c>
      <c r="L420" s="3">
        <v>41548</v>
      </c>
      <c r="M420" s="4">
        <v>10</v>
      </c>
      <c r="N420" s="1" t="s">
        <v>20</v>
      </c>
      <c r="O420" s="5" t="s">
        <v>21</v>
      </c>
    </row>
    <row r="421" spans="1:15" x14ac:dyDescent="0.25">
      <c r="A421" t="s">
        <v>17</v>
      </c>
      <c r="B421" t="s">
        <v>8</v>
      </c>
      <c r="C421" s="1" t="s">
        <v>23</v>
      </c>
      <c r="D421" s="1" t="s">
        <v>32</v>
      </c>
      <c r="E42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30452</v>
      </c>
      <c r="L421" s="3">
        <v>41944</v>
      </c>
      <c r="M421" s="4">
        <v>11</v>
      </c>
      <c r="N421" s="1" t="s">
        <v>25</v>
      </c>
      <c r="O421" s="5" t="s">
        <v>5</v>
      </c>
    </row>
    <row r="422" spans="1:15" x14ac:dyDescent="0.25">
      <c r="A422" t="s">
        <v>14</v>
      </c>
      <c r="B422" t="s">
        <v>6</v>
      </c>
      <c r="C422" s="1" t="s">
        <v>23</v>
      </c>
      <c r="D422" s="1" t="s">
        <v>32</v>
      </c>
      <c r="E422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14058</v>
      </c>
      <c r="L422" s="3">
        <v>41579</v>
      </c>
      <c r="M422" s="4">
        <v>11</v>
      </c>
      <c r="N422" s="1" t="s">
        <v>25</v>
      </c>
      <c r="O422" s="5" t="s">
        <v>21</v>
      </c>
    </row>
    <row r="423" spans="1:15" x14ac:dyDescent="0.25">
      <c r="A423" t="s">
        <v>15</v>
      </c>
      <c r="B423" t="s">
        <v>22</v>
      </c>
      <c r="C423" s="1" t="s">
        <v>23</v>
      </c>
      <c r="D423" s="1" t="s">
        <v>32</v>
      </c>
      <c r="E423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-17481.25</v>
      </c>
      <c r="L423" s="3">
        <v>41974</v>
      </c>
      <c r="M423" s="4">
        <v>12</v>
      </c>
      <c r="N423" s="1" t="s">
        <v>11</v>
      </c>
      <c r="O423" s="5" t="s">
        <v>5</v>
      </c>
    </row>
    <row r="424" spans="1:15" x14ac:dyDescent="0.25">
      <c r="A424" t="s">
        <v>7</v>
      </c>
      <c r="B424" t="s">
        <v>10</v>
      </c>
      <c r="C424" s="1" t="s">
        <v>26</v>
      </c>
      <c r="D424" s="1" t="s">
        <v>32</v>
      </c>
      <c r="E424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894.25</v>
      </c>
      <c r="L424" s="3">
        <v>41760</v>
      </c>
      <c r="M424" s="4">
        <v>5</v>
      </c>
      <c r="N424" s="1" t="s">
        <v>31</v>
      </c>
      <c r="O424" s="5" t="s">
        <v>5</v>
      </c>
    </row>
    <row r="425" spans="1:15" x14ac:dyDescent="0.25">
      <c r="A425" t="s">
        <v>17</v>
      </c>
      <c r="B425" t="s">
        <v>1</v>
      </c>
      <c r="C425" s="1" t="s">
        <v>26</v>
      </c>
      <c r="D425" s="1" t="s">
        <v>32</v>
      </c>
      <c r="E425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87250.5</v>
      </c>
      <c r="L425" s="3">
        <v>41821</v>
      </c>
      <c r="M425" s="4">
        <v>7</v>
      </c>
      <c r="N425" s="1" t="s">
        <v>16</v>
      </c>
      <c r="O425" s="5" t="s">
        <v>5</v>
      </c>
    </row>
    <row r="426" spans="1:15" x14ac:dyDescent="0.25">
      <c r="A426" t="s">
        <v>0</v>
      </c>
      <c r="B426" t="s">
        <v>6</v>
      </c>
      <c r="C426" s="1" t="s">
        <v>26</v>
      </c>
      <c r="D426" s="1" t="s">
        <v>32</v>
      </c>
      <c r="E426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76459.5</v>
      </c>
      <c r="L426" s="3">
        <v>41821</v>
      </c>
      <c r="M426" s="4">
        <v>7</v>
      </c>
      <c r="N426" s="1" t="s">
        <v>16</v>
      </c>
      <c r="O426" s="5" t="s">
        <v>5</v>
      </c>
    </row>
    <row r="427" spans="1:15" x14ac:dyDescent="0.25">
      <c r="A427" t="s">
        <v>15</v>
      </c>
      <c r="B427" t="s">
        <v>1</v>
      </c>
      <c r="C427" s="1" t="s">
        <v>26</v>
      </c>
      <c r="D427" s="1" t="s">
        <v>32</v>
      </c>
      <c r="E427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-3543.75</v>
      </c>
      <c r="L427" s="3">
        <v>41883</v>
      </c>
      <c r="M427" s="4">
        <v>9</v>
      </c>
      <c r="N427" s="1" t="s">
        <v>19</v>
      </c>
      <c r="O427" s="5" t="s">
        <v>5</v>
      </c>
    </row>
    <row r="428" spans="1:15" x14ac:dyDescent="0.25">
      <c r="A428" t="s">
        <v>15</v>
      </c>
      <c r="B428" t="s">
        <v>10</v>
      </c>
      <c r="C428" s="1" t="s">
        <v>26</v>
      </c>
      <c r="D428" s="1" t="s">
        <v>32</v>
      </c>
      <c r="E428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-13187.5</v>
      </c>
      <c r="L428" s="3">
        <v>41883</v>
      </c>
      <c r="M428" s="4">
        <v>9</v>
      </c>
      <c r="N428" s="1" t="s">
        <v>19</v>
      </c>
      <c r="O428" s="5" t="s">
        <v>5</v>
      </c>
    </row>
    <row r="429" spans="1:15" x14ac:dyDescent="0.25">
      <c r="A429" t="s">
        <v>0</v>
      </c>
      <c r="B429" t="s">
        <v>1</v>
      </c>
      <c r="C429" s="1" t="s">
        <v>26</v>
      </c>
      <c r="D429" s="1" t="s">
        <v>32</v>
      </c>
      <c r="E429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74236.5</v>
      </c>
      <c r="L429" s="3">
        <v>41913</v>
      </c>
      <c r="M429" s="4">
        <v>10</v>
      </c>
      <c r="N429" s="1" t="s">
        <v>20</v>
      </c>
      <c r="O429" s="5" t="s">
        <v>5</v>
      </c>
    </row>
    <row r="430" spans="1:15" x14ac:dyDescent="0.25">
      <c r="A430" t="s">
        <v>14</v>
      </c>
      <c r="B430" t="s">
        <v>22</v>
      </c>
      <c r="C430" s="1" t="s">
        <v>27</v>
      </c>
      <c r="D430" s="1" t="s">
        <v>32</v>
      </c>
      <c r="E430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15491.52</v>
      </c>
      <c r="L430" s="3">
        <v>41640</v>
      </c>
      <c r="M430" s="4">
        <v>1</v>
      </c>
      <c r="N430" s="1" t="s">
        <v>4</v>
      </c>
      <c r="O430" s="5" t="s">
        <v>5</v>
      </c>
    </row>
    <row r="431" spans="1:15" x14ac:dyDescent="0.25">
      <c r="A431" t="s">
        <v>17</v>
      </c>
      <c r="B431" t="s">
        <v>6</v>
      </c>
      <c r="C431" s="1" t="s">
        <v>27</v>
      </c>
      <c r="D431" s="1" t="s">
        <v>32</v>
      </c>
      <c r="E43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61157</v>
      </c>
      <c r="L431" s="3">
        <v>41671</v>
      </c>
      <c r="M431" s="4">
        <v>2</v>
      </c>
      <c r="N431" s="1" t="s">
        <v>24</v>
      </c>
      <c r="O431" s="5" t="s">
        <v>5</v>
      </c>
    </row>
    <row r="432" spans="1:15" x14ac:dyDescent="0.25">
      <c r="A432" t="s">
        <v>0</v>
      </c>
      <c r="B432" t="s">
        <v>22</v>
      </c>
      <c r="C432" s="1" t="s">
        <v>27</v>
      </c>
      <c r="D432" s="1" t="s">
        <v>32</v>
      </c>
      <c r="E432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79062.75</v>
      </c>
      <c r="L432" s="3">
        <v>41730</v>
      </c>
      <c r="M432" s="4">
        <v>4</v>
      </c>
      <c r="N432" s="1" t="s">
        <v>28</v>
      </c>
      <c r="O432" s="5" t="s">
        <v>5</v>
      </c>
    </row>
    <row r="433" spans="1:15" x14ac:dyDescent="0.25">
      <c r="A433" t="s">
        <v>14</v>
      </c>
      <c r="B433" t="s">
        <v>6</v>
      </c>
      <c r="C433" s="1" t="s">
        <v>27</v>
      </c>
      <c r="D433" s="1" t="s">
        <v>32</v>
      </c>
      <c r="E433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6969.6</v>
      </c>
      <c r="L433" s="3">
        <v>41760</v>
      </c>
      <c r="M433" s="4">
        <v>5</v>
      </c>
      <c r="N433" s="1" t="s">
        <v>31</v>
      </c>
      <c r="O433" s="5" t="s">
        <v>5</v>
      </c>
    </row>
    <row r="434" spans="1:15" x14ac:dyDescent="0.25">
      <c r="A434" t="s">
        <v>17</v>
      </c>
      <c r="B434" t="s">
        <v>22</v>
      </c>
      <c r="C434" s="1" t="s">
        <v>27</v>
      </c>
      <c r="D434" s="1" t="s">
        <v>32</v>
      </c>
      <c r="E434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42941</v>
      </c>
      <c r="L434" s="3">
        <v>41883</v>
      </c>
      <c r="M434" s="4">
        <v>9</v>
      </c>
      <c r="N434" s="1" t="s">
        <v>19</v>
      </c>
      <c r="O434" s="5" t="s">
        <v>5</v>
      </c>
    </row>
    <row r="435" spans="1:15" x14ac:dyDescent="0.25">
      <c r="A435" t="s">
        <v>14</v>
      </c>
      <c r="B435" t="s">
        <v>8</v>
      </c>
      <c r="C435" s="1" t="s">
        <v>27</v>
      </c>
      <c r="D435" s="1" t="s">
        <v>32</v>
      </c>
      <c r="E435">
        <v>2234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17693.28</v>
      </c>
      <c r="L435" s="3">
        <v>41518</v>
      </c>
      <c r="M435" s="4">
        <v>9</v>
      </c>
      <c r="N435" s="1" t="s">
        <v>19</v>
      </c>
      <c r="O435" s="5" t="s">
        <v>21</v>
      </c>
    </row>
    <row r="436" spans="1:15" x14ac:dyDescent="0.25">
      <c r="A436" t="s">
        <v>7</v>
      </c>
      <c r="B436" t="s">
        <v>8</v>
      </c>
      <c r="C436" s="1" t="s">
        <v>27</v>
      </c>
      <c r="D436" s="1" t="s">
        <v>32</v>
      </c>
      <c r="E436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4478.5499999999993</v>
      </c>
      <c r="L436" s="3">
        <v>41913</v>
      </c>
      <c r="M436" s="4">
        <v>10</v>
      </c>
      <c r="N436" s="1" t="s">
        <v>20</v>
      </c>
      <c r="O436" s="5" t="s">
        <v>5</v>
      </c>
    </row>
    <row r="437" spans="1:15" x14ac:dyDescent="0.25">
      <c r="A437" t="s">
        <v>15</v>
      </c>
      <c r="B437" t="s">
        <v>10</v>
      </c>
      <c r="C437" s="1" t="s">
        <v>27</v>
      </c>
      <c r="D437" s="1" t="s">
        <v>32</v>
      </c>
      <c r="E437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-5481.25</v>
      </c>
      <c r="L437" s="3">
        <v>41944</v>
      </c>
      <c r="M437" s="4">
        <v>11</v>
      </c>
      <c r="N437" s="1" t="s">
        <v>25</v>
      </c>
      <c r="O437" s="5" t="s">
        <v>5</v>
      </c>
    </row>
    <row r="438" spans="1:15" x14ac:dyDescent="0.25">
      <c r="A438" t="s">
        <v>0</v>
      </c>
      <c r="B438" t="s">
        <v>22</v>
      </c>
      <c r="C438" s="1" t="s">
        <v>29</v>
      </c>
      <c r="D438" s="1" t="s">
        <v>32</v>
      </c>
      <c r="E438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121153.5</v>
      </c>
      <c r="L438" s="3">
        <v>41883</v>
      </c>
      <c r="M438" s="4">
        <v>9</v>
      </c>
      <c r="N438" s="1" t="s">
        <v>19</v>
      </c>
      <c r="O438" s="5" t="s">
        <v>5</v>
      </c>
    </row>
    <row r="439" spans="1:15" x14ac:dyDescent="0.25">
      <c r="A439" t="s">
        <v>0</v>
      </c>
      <c r="B439" t="s">
        <v>1</v>
      </c>
      <c r="C439" s="1" t="s">
        <v>29</v>
      </c>
      <c r="D439" s="1" t="s">
        <v>32</v>
      </c>
      <c r="E439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74236.5</v>
      </c>
      <c r="L439" s="3">
        <v>41913</v>
      </c>
      <c r="M439" s="4">
        <v>10</v>
      </c>
      <c r="N439" s="1" t="s">
        <v>20</v>
      </c>
      <c r="O439" s="5" t="s">
        <v>5</v>
      </c>
    </row>
    <row r="440" spans="1:15" x14ac:dyDescent="0.25">
      <c r="A440" t="s">
        <v>7</v>
      </c>
      <c r="B440" t="s">
        <v>6</v>
      </c>
      <c r="C440" s="1" t="s">
        <v>29</v>
      </c>
      <c r="D440" s="1" t="s">
        <v>32</v>
      </c>
      <c r="E440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3540.5</v>
      </c>
      <c r="L440" s="3">
        <v>41579</v>
      </c>
      <c r="M440" s="4">
        <v>11</v>
      </c>
      <c r="N440" s="1" t="s">
        <v>25</v>
      </c>
      <c r="O440" s="5" t="s">
        <v>21</v>
      </c>
    </row>
    <row r="441" spans="1:15" x14ac:dyDescent="0.25">
      <c r="A441" t="s">
        <v>0</v>
      </c>
      <c r="B441" t="s">
        <v>10</v>
      </c>
      <c r="C441" s="1" t="s">
        <v>29</v>
      </c>
      <c r="D441" s="1" t="s">
        <v>32</v>
      </c>
      <c r="E44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13890.8</v>
      </c>
      <c r="L441" s="3">
        <v>41944</v>
      </c>
      <c r="M441" s="4">
        <v>11</v>
      </c>
      <c r="N441" s="1" t="s">
        <v>25</v>
      </c>
      <c r="O441" s="5" t="s">
        <v>5</v>
      </c>
    </row>
    <row r="442" spans="1:15" x14ac:dyDescent="0.25">
      <c r="A442" t="s">
        <v>0</v>
      </c>
      <c r="B442" t="s">
        <v>6</v>
      </c>
      <c r="C442" s="1" t="s">
        <v>2</v>
      </c>
      <c r="D442" s="1" t="s">
        <v>32</v>
      </c>
      <c r="E442">
        <v>663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5436.6</v>
      </c>
      <c r="L442" s="3">
        <v>41760</v>
      </c>
      <c r="M442" s="4">
        <v>5</v>
      </c>
      <c r="N442" s="1" t="s">
        <v>31</v>
      </c>
      <c r="O442" s="5" t="s">
        <v>5</v>
      </c>
    </row>
    <row r="443" spans="1:15" x14ac:dyDescent="0.25">
      <c r="A443" t="s">
        <v>0</v>
      </c>
      <c r="B443" t="s">
        <v>1</v>
      </c>
      <c r="C443" s="1" t="s">
        <v>2</v>
      </c>
      <c r="D443" s="1" t="s">
        <v>32</v>
      </c>
      <c r="E443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1122.03</v>
      </c>
      <c r="L443" s="3">
        <v>41821</v>
      </c>
      <c r="M443" s="4">
        <v>7</v>
      </c>
      <c r="N443" s="1" t="s">
        <v>16</v>
      </c>
      <c r="O443" s="5" t="s">
        <v>5</v>
      </c>
    </row>
    <row r="444" spans="1:15" x14ac:dyDescent="0.25">
      <c r="A444" t="s">
        <v>14</v>
      </c>
      <c r="B444" t="s">
        <v>6</v>
      </c>
      <c r="C444" s="1" t="s">
        <v>2</v>
      </c>
      <c r="D444" s="1" t="s">
        <v>32</v>
      </c>
      <c r="E444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12513.599999999999</v>
      </c>
      <c r="L444" s="3">
        <v>41883</v>
      </c>
      <c r="M444" s="4">
        <v>9</v>
      </c>
      <c r="N444" s="1" t="s">
        <v>19</v>
      </c>
      <c r="O444" s="5" t="s">
        <v>5</v>
      </c>
    </row>
    <row r="445" spans="1:15" x14ac:dyDescent="0.25">
      <c r="A445" t="s">
        <v>0</v>
      </c>
      <c r="B445" t="s">
        <v>10</v>
      </c>
      <c r="C445" s="1" t="s">
        <v>2</v>
      </c>
      <c r="D445" s="1" t="s">
        <v>32</v>
      </c>
      <c r="E445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713.77</v>
      </c>
      <c r="L445" s="3">
        <v>41974</v>
      </c>
      <c r="M445" s="4">
        <v>12</v>
      </c>
      <c r="N445" s="1" t="s">
        <v>11</v>
      </c>
      <c r="O445" s="5" t="s">
        <v>5</v>
      </c>
    </row>
    <row r="446" spans="1:15" x14ac:dyDescent="0.25">
      <c r="A446" t="s">
        <v>0</v>
      </c>
      <c r="B446" t="s">
        <v>22</v>
      </c>
      <c r="C446" s="1" t="s">
        <v>23</v>
      </c>
      <c r="D446" s="1" t="s">
        <v>32</v>
      </c>
      <c r="E446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7978.5999999999985</v>
      </c>
      <c r="L446" s="3">
        <v>41699</v>
      </c>
      <c r="M446" s="4">
        <v>3</v>
      </c>
      <c r="N446" s="1" t="s">
        <v>13</v>
      </c>
      <c r="O446" s="5" t="s">
        <v>5</v>
      </c>
    </row>
    <row r="447" spans="1:15" x14ac:dyDescent="0.25">
      <c r="A447" t="s">
        <v>0</v>
      </c>
      <c r="B447" t="s">
        <v>10</v>
      </c>
      <c r="C447" s="1" t="s">
        <v>23</v>
      </c>
      <c r="D447" s="1" t="s">
        <v>32</v>
      </c>
      <c r="E447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8511.5999999999985</v>
      </c>
      <c r="L447" s="3">
        <v>41791</v>
      </c>
      <c r="M447" s="4">
        <v>6</v>
      </c>
      <c r="N447" s="1" t="s">
        <v>9</v>
      </c>
      <c r="O447" s="5" t="s">
        <v>5</v>
      </c>
    </row>
    <row r="448" spans="1:15" x14ac:dyDescent="0.25">
      <c r="A448" t="s">
        <v>0</v>
      </c>
      <c r="B448" t="s">
        <v>6</v>
      </c>
      <c r="C448" s="1" t="s">
        <v>23</v>
      </c>
      <c r="D448" s="1" t="s">
        <v>32</v>
      </c>
      <c r="E448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493.19999999999982</v>
      </c>
      <c r="L448" s="3">
        <v>41913</v>
      </c>
      <c r="M448" s="4">
        <v>10</v>
      </c>
      <c r="N448" s="1" t="s">
        <v>20</v>
      </c>
      <c r="O448" s="5" t="s">
        <v>5</v>
      </c>
    </row>
    <row r="449" spans="1:15" x14ac:dyDescent="0.25">
      <c r="A449" t="s">
        <v>14</v>
      </c>
      <c r="B449" t="s">
        <v>8</v>
      </c>
      <c r="C449" s="1" t="s">
        <v>26</v>
      </c>
      <c r="D449" s="1" t="s">
        <v>32</v>
      </c>
      <c r="E449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15578.64</v>
      </c>
      <c r="L449" s="3">
        <v>41699</v>
      </c>
      <c r="M449" s="4">
        <v>3</v>
      </c>
      <c r="N449" s="1" t="s">
        <v>13</v>
      </c>
      <c r="O449" s="5" t="s">
        <v>5</v>
      </c>
    </row>
    <row r="450" spans="1:15" x14ac:dyDescent="0.25">
      <c r="A450" t="s">
        <v>7</v>
      </c>
      <c r="B450" t="s">
        <v>10</v>
      </c>
      <c r="C450" s="1" t="s">
        <v>26</v>
      </c>
      <c r="D450" s="1" t="s">
        <v>32</v>
      </c>
      <c r="E450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9592.1999999999971</v>
      </c>
      <c r="L450" s="3">
        <v>41730</v>
      </c>
      <c r="M450" s="4">
        <v>4</v>
      </c>
      <c r="N450" s="1" t="s">
        <v>28</v>
      </c>
      <c r="O450" s="5" t="s">
        <v>5</v>
      </c>
    </row>
    <row r="451" spans="1:15" x14ac:dyDescent="0.25">
      <c r="A451" t="s">
        <v>0</v>
      </c>
      <c r="B451" t="s">
        <v>6</v>
      </c>
      <c r="C451" s="1" t="s">
        <v>27</v>
      </c>
      <c r="D451" s="1" t="s">
        <v>32</v>
      </c>
      <c r="E45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493.19999999999982</v>
      </c>
      <c r="L451" s="3">
        <v>41913</v>
      </c>
      <c r="M451" s="4">
        <v>10</v>
      </c>
      <c r="N451" s="1" t="s">
        <v>20</v>
      </c>
      <c r="O451" s="5" t="s">
        <v>5</v>
      </c>
    </row>
    <row r="452" spans="1:15" x14ac:dyDescent="0.25">
      <c r="A452" t="s">
        <v>0</v>
      </c>
      <c r="B452" t="s">
        <v>8</v>
      </c>
      <c r="C452" s="1" t="s">
        <v>27</v>
      </c>
      <c r="D452" s="1" t="s">
        <v>32</v>
      </c>
      <c r="E452">
        <v>2682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21992.400000000001</v>
      </c>
      <c r="L452" s="3">
        <v>41579</v>
      </c>
      <c r="M452" s="4">
        <v>11</v>
      </c>
      <c r="N452" s="1" t="s">
        <v>25</v>
      </c>
      <c r="O452" s="5" t="s">
        <v>21</v>
      </c>
    </row>
    <row r="453" spans="1:15" x14ac:dyDescent="0.25">
      <c r="A453" t="s">
        <v>0</v>
      </c>
      <c r="B453" t="s">
        <v>10</v>
      </c>
      <c r="C453" s="1" t="s">
        <v>27</v>
      </c>
      <c r="D453" s="1" t="s">
        <v>32</v>
      </c>
      <c r="E453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713.77</v>
      </c>
      <c r="L453" s="3">
        <v>41974</v>
      </c>
      <c r="M453" s="4">
        <v>12</v>
      </c>
      <c r="N453" s="1" t="s">
        <v>11</v>
      </c>
      <c r="O453" s="5" t="s">
        <v>5</v>
      </c>
    </row>
    <row r="454" spans="1:15" x14ac:dyDescent="0.25">
      <c r="A454" t="s">
        <v>0</v>
      </c>
      <c r="B454" t="s">
        <v>10</v>
      </c>
      <c r="C454" s="1" t="s">
        <v>29</v>
      </c>
      <c r="D454" s="1" t="s">
        <v>32</v>
      </c>
      <c r="E454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8511.5999999999985</v>
      </c>
      <c r="L454" s="3">
        <v>41791</v>
      </c>
      <c r="M454" s="4">
        <v>6</v>
      </c>
      <c r="N454" s="1" t="s">
        <v>9</v>
      </c>
      <c r="O454" s="5" t="s">
        <v>5</v>
      </c>
    </row>
    <row r="455" spans="1:15" x14ac:dyDescent="0.25">
      <c r="A455" t="s">
        <v>7</v>
      </c>
      <c r="B455" t="s">
        <v>1</v>
      </c>
      <c r="C455" s="1" t="s">
        <v>29</v>
      </c>
      <c r="D455" s="1" t="s">
        <v>32</v>
      </c>
      <c r="E455">
        <v>1630.5</v>
      </c>
      <c r="F455" s="2">
        <v>260</v>
      </c>
      <c r="G455" s="2">
        <v>15</v>
      </c>
      <c r="H455" s="2">
        <v>24457.5</v>
      </c>
      <c r="I455" s="2">
        <v>2201.1750000000002</v>
      </c>
      <c r="J455" s="2">
        <v>22256.324999999997</v>
      </c>
      <c r="K455" s="2">
        <v>5951.3249999999989</v>
      </c>
      <c r="L455" s="3">
        <v>41821</v>
      </c>
      <c r="M455" s="4">
        <v>7</v>
      </c>
      <c r="N455" s="1" t="s">
        <v>16</v>
      </c>
      <c r="O455" s="5" t="s">
        <v>5</v>
      </c>
    </row>
    <row r="456" spans="1:15" x14ac:dyDescent="0.25">
      <c r="A456" t="s">
        <v>14</v>
      </c>
      <c r="B456" t="s">
        <v>8</v>
      </c>
      <c r="C456" s="1" t="s">
        <v>29</v>
      </c>
      <c r="D456" s="1" t="s">
        <v>32</v>
      </c>
      <c r="E456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2423.52</v>
      </c>
      <c r="L456" s="3">
        <v>41609</v>
      </c>
      <c r="M456" s="4">
        <v>12</v>
      </c>
      <c r="N456" s="1" t="s">
        <v>11</v>
      </c>
      <c r="O456" s="5" t="s">
        <v>21</v>
      </c>
    </row>
    <row r="457" spans="1:15" x14ac:dyDescent="0.25">
      <c r="A457" t="s">
        <v>14</v>
      </c>
      <c r="B457" t="s">
        <v>22</v>
      </c>
      <c r="C457" s="1" t="s">
        <v>2</v>
      </c>
      <c r="D457" s="1" t="s">
        <v>33</v>
      </c>
      <c r="E457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3010.8</v>
      </c>
      <c r="L457" s="3">
        <v>41548</v>
      </c>
      <c r="M457" s="4">
        <v>10</v>
      </c>
      <c r="N457" s="1" t="s">
        <v>20</v>
      </c>
      <c r="O457" s="5" t="s">
        <v>21</v>
      </c>
    </row>
    <row r="458" spans="1:15" x14ac:dyDescent="0.25">
      <c r="A458" t="s">
        <v>0</v>
      </c>
      <c r="B458" t="s">
        <v>22</v>
      </c>
      <c r="C458" s="1" t="s">
        <v>12</v>
      </c>
      <c r="D458" s="1" t="s">
        <v>33</v>
      </c>
      <c r="E458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3026.3999999999996</v>
      </c>
      <c r="L458" s="3">
        <v>41883</v>
      </c>
      <c r="M458" s="4">
        <v>9</v>
      </c>
      <c r="N458" s="1" t="s">
        <v>19</v>
      </c>
      <c r="O458" s="5" t="s">
        <v>5</v>
      </c>
    </row>
    <row r="459" spans="1:15" x14ac:dyDescent="0.25">
      <c r="A459" t="s">
        <v>14</v>
      </c>
      <c r="B459" t="s">
        <v>22</v>
      </c>
      <c r="C459" s="1" t="s">
        <v>23</v>
      </c>
      <c r="D459" s="1" t="s">
        <v>33</v>
      </c>
      <c r="E459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3010.8</v>
      </c>
      <c r="L459" s="3">
        <v>41548</v>
      </c>
      <c r="M459" s="4">
        <v>10</v>
      </c>
      <c r="N459" s="1" t="s">
        <v>20</v>
      </c>
      <c r="O459" s="5" t="s">
        <v>21</v>
      </c>
    </row>
    <row r="460" spans="1:15" x14ac:dyDescent="0.25">
      <c r="A460" t="s">
        <v>15</v>
      </c>
      <c r="B460" t="s">
        <v>22</v>
      </c>
      <c r="C460" s="1" t="s">
        <v>2</v>
      </c>
      <c r="D460" s="1" t="s">
        <v>33</v>
      </c>
      <c r="E460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-25841.25</v>
      </c>
      <c r="L460" s="3">
        <v>41730</v>
      </c>
      <c r="M460" s="4">
        <v>4</v>
      </c>
      <c r="N460" s="1" t="s">
        <v>28</v>
      </c>
      <c r="O460" s="5" t="s">
        <v>5</v>
      </c>
    </row>
    <row r="461" spans="1:15" x14ac:dyDescent="0.25">
      <c r="A461" t="s">
        <v>15</v>
      </c>
      <c r="B461" t="s">
        <v>8</v>
      </c>
      <c r="C461" s="1" t="s">
        <v>2</v>
      </c>
      <c r="D461" s="1" t="s">
        <v>33</v>
      </c>
      <c r="E46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-11115</v>
      </c>
      <c r="L461" s="3">
        <v>41609</v>
      </c>
      <c r="M461" s="4">
        <v>12</v>
      </c>
      <c r="N461" s="1" t="s">
        <v>11</v>
      </c>
      <c r="O461" s="5" t="s">
        <v>21</v>
      </c>
    </row>
    <row r="462" spans="1:15" x14ac:dyDescent="0.25">
      <c r="A462" t="s">
        <v>0</v>
      </c>
      <c r="B462" t="s">
        <v>22</v>
      </c>
      <c r="C462" s="1" t="s">
        <v>12</v>
      </c>
      <c r="D462" s="1" t="s">
        <v>33</v>
      </c>
      <c r="E462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127215</v>
      </c>
      <c r="L462" s="3">
        <v>41760</v>
      </c>
      <c r="M462" s="4">
        <v>5</v>
      </c>
      <c r="N462" s="1" t="s">
        <v>31</v>
      </c>
      <c r="O462" s="5" t="s">
        <v>5</v>
      </c>
    </row>
    <row r="463" spans="1:15" x14ac:dyDescent="0.25">
      <c r="A463" t="s">
        <v>15</v>
      </c>
      <c r="B463" t="s">
        <v>22</v>
      </c>
      <c r="C463" s="1" t="s">
        <v>12</v>
      </c>
      <c r="D463" s="1" t="s">
        <v>33</v>
      </c>
      <c r="E463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-13530</v>
      </c>
      <c r="L463" s="3">
        <v>41579</v>
      </c>
      <c r="M463" s="4">
        <v>11</v>
      </c>
      <c r="N463" s="1" t="s">
        <v>25</v>
      </c>
      <c r="O463" s="5" t="s">
        <v>21</v>
      </c>
    </row>
    <row r="464" spans="1:15" x14ac:dyDescent="0.25">
      <c r="A464" t="s">
        <v>7</v>
      </c>
      <c r="B464" t="s">
        <v>8</v>
      </c>
      <c r="C464" s="1" t="s">
        <v>12</v>
      </c>
      <c r="D464" s="1" t="s">
        <v>33</v>
      </c>
      <c r="E464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7252</v>
      </c>
      <c r="L464" s="3">
        <v>41974</v>
      </c>
      <c r="M464" s="4">
        <v>12</v>
      </c>
      <c r="N464" s="1" t="s">
        <v>11</v>
      </c>
      <c r="O464" s="5" t="s">
        <v>5</v>
      </c>
    </row>
    <row r="465" spans="1:15" x14ac:dyDescent="0.25">
      <c r="A465" t="s">
        <v>0</v>
      </c>
      <c r="B465" t="s">
        <v>8</v>
      </c>
      <c r="C465" s="1" t="s">
        <v>23</v>
      </c>
      <c r="D465" s="1" t="s">
        <v>33</v>
      </c>
      <c r="E465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15632</v>
      </c>
      <c r="L465" s="3">
        <v>41699</v>
      </c>
      <c r="M465" s="4">
        <v>3</v>
      </c>
      <c r="N465" s="1" t="s">
        <v>13</v>
      </c>
      <c r="O465" s="5" t="s">
        <v>5</v>
      </c>
    </row>
    <row r="466" spans="1:15" x14ac:dyDescent="0.25">
      <c r="A466" t="s">
        <v>17</v>
      </c>
      <c r="B466" t="s">
        <v>10</v>
      </c>
      <c r="C466" s="1" t="s">
        <v>23</v>
      </c>
      <c r="D466" s="1" t="s">
        <v>33</v>
      </c>
      <c r="E466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11820</v>
      </c>
      <c r="L466" s="3">
        <v>41760</v>
      </c>
      <c r="M466" s="4">
        <v>5</v>
      </c>
      <c r="N466" s="1" t="s">
        <v>31</v>
      </c>
      <c r="O466" s="5" t="s">
        <v>5</v>
      </c>
    </row>
    <row r="467" spans="1:15" x14ac:dyDescent="0.25">
      <c r="A467" t="s">
        <v>7</v>
      </c>
      <c r="B467" t="s">
        <v>8</v>
      </c>
      <c r="C467" s="1" t="s">
        <v>23</v>
      </c>
      <c r="D467" s="1" t="s">
        <v>33</v>
      </c>
      <c r="E467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7584.5</v>
      </c>
      <c r="L467" s="3">
        <v>41548</v>
      </c>
      <c r="M467" s="4">
        <v>10</v>
      </c>
      <c r="N467" s="1" t="s">
        <v>20</v>
      </c>
      <c r="O467" s="5" t="s">
        <v>21</v>
      </c>
    </row>
    <row r="468" spans="1:15" x14ac:dyDescent="0.25">
      <c r="A468" t="s">
        <v>0</v>
      </c>
      <c r="B468" t="s">
        <v>6</v>
      </c>
      <c r="C468" s="1" t="s">
        <v>23</v>
      </c>
      <c r="D468" s="1" t="s">
        <v>33</v>
      </c>
      <c r="E468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1928</v>
      </c>
      <c r="L468" s="3">
        <v>41913</v>
      </c>
      <c r="M468" s="4">
        <v>10</v>
      </c>
      <c r="N468" s="1" t="s">
        <v>20</v>
      </c>
      <c r="O468" s="5" t="s">
        <v>5</v>
      </c>
    </row>
    <row r="469" spans="1:15" x14ac:dyDescent="0.25">
      <c r="A469" t="s">
        <v>7</v>
      </c>
      <c r="B469" t="s">
        <v>6</v>
      </c>
      <c r="C469" s="1" t="s">
        <v>26</v>
      </c>
      <c r="D469" s="1" t="s">
        <v>33</v>
      </c>
      <c r="E469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2383.5</v>
      </c>
      <c r="L469" s="3">
        <v>41640</v>
      </c>
      <c r="M469" s="4">
        <v>1</v>
      </c>
      <c r="N469" s="1" t="s">
        <v>4</v>
      </c>
      <c r="O469" s="5" t="s">
        <v>5</v>
      </c>
    </row>
    <row r="470" spans="1:15" x14ac:dyDescent="0.25">
      <c r="A470" t="s">
        <v>7</v>
      </c>
      <c r="B470" t="s">
        <v>6</v>
      </c>
      <c r="C470" s="1" t="s">
        <v>26</v>
      </c>
      <c r="D470" s="1" t="s">
        <v>33</v>
      </c>
      <c r="E470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1785</v>
      </c>
      <c r="L470" s="3">
        <v>41730</v>
      </c>
      <c r="M470" s="4">
        <v>4</v>
      </c>
      <c r="N470" s="1" t="s">
        <v>28</v>
      </c>
      <c r="O470" s="5" t="s">
        <v>5</v>
      </c>
    </row>
    <row r="471" spans="1:15" x14ac:dyDescent="0.25">
      <c r="A471" t="s">
        <v>7</v>
      </c>
      <c r="B471" t="s">
        <v>22</v>
      </c>
      <c r="C471" s="1" t="s">
        <v>26</v>
      </c>
      <c r="D471" s="1" t="s">
        <v>33</v>
      </c>
      <c r="E47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2765</v>
      </c>
      <c r="L471" s="3">
        <v>41760</v>
      </c>
      <c r="M471" s="4">
        <v>5</v>
      </c>
      <c r="N471" s="1" t="s">
        <v>31</v>
      </c>
      <c r="O471" s="5" t="s">
        <v>5</v>
      </c>
    </row>
    <row r="472" spans="1:15" x14ac:dyDescent="0.25">
      <c r="A472" t="s">
        <v>0</v>
      </c>
      <c r="B472" t="s">
        <v>8</v>
      </c>
      <c r="C472" s="1" t="s">
        <v>26</v>
      </c>
      <c r="D472" s="1" t="s">
        <v>33</v>
      </c>
      <c r="E472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35145</v>
      </c>
      <c r="L472" s="3">
        <v>41821</v>
      </c>
      <c r="M472" s="4">
        <v>7</v>
      </c>
      <c r="N472" s="1" t="s">
        <v>16</v>
      </c>
      <c r="O472" s="5" t="s">
        <v>5</v>
      </c>
    </row>
    <row r="473" spans="1:15" x14ac:dyDescent="0.25">
      <c r="A473" t="s">
        <v>15</v>
      </c>
      <c r="B473" t="s">
        <v>22</v>
      </c>
      <c r="C473" s="1" t="s">
        <v>26</v>
      </c>
      <c r="D473" s="1" t="s">
        <v>33</v>
      </c>
      <c r="E473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-11970</v>
      </c>
      <c r="L473" s="3">
        <v>41883</v>
      </c>
      <c r="M473" s="4">
        <v>9</v>
      </c>
      <c r="N473" s="1" t="s">
        <v>19</v>
      </c>
      <c r="O473" s="5" t="s">
        <v>5</v>
      </c>
    </row>
    <row r="474" spans="1:15" x14ac:dyDescent="0.25">
      <c r="A474" t="s">
        <v>17</v>
      </c>
      <c r="B474" t="s">
        <v>22</v>
      </c>
      <c r="C474" s="1" t="s">
        <v>26</v>
      </c>
      <c r="D474" s="1" t="s">
        <v>33</v>
      </c>
      <c r="E474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45880</v>
      </c>
      <c r="L474" s="3">
        <v>41548</v>
      </c>
      <c r="M474" s="4">
        <v>10</v>
      </c>
      <c r="N474" s="1" t="s">
        <v>20</v>
      </c>
      <c r="O474" s="5" t="s">
        <v>21</v>
      </c>
    </row>
    <row r="475" spans="1:15" x14ac:dyDescent="0.25">
      <c r="A475" t="s">
        <v>0</v>
      </c>
      <c r="B475" t="s">
        <v>6</v>
      </c>
      <c r="C475" s="1" t="s">
        <v>26</v>
      </c>
      <c r="D475" s="1" t="s">
        <v>33</v>
      </c>
      <c r="E475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1928</v>
      </c>
      <c r="L475" s="3">
        <v>41913</v>
      </c>
      <c r="M475" s="4">
        <v>10</v>
      </c>
      <c r="N475" s="1" t="s">
        <v>20</v>
      </c>
      <c r="O475" s="5" t="s">
        <v>5</v>
      </c>
    </row>
    <row r="476" spans="1:15" x14ac:dyDescent="0.25">
      <c r="A476" t="s">
        <v>0</v>
      </c>
      <c r="B476" t="s">
        <v>6</v>
      </c>
      <c r="C476" s="1" t="s">
        <v>26</v>
      </c>
      <c r="D476" s="1" t="s">
        <v>33</v>
      </c>
      <c r="E476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3464.5</v>
      </c>
      <c r="L476" s="3">
        <v>41944</v>
      </c>
      <c r="M476" s="4">
        <v>11</v>
      </c>
      <c r="N476" s="1" t="s">
        <v>25</v>
      </c>
      <c r="O476" s="5" t="s">
        <v>5</v>
      </c>
    </row>
    <row r="477" spans="1:15" x14ac:dyDescent="0.25">
      <c r="A477" t="s">
        <v>15</v>
      </c>
      <c r="B477" t="s">
        <v>1</v>
      </c>
      <c r="C477" s="1" t="s">
        <v>26</v>
      </c>
      <c r="D477" s="1" t="s">
        <v>33</v>
      </c>
      <c r="E477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-14370</v>
      </c>
      <c r="L477" s="3">
        <v>41609</v>
      </c>
      <c r="M477" s="4">
        <v>12</v>
      </c>
      <c r="N477" s="1" t="s">
        <v>11</v>
      </c>
      <c r="O477" s="5" t="s">
        <v>21</v>
      </c>
    </row>
    <row r="478" spans="1:15" x14ac:dyDescent="0.25">
      <c r="A478" t="s">
        <v>17</v>
      </c>
      <c r="B478" t="s">
        <v>8</v>
      </c>
      <c r="C478" s="1" t="s">
        <v>26</v>
      </c>
      <c r="D478" s="1" t="s">
        <v>33</v>
      </c>
      <c r="E478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17060</v>
      </c>
      <c r="L478" s="3">
        <v>41974</v>
      </c>
      <c r="M478" s="4">
        <v>12</v>
      </c>
      <c r="N478" s="1" t="s">
        <v>11</v>
      </c>
      <c r="O478" s="5" t="s">
        <v>5</v>
      </c>
    </row>
    <row r="479" spans="1:15" x14ac:dyDescent="0.25">
      <c r="A479" t="s">
        <v>15</v>
      </c>
      <c r="B479" t="s">
        <v>10</v>
      </c>
      <c r="C479" s="1" t="s">
        <v>27</v>
      </c>
      <c r="D479" s="1" t="s">
        <v>33</v>
      </c>
      <c r="E479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-2557.5</v>
      </c>
      <c r="L479" s="3">
        <v>41760</v>
      </c>
      <c r="M479" s="4">
        <v>5</v>
      </c>
      <c r="N479" s="1" t="s">
        <v>31</v>
      </c>
      <c r="O479" s="5" t="s">
        <v>5</v>
      </c>
    </row>
    <row r="480" spans="1:15" x14ac:dyDescent="0.25">
      <c r="A480" t="s">
        <v>7</v>
      </c>
      <c r="B480" t="s">
        <v>10</v>
      </c>
      <c r="C480" s="1" t="s">
        <v>27</v>
      </c>
      <c r="D480" s="1" t="s">
        <v>33</v>
      </c>
      <c r="E480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2243.5</v>
      </c>
      <c r="L480" s="3">
        <v>41821</v>
      </c>
      <c r="M480" s="4">
        <v>7</v>
      </c>
      <c r="N480" s="1" t="s">
        <v>16</v>
      </c>
      <c r="O480" s="5" t="s">
        <v>5</v>
      </c>
    </row>
    <row r="481" spans="1:15" x14ac:dyDescent="0.25">
      <c r="A481" t="s">
        <v>0</v>
      </c>
      <c r="B481" t="s">
        <v>22</v>
      </c>
      <c r="C481" s="1" t="s">
        <v>27</v>
      </c>
      <c r="D481" s="1" t="s">
        <v>33</v>
      </c>
      <c r="E48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154385</v>
      </c>
      <c r="L481" s="3">
        <v>41852</v>
      </c>
      <c r="M481" s="4">
        <v>8</v>
      </c>
      <c r="N481" s="1" t="s">
        <v>18</v>
      </c>
      <c r="O481" s="5" t="s">
        <v>5</v>
      </c>
    </row>
    <row r="482" spans="1:15" x14ac:dyDescent="0.25">
      <c r="A482" t="s">
        <v>17</v>
      </c>
      <c r="B482" t="s">
        <v>10</v>
      </c>
      <c r="C482" s="1" t="s">
        <v>27</v>
      </c>
      <c r="D482" s="1" t="s">
        <v>33</v>
      </c>
      <c r="E482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8640</v>
      </c>
      <c r="L482" s="3">
        <v>41883</v>
      </c>
      <c r="M482" s="4">
        <v>9</v>
      </c>
      <c r="N482" s="1" t="s">
        <v>19</v>
      </c>
      <c r="O482" s="5" t="s">
        <v>5</v>
      </c>
    </row>
    <row r="483" spans="1:15" x14ac:dyDescent="0.25">
      <c r="A483" t="s">
        <v>17</v>
      </c>
      <c r="B483" t="s">
        <v>22</v>
      </c>
      <c r="C483" s="1" t="s">
        <v>27</v>
      </c>
      <c r="D483" s="1" t="s">
        <v>33</v>
      </c>
      <c r="E483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45880</v>
      </c>
      <c r="L483" s="3">
        <v>41548</v>
      </c>
      <c r="M483" s="4">
        <v>10</v>
      </c>
      <c r="N483" s="1" t="s">
        <v>20</v>
      </c>
      <c r="O483" s="5" t="s">
        <v>21</v>
      </c>
    </row>
    <row r="484" spans="1:15" x14ac:dyDescent="0.25">
      <c r="A484" t="s">
        <v>7</v>
      </c>
      <c r="B484" t="s">
        <v>8</v>
      </c>
      <c r="C484" s="1" t="s">
        <v>27</v>
      </c>
      <c r="D484" s="1" t="s">
        <v>33</v>
      </c>
      <c r="E484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7584.5</v>
      </c>
      <c r="L484" s="3">
        <v>41548</v>
      </c>
      <c r="M484" s="4">
        <v>10</v>
      </c>
      <c r="N484" s="1" t="s">
        <v>20</v>
      </c>
      <c r="O484" s="5" t="s">
        <v>21</v>
      </c>
    </row>
    <row r="485" spans="1:15" x14ac:dyDescent="0.25">
      <c r="A485" t="s">
        <v>15</v>
      </c>
      <c r="B485" t="s">
        <v>1</v>
      </c>
      <c r="C485" s="1" t="s">
        <v>27</v>
      </c>
      <c r="D485" s="1" t="s">
        <v>33</v>
      </c>
      <c r="E485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-18967.5</v>
      </c>
      <c r="L485" s="3">
        <v>41944</v>
      </c>
      <c r="M485" s="4">
        <v>11</v>
      </c>
      <c r="N485" s="1" t="s">
        <v>25</v>
      </c>
      <c r="O485" s="5" t="s">
        <v>5</v>
      </c>
    </row>
    <row r="486" spans="1:15" x14ac:dyDescent="0.25">
      <c r="A486" t="s">
        <v>0</v>
      </c>
      <c r="B486" t="s">
        <v>6</v>
      </c>
      <c r="C486" s="1" t="s">
        <v>27</v>
      </c>
      <c r="D486" s="1" t="s">
        <v>33</v>
      </c>
      <c r="E486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102850</v>
      </c>
      <c r="L486" s="3">
        <v>41609</v>
      </c>
      <c r="M486" s="4">
        <v>12</v>
      </c>
      <c r="N486" s="1" t="s">
        <v>11</v>
      </c>
      <c r="O486" s="5" t="s">
        <v>21</v>
      </c>
    </row>
    <row r="487" spans="1:15" x14ac:dyDescent="0.25">
      <c r="A487" t="s">
        <v>15</v>
      </c>
      <c r="B487" t="s">
        <v>22</v>
      </c>
      <c r="C487" s="1" t="s">
        <v>29</v>
      </c>
      <c r="D487" s="1" t="s">
        <v>33</v>
      </c>
      <c r="E487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-4342.5</v>
      </c>
      <c r="L487" s="3">
        <v>41640</v>
      </c>
      <c r="M487" s="4">
        <v>1</v>
      </c>
      <c r="N487" s="1" t="s">
        <v>4</v>
      </c>
      <c r="O487" s="5" t="s">
        <v>5</v>
      </c>
    </row>
    <row r="488" spans="1:15" x14ac:dyDescent="0.25">
      <c r="A488" t="s">
        <v>0</v>
      </c>
      <c r="B488" t="s">
        <v>1</v>
      </c>
      <c r="C488" s="1" t="s">
        <v>29</v>
      </c>
      <c r="D488" s="1" t="s">
        <v>33</v>
      </c>
      <c r="E488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123200</v>
      </c>
      <c r="L488" s="3">
        <v>41671</v>
      </c>
      <c r="M488" s="4">
        <v>2</v>
      </c>
      <c r="N488" s="1" t="s">
        <v>24</v>
      </c>
      <c r="O488" s="5" t="s">
        <v>5</v>
      </c>
    </row>
    <row r="489" spans="1:15" x14ac:dyDescent="0.25">
      <c r="A489" t="s">
        <v>17</v>
      </c>
      <c r="B489" t="s">
        <v>22</v>
      </c>
      <c r="C489" s="1" t="s">
        <v>29</v>
      </c>
      <c r="D489" s="1" t="s">
        <v>33</v>
      </c>
      <c r="E489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59860</v>
      </c>
      <c r="L489" s="3">
        <v>41699</v>
      </c>
      <c r="M489" s="4">
        <v>3</v>
      </c>
      <c r="N489" s="1" t="s">
        <v>13</v>
      </c>
      <c r="O489" s="5" t="s">
        <v>5</v>
      </c>
    </row>
    <row r="490" spans="1:15" x14ac:dyDescent="0.25">
      <c r="A490" t="s">
        <v>14</v>
      </c>
      <c r="B490" t="s">
        <v>1</v>
      </c>
      <c r="C490" s="1" t="s">
        <v>29</v>
      </c>
      <c r="D490" s="1" t="s">
        <v>33</v>
      </c>
      <c r="E490">
        <v>3520.5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38021.399999999994</v>
      </c>
      <c r="K490" s="2">
        <v>27459.899999999998</v>
      </c>
      <c r="L490" s="3">
        <v>41730</v>
      </c>
      <c r="M490" s="4">
        <v>4</v>
      </c>
      <c r="N490" s="1" t="s">
        <v>28</v>
      </c>
      <c r="O490" s="5" t="s">
        <v>5</v>
      </c>
    </row>
    <row r="491" spans="1:15" x14ac:dyDescent="0.25">
      <c r="A491" t="s">
        <v>0</v>
      </c>
      <c r="B491" t="s">
        <v>10</v>
      </c>
      <c r="C491" s="1" t="s">
        <v>29</v>
      </c>
      <c r="D491" s="1" t="s">
        <v>33</v>
      </c>
      <c r="E49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16312</v>
      </c>
      <c r="L491" s="3">
        <v>41760</v>
      </c>
      <c r="M491" s="4">
        <v>5</v>
      </c>
      <c r="N491" s="1" t="s">
        <v>31</v>
      </c>
      <c r="O491" s="5" t="s">
        <v>5</v>
      </c>
    </row>
    <row r="492" spans="1:15" x14ac:dyDescent="0.25">
      <c r="A492" t="s">
        <v>14</v>
      </c>
      <c r="B492" t="s">
        <v>6</v>
      </c>
      <c r="C492" s="1" t="s">
        <v>29</v>
      </c>
      <c r="D492" s="1" t="s">
        <v>33</v>
      </c>
      <c r="E492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20077.2</v>
      </c>
      <c r="L492" s="3">
        <v>41852</v>
      </c>
      <c r="M492" s="4">
        <v>8</v>
      </c>
      <c r="N492" s="1" t="s">
        <v>18</v>
      </c>
      <c r="O492" s="5" t="s">
        <v>5</v>
      </c>
    </row>
    <row r="493" spans="1:15" x14ac:dyDescent="0.25">
      <c r="A493" t="s">
        <v>0</v>
      </c>
      <c r="B493" t="s">
        <v>1</v>
      </c>
      <c r="C493" s="1" t="s">
        <v>29</v>
      </c>
      <c r="D493" s="1" t="s">
        <v>33</v>
      </c>
      <c r="E493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38885</v>
      </c>
      <c r="L493" s="3">
        <v>41883</v>
      </c>
      <c r="M493" s="4">
        <v>9</v>
      </c>
      <c r="N493" s="1" t="s">
        <v>19</v>
      </c>
      <c r="O493" s="5" t="s">
        <v>5</v>
      </c>
    </row>
    <row r="494" spans="1:15" x14ac:dyDescent="0.25">
      <c r="A494" t="s">
        <v>7</v>
      </c>
      <c r="B494" t="s">
        <v>8</v>
      </c>
      <c r="C494" s="1" t="s">
        <v>29</v>
      </c>
      <c r="D494" s="1" t="s">
        <v>33</v>
      </c>
      <c r="E494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7252</v>
      </c>
      <c r="L494" s="3">
        <v>41974</v>
      </c>
      <c r="M494" s="4">
        <v>12</v>
      </c>
      <c r="N494" s="1" t="s">
        <v>11</v>
      </c>
      <c r="O494" s="5" t="s">
        <v>5</v>
      </c>
    </row>
    <row r="495" spans="1:15" x14ac:dyDescent="0.25">
      <c r="A495" t="s">
        <v>17</v>
      </c>
      <c r="B495" t="s">
        <v>8</v>
      </c>
      <c r="C495" s="1" t="s">
        <v>29</v>
      </c>
      <c r="D495" s="1" t="s">
        <v>33</v>
      </c>
      <c r="E495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17060</v>
      </c>
      <c r="L495" s="3">
        <v>41974</v>
      </c>
      <c r="M495" s="4">
        <v>12</v>
      </c>
      <c r="N495" s="1" t="s">
        <v>11</v>
      </c>
      <c r="O495" s="5" t="s">
        <v>5</v>
      </c>
    </row>
    <row r="496" spans="1:15" x14ac:dyDescent="0.25">
      <c r="A496" t="s">
        <v>14</v>
      </c>
      <c r="B496" t="s">
        <v>8</v>
      </c>
      <c r="C496" s="1" t="s">
        <v>2</v>
      </c>
      <c r="D496" s="1" t="s">
        <v>33</v>
      </c>
      <c r="E496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9200.64</v>
      </c>
      <c r="L496" s="3">
        <v>41548</v>
      </c>
      <c r="M496" s="4">
        <v>10</v>
      </c>
      <c r="N496" s="1" t="s">
        <v>20</v>
      </c>
      <c r="O496" s="5" t="s">
        <v>21</v>
      </c>
    </row>
    <row r="497" spans="1:15" x14ac:dyDescent="0.25">
      <c r="A497" t="s">
        <v>0</v>
      </c>
      <c r="B497" t="s">
        <v>8</v>
      </c>
      <c r="C497" s="1" t="s">
        <v>23</v>
      </c>
      <c r="D497" s="1" t="s">
        <v>33</v>
      </c>
      <c r="E497">
        <v>2532</v>
      </c>
      <c r="F497" s="2">
        <v>10</v>
      </c>
      <c r="G497" s="2">
        <v>7</v>
      </c>
      <c r="H497" s="2">
        <v>17724</v>
      </c>
      <c r="I497" s="2">
        <v>1949.6399999999999</v>
      </c>
      <c r="J497" s="2">
        <v>15774.36</v>
      </c>
      <c r="K497" s="2">
        <v>3114.3599999999997</v>
      </c>
      <c r="L497" s="3">
        <v>41730</v>
      </c>
      <c r="M497" s="4">
        <v>4</v>
      </c>
      <c r="N497" s="1" t="s">
        <v>28</v>
      </c>
      <c r="O497" s="5" t="s">
        <v>5</v>
      </c>
    </row>
    <row r="498" spans="1:15" x14ac:dyDescent="0.25">
      <c r="A498" t="s">
        <v>14</v>
      </c>
      <c r="B498" t="s">
        <v>8</v>
      </c>
      <c r="C498" s="1" t="s">
        <v>23</v>
      </c>
      <c r="D498" s="1" t="s">
        <v>33</v>
      </c>
      <c r="E498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9200.64</v>
      </c>
      <c r="L498" s="3">
        <v>41548</v>
      </c>
      <c r="M498" s="4">
        <v>10</v>
      </c>
      <c r="N498" s="1" t="s">
        <v>20</v>
      </c>
      <c r="O498" s="5" t="s">
        <v>21</v>
      </c>
    </row>
    <row r="499" spans="1:15" x14ac:dyDescent="0.25">
      <c r="A499" t="s">
        <v>7</v>
      </c>
      <c r="B499" t="s">
        <v>1</v>
      </c>
      <c r="C499" s="1" t="s">
        <v>26</v>
      </c>
      <c r="D499" s="1" t="s">
        <v>33</v>
      </c>
      <c r="E499">
        <v>384</v>
      </c>
      <c r="F499" s="2">
        <v>120</v>
      </c>
      <c r="G499" s="2">
        <v>15</v>
      </c>
      <c r="H499" s="2">
        <v>5760</v>
      </c>
      <c r="I499" s="2">
        <v>633.59999999999991</v>
      </c>
      <c r="J499" s="2">
        <v>5126.3999999999996</v>
      </c>
      <c r="K499" s="2">
        <v>1286.3999999999999</v>
      </c>
      <c r="L499" s="3">
        <v>41640</v>
      </c>
      <c r="M499" s="4">
        <v>1</v>
      </c>
      <c r="N499" s="1" t="s">
        <v>4</v>
      </c>
      <c r="O499" s="5" t="s">
        <v>5</v>
      </c>
    </row>
    <row r="500" spans="1:15" x14ac:dyDescent="0.25">
      <c r="A500" t="s">
        <v>14</v>
      </c>
      <c r="B500" t="s">
        <v>6</v>
      </c>
      <c r="C500" s="1" t="s">
        <v>26</v>
      </c>
      <c r="D500" s="1" t="s">
        <v>33</v>
      </c>
      <c r="E500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3624.96</v>
      </c>
      <c r="L500" s="3">
        <v>41913</v>
      </c>
      <c r="M500" s="4">
        <v>10</v>
      </c>
      <c r="N500" s="1" t="s">
        <v>20</v>
      </c>
      <c r="O500" s="5" t="s">
        <v>5</v>
      </c>
    </row>
    <row r="501" spans="1:15" x14ac:dyDescent="0.25">
      <c r="A501" t="s">
        <v>0</v>
      </c>
      <c r="B501" t="s">
        <v>22</v>
      </c>
      <c r="C501" s="1" t="s">
        <v>27</v>
      </c>
      <c r="D501" s="1" t="s">
        <v>33</v>
      </c>
      <c r="E50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1942.17</v>
      </c>
      <c r="L501" s="3">
        <v>41699</v>
      </c>
      <c r="M501" s="4">
        <v>3</v>
      </c>
      <c r="N501" s="1" t="s">
        <v>13</v>
      </c>
      <c r="O501" s="5" t="s">
        <v>5</v>
      </c>
    </row>
    <row r="502" spans="1:15" x14ac:dyDescent="0.25">
      <c r="A502" t="s">
        <v>14</v>
      </c>
      <c r="B502" t="s">
        <v>10</v>
      </c>
      <c r="C502" s="1" t="s">
        <v>27</v>
      </c>
      <c r="D502" s="1" t="s">
        <v>33</v>
      </c>
      <c r="E502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7718.4</v>
      </c>
      <c r="L502" s="3">
        <v>41518</v>
      </c>
      <c r="M502" s="4">
        <v>9</v>
      </c>
      <c r="N502" s="1" t="s">
        <v>19</v>
      </c>
      <c r="O502" s="5" t="s">
        <v>21</v>
      </c>
    </row>
    <row r="503" spans="1:15" x14ac:dyDescent="0.25">
      <c r="A503" t="s">
        <v>7</v>
      </c>
      <c r="B503" t="s">
        <v>22</v>
      </c>
      <c r="C503" s="1" t="s">
        <v>29</v>
      </c>
      <c r="D503" s="1" t="s">
        <v>33</v>
      </c>
      <c r="E503">
        <v>3199.5</v>
      </c>
      <c r="F503" s="2">
        <v>260</v>
      </c>
      <c r="G503" s="2">
        <v>15</v>
      </c>
      <c r="H503" s="2">
        <v>47992.5</v>
      </c>
      <c r="I503" s="2">
        <v>5279.1749999999993</v>
      </c>
      <c r="J503" s="2">
        <v>42713.324999999997</v>
      </c>
      <c r="K503" s="2">
        <v>10718.324999999999</v>
      </c>
      <c r="L503" s="3">
        <v>41821</v>
      </c>
      <c r="M503" s="4">
        <v>7</v>
      </c>
      <c r="N503" s="1" t="s">
        <v>16</v>
      </c>
      <c r="O503" s="5" t="s">
        <v>5</v>
      </c>
    </row>
    <row r="504" spans="1:15" x14ac:dyDescent="0.25">
      <c r="A504" t="s">
        <v>14</v>
      </c>
      <c r="B504" t="s">
        <v>6</v>
      </c>
      <c r="C504" s="1" t="s">
        <v>29</v>
      </c>
      <c r="D504" s="1" t="s">
        <v>33</v>
      </c>
      <c r="E504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3624.96</v>
      </c>
      <c r="L504" s="3">
        <v>41913</v>
      </c>
      <c r="M504" s="4">
        <v>10</v>
      </c>
      <c r="N504" s="1" t="s">
        <v>20</v>
      </c>
      <c r="O504" s="5" t="s">
        <v>5</v>
      </c>
    </row>
    <row r="505" spans="1:15" x14ac:dyDescent="0.25">
      <c r="A505" t="s">
        <v>14</v>
      </c>
      <c r="B505" t="s">
        <v>1</v>
      </c>
      <c r="C505" s="1" t="s">
        <v>2</v>
      </c>
      <c r="D505" s="1" t="s">
        <v>33</v>
      </c>
      <c r="E505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14876.16</v>
      </c>
      <c r="L505" s="3">
        <v>41671</v>
      </c>
      <c r="M505" s="4">
        <v>2</v>
      </c>
      <c r="N505" s="1" t="s">
        <v>24</v>
      </c>
      <c r="O505" s="5" t="s">
        <v>5</v>
      </c>
    </row>
    <row r="506" spans="1:15" x14ac:dyDescent="0.25">
      <c r="A506" t="s">
        <v>0</v>
      </c>
      <c r="B506" t="s">
        <v>6</v>
      </c>
      <c r="C506" s="1" t="s">
        <v>2</v>
      </c>
      <c r="D506" s="1" t="s">
        <v>33</v>
      </c>
      <c r="E506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40788</v>
      </c>
      <c r="L506" s="3">
        <v>41699</v>
      </c>
      <c r="M506" s="4">
        <v>3</v>
      </c>
      <c r="N506" s="1" t="s">
        <v>13</v>
      </c>
      <c r="O506" s="5" t="s">
        <v>5</v>
      </c>
    </row>
    <row r="507" spans="1:15" x14ac:dyDescent="0.25">
      <c r="A507" t="s">
        <v>17</v>
      </c>
      <c r="B507" t="s">
        <v>6</v>
      </c>
      <c r="C507" s="1" t="s">
        <v>2</v>
      </c>
      <c r="D507" s="1" t="s">
        <v>33</v>
      </c>
      <c r="E507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47787</v>
      </c>
      <c r="L507" s="3">
        <v>41821</v>
      </c>
      <c r="M507" s="4">
        <v>7</v>
      </c>
      <c r="N507" s="1" t="s">
        <v>16</v>
      </c>
      <c r="O507" s="5" t="s">
        <v>5</v>
      </c>
    </row>
    <row r="508" spans="1:15" x14ac:dyDescent="0.25">
      <c r="A508" t="s">
        <v>15</v>
      </c>
      <c r="B508" t="s">
        <v>8</v>
      </c>
      <c r="C508" s="1" t="s">
        <v>2</v>
      </c>
      <c r="D508" s="1" t="s">
        <v>33</v>
      </c>
      <c r="E508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-21358.75</v>
      </c>
      <c r="L508" s="3">
        <v>41913</v>
      </c>
      <c r="M508" s="4">
        <v>10</v>
      </c>
      <c r="N508" s="1" t="s">
        <v>20</v>
      </c>
      <c r="O508" s="5" t="s">
        <v>5</v>
      </c>
    </row>
    <row r="509" spans="1:15" x14ac:dyDescent="0.25">
      <c r="A509" t="s">
        <v>7</v>
      </c>
      <c r="B509" t="s">
        <v>1</v>
      </c>
      <c r="C509" s="1" t="s">
        <v>2</v>
      </c>
      <c r="D509" s="1" t="s">
        <v>33</v>
      </c>
      <c r="E509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5226</v>
      </c>
      <c r="L509" s="3">
        <v>41579</v>
      </c>
      <c r="M509" s="4">
        <v>11</v>
      </c>
      <c r="N509" s="1" t="s">
        <v>25</v>
      </c>
      <c r="O509" s="5" t="s">
        <v>21</v>
      </c>
    </row>
    <row r="510" spans="1:15" x14ac:dyDescent="0.25">
      <c r="A510" t="s">
        <v>0</v>
      </c>
      <c r="B510" t="s">
        <v>10</v>
      </c>
      <c r="C510" s="1" t="s">
        <v>2</v>
      </c>
      <c r="D510" s="1" t="s">
        <v>33</v>
      </c>
      <c r="E510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3328.380000000001</v>
      </c>
      <c r="L510" s="3">
        <v>41579</v>
      </c>
      <c r="M510" s="4">
        <v>11</v>
      </c>
      <c r="N510" s="1" t="s">
        <v>25</v>
      </c>
      <c r="O510" s="5" t="s">
        <v>21</v>
      </c>
    </row>
    <row r="511" spans="1:15" x14ac:dyDescent="0.25">
      <c r="A511" t="s">
        <v>0</v>
      </c>
      <c r="B511" t="s">
        <v>6</v>
      </c>
      <c r="C511" s="1" t="s">
        <v>12</v>
      </c>
      <c r="D511" s="1" t="s">
        <v>33</v>
      </c>
      <c r="E51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39449</v>
      </c>
      <c r="L511" s="3">
        <v>41640</v>
      </c>
      <c r="M511" s="4">
        <v>1</v>
      </c>
      <c r="N511" s="1" t="s">
        <v>4</v>
      </c>
      <c r="O511" s="5" t="s">
        <v>5</v>
      </c>
    </row>
    <row r="512" spans="1:15" x14ac:dyDescent="0.25">
      <c r="A512" t="s">
        <v>0</v>
      </c>
      <c r="B512" t="s">
        <v>6</v>
      </c>
      <c r="C512" s="1" t="s">
        <v>12</v>
      </c>
      <c r="D512" s="1" t="s">
        <v>33</v>
      </c>
      <c r="E512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23337.599999999999</v>
      </c>
      <c r="L512" s="3">
        <v>41548</v>
      </c>
      <c r="M512" s="4">
        <v>10</v>
      </c>
      <c r="N512" s="1" t="s">
        <v>20</v>
      </c>
      <c r="O512" s="5" t="s">
        <v>21</v>
      </c>
    </row>
    <row r="513" spans="1:15" x14ac:dyDescent="0.25">
      <c r="A513" t="s">
        <v>7</v>
      </c>
      <c r="B513" t="s">
        <v>10</v>
      </c>
      <c r="C513" s="1" t="s">
        <v>12</v>
      </c>
      <c r="D513" s="1" t="s">
        <v>33</v>
      </c>
      <c r="E513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7225.9500000000007</v>
      </c>
      <c r="L513" s="3">
        <v>41974</v>
      </c>
      <c r="M513" s="4">
        <v>12</v>
      </c>
      <c r="N513" s="1" t="s">
        <v>11</v>
      </c>
      <c r="O513" s="5" t="s">
        <v>5</v>
      </c>
    </row>
    <row r="514" spans="1:15" x14ac:dyDescent="0.25">
      <c r="A514" t="s">
        <v>17</v>
      </c>
      <c r="B514" t="s">
        <v>1</v>
      </c>
      <c r="C514" s="1" t="s">
        <v>23</v>
      </c>
      <c r="D514" s="1" t="s">
        <v>33</v>
      </c>
      <c r="E514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14841</v>
      </c>
      <c r="L514" s="3">
        <v>41640</v>
      </c>
      <c r="M514" s="4">
        <v>1</v>
      </c>
      <c r="N514" s="1" t="s">
        <v>4</v>
      </c>
      <c r="O514" s="5" t="s">
        <v>5</v>
      </c>
    </row>
    <row r="515" spans="1:15" x14ac:dyDescent="0.25">
      <c r="A515" t="s">
        <v>0</v>
      </c>
      <c r="B515" t="s">
        <v>10</v>
      </c>
      <c r="C515" s="1" t="s">
        <v>23</v>
      </c>
      <c r="D515" s="1" t="s">
        <v>33</v>
      </c>
      <c r="E515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8751.5999999999985</v>
      </c>
      <c r="L515" s="3">
        <v>41699</v>
      </c>
      <c r="M515" s="4">
        <v>3</v>
      </c>
      <c r="N515" s="1" t="s">
        <v>13</v>
      </c>
      <c r="O515" s="5" t="s">
        <v>5</v>
      </c>
    </row>
    <row r="516" spans="1:15" x14ac:dyDescent="0.25">
      <c r="A516" t="s">
        <v>0</v>
      </c>
      <c r="B516" t="s">
        <v>1</v>
      </c>
      <c r="C516" s="1" t="s">
        <v>23</v>
      </c>
      <c r="D516" s="1" t="s">
        <v>33</v>
      </c>
      <c r="E516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108381.75</v>
      </c>
      <c r="L516" s="3">
        <v>41821</v>
      </c>
      <c r="M516" s="4">
        <v>7</v>
      </c>
      <c r="N516" s="1" t="s">
        <v>16</v>
      </c>
      <c r="O516" s="5" t="s">
        <v>5</v>
      </c>
    </row>
    <row r="517" spans="1:15" x14ac:dyDescent="0.25">
      <c r="A517" t="s">
        <v>14</v>
      </c>
      <c r="B517" t="s">
        <v>1</v>
      </c>
      <c r="C517" s="1" t="s">
        <v>23</v>
      </c>
      <c r="D517" s="1" t="s">
        <v>33</v>
      </c>
      <c r="E517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30919.68</v>
      </c>
      <c r="L517" s="3">
        <v>41821</v>
      </c>
      <c r="M517" s="4">
        <v>7</v>
      </c>
      <c r="N517" s="1" t="s">
        <v>16</v>
      </c>
      <c r="O517" s="5" t="s">
        <v>5</v>
      </c>
    </row>
    <row r="518" spans="1:15" x14ac:dyDescent="0.25">
      <c r="A518" t="s">
        <v>14</v>
      </c>
      <c r="B518" t="s">
        <v>8</v>
      </c>
      <c r="C518" s="1" t="s">
        <v>23</v>
      </c>
      <c r="D518" s="1" t="s">
        <v>33</v>
      </c>
      <c r="E518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25904.340000000004</v>
      </c>
      <c r="K518" s="2">
        <v>18627.840000000004</v>
      </c>
      <c r="L518" s="3">
        <v>41821</v>
      </c>
      <c r="M518" s="4">
        <v>7</v>
      </c>
      <c r="N518" s="1" t="s">
        <v>16</v>
      </c>
      <c r="O518" s="5" t="s">
        <v>5</v>
      </c>
    </row>
    <row r="519" spans="1:15" x14ac:dyDescent="0.25">
      <c r="A519" t="s">
        <v>0</v>
      </c>
      <c r="B519" t="s">
        <v>1</v>
      </c>
      <c r="C519" s="1" t="s">
        <v>23</v>
      </c>
      <c r="D519" s="1" t="s">
        <v>33</v>
      </c>
      <c r="E519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18673.199999999997</v>
      </c>
      <c r="L519" s="3">
        <v>41852</v>
      </c>
      <c r="M519" s="4">
        <v>8</v>
      </c>
      <c r="N519" s="1" t="s">
        <v>18</v>
      </c>
      <c r="O519" s="5" t="s">
        <v>5</v>
      </c>
    </row>
    <row r="520" spans="1:15" x14ac:dyDescent="0.25">
      <c r="A520" t="s">
        <v>7</v>
      </c>
      <c r="B520" t="s">
        <v>10</v>
      </c>
      <c r="C520" s="1" t="s">
        <v>23</v>
      </c>
      <c r="D520" s="1" t="s">
        <v>33</v>
      </c>
      <c r="E520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6646.4000000000015</v>
      </c>
      <c r="L520" s="3">
        <v>41852</v>
      </c>
      <c r="M520" s="4">
        <v>8</v>
      </c>
      <c r="N520" s="1" t="s">
        <v>18</v>
      </c>
      <c r="O520" s="5" t="s">
        <v>5</v>
      </c>
    </row>
    <row r="521" spans="1:15" x14ac:dyDescent="0.25">
      <c r="A521" t="s">
        <v>15</v>
      </c>
      <c r="B521" t="s">
        <v>8</v>
      </c>
      <c r="C521" s="1" t="s">
        <v>23</v>
      </c>
      <c r="D521" s="1" t="s">
        <v>33</v>
      </c>
      <c r="E52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-21358.75</v>
      </c>
      <c r="L521" s="3">
        <v>41913</v>
      </c>
      <c r="M521" s="4">
        <v>10</v>
      </c>
      <c r="N521" s="1" t="s">
        <v>20</v>
      </c>
      <c r="O521" s="5" t="s">
        <v>5</v>
      </c>
    </row>
    <row r="522" spans="1:15" x14ac:dyDescent="0.25">
      <c r="A522" t="s">
        <v>0</v>
      </c>
      <c r="B522" t="s">
        <v>6</v>
      </c>
      <c r="C522" s="1" t="s">
        <v>23</v>
      </c>
      <c r="D522" s="1" t="s">
        <v>33</v>
      </c>
      <c r="E522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23337.599999999999</v>
      </c>
      <c r="L522" s="3">
        <v>41548</v>
      </c>
      <c r="M522" s="4">
        <v>10</v>
      </c>
      <c r="N522" s="1" t="s">
        <v>20</v>
      </c>
      <c r="O522" s="5" t="s">
        <v>21</v>
      </c>
    </row>
    <row r="523" spans="1:15" x14ac:dyDescent="0.25">
      <c r="A523" t="s">
        <v>17</v>
      </c>
      <c r="B523" t="s">
        <v>1</v>
      </c>
      <c r="C523" s="1" t="s">
        <v>23</v>
      </c>
      <c r="D523" s="1" t="s">
        <v>33</v>
      </c>
      <c r="E523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23222</v>
      </c>
      <c r="L523" s="3">
        <v>41944</v>
      </c>
      <c r="M523" s="4">
        <v>11</v>
      </c>
      <c r="N523" s="1" t="s">
        <v>25</v>
      </c>
      <c r="O523" s="5" t="s">
        <v>5</v>
      </c>
    </row>
    <row r="524" spans="1:15" x14ac:dyDescent="0.25">
      <c r="A524" t="s">
        <v>0</v>
      </c>
      <c r="B524" t="s">
        <v>8</v>
      </c>
      <c r="C524" s="1" t="s">
        <v>26</v>
      </c>
      <c r="D524" s="1" t="s">
        <v>33</v>
      </c>
      <c r="E524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21879</v>
      </c>
      <c r="L524" s="3">
        <v>41518</v>
      </c>
      <c r="M524" s="4">
        <v>9</v>
      </c>
      <c r="N524" s="1" t="s">
        <v>19</v>
      </c>
      <c r="O524" s="5" t="s">
        <v>21</v>
      </c>
    </row>
    <row r="525" spans="1:15" x14ac:dyDescent="0.25">
      <c r="A525" t="s">
        <v>7</v>
      </c>
      <c r="B525" t="s">
        <v>10</v>
      </c>
      <c r="C525" s="1" t="s">
        <v>26</v>
      </c>
      <c r="D525" s="1" t="s">
        <v>33</v>
      </c>
      <c r="E525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2194.25</v>
      </c>
      <c r="L525" s="3">
        <v>41518</v>
      </c>
      <c r="M525" s="4">
        <v>9</v>
      </c>
      <c r="N525" s="1" t="s">
        <v>19</v>
      </c>
      <c r="O525" s="5" t="s">
        <v>21</v>
      </c>
    </row>
    <row r="526" spans="1:15" x14ac:dyDescent="0.25">
      <c r="A526" t="s">
        <v>0</v>
      </c>
      <c r="B526" t="s">
        <v>10</v>
      </c>
      <c r="C526" s="1" t="s">
        <v>26</v>
      </c>
      <c r="D526" s="1" t="s">
        <v>33</v>
      </c>
      <c r="E526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17716</v>
      </c>
      <c r="L526" s="3">
        <v>41548</v>
      </c>
      <c r="M526" s="4">
        <v>10</v>
      </c>
      <c r="N526" s="1" t="s">
        <v>20</v>
      </c>
      <c r="O526" s="5" t="s">
        <v>21</v>
      </c>
    </row>
    <row r="527" spans="1:15" x14ac:dyDescent="0.25">
      <c r="A527" t="s">
        <v>0</v>
      </c>
      <c r="B527" t="s">
        <v>1</v>
      </c>
      <c r="C527" s="1" t="s">
        <v>26</v>
      </c>
      <c r="D527" s="1" t="s">
        <v>33</v>
      </c>
      <c r="E527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2223.84</v>
      </c>
      <c r="L527" s="3">
        <v>41944</v>
      </c>
      <c r="M527" s="4">
        <v>11</v>
      </c>
      <c r="N527" s="1" t="s">
        <v>25</v>
      </c>
      <c r="O527" s="5" t="s">
        <v>5</v>
      </c>
    </row>
    <row r="528" spans="1:15" x14ac:dyDescent="0.25">
      <c r="A528" t="s">
        <v>14</v>
      </c>
      <c r="B528" t="s">
        <v>8</v>
      </c>
      <c r="C528" s="1" t="s">
        <v>27</v>
      </c>
      <c r="D528" s="1" t="s">
        <v>33</v>
      </c>
      <c r="E528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13317.119999999999</v>
      </c>
      <c r="L528" s="3">
        <v>41640</v>
      </c>
      <c r="M528" s="4">
        <v>1</v>
      </c>
      <c r="N528" s="1" t="s">
        <v>4</v>
      </c>
      <c r="O528" s="5" t="s">
        <v>5</v>
      </c>
    </row>
    <row r="529" spans="1:15" x14ac:dyDescent="0.25">
      <c r="A529" t="s">
        <v>15</v>
      </c>
      <c r="B529" t="s">
        <v>10</v>
      </c>
      <c r="C529" s="1" t="s">
        <v>27</v>
      </c>
      <c r="D529" s="1" t="s">
        <v>33</v>
      </c>
      <c r="E529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-4847.5</v>
      </c>
      <c r="L529" s="3">
        <v>41640</v>
      </c>
      <c r="M529" s="4">
        <v>1</v>
      </c>
      <c r="N529" s="1" t="s">
        <v>4</v>
      </c>
      <c r="O529" s="5" t="s">
        <v>5</v>
      </c>
    </row>
    <row r="530" spans="1:15" x14ac:dyDescent="0.25">
      <c r="A530" t="s">
        <v>0</v>
      </c>
      <c r="B530" t="s">
        <v>1</v>
      </c>
      <c r="C530" s="1" t="s">
        <v>27</v>
      </c>
      <c r="D530" s="1" t="s">
        <v>33</v>
      </c>
      <c r="E530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22893</v>
      </c>
      <c r="L530" s="3">
        <v>41579</v>
      </c>
      <c r="M530" s="4">
        <v>11</v>
      </c>
      <c r="N530" s="1" t="s">
        <v>25</v>
      </c>
      <c r="O530" s="5" t="s">
        <v>21</v>
      </c>
    </row>
    <row r="531" spans="1:15" x14ac:dyDescent="0.25">
      <c r="A531" t="s">
        <v>15</v>
      </c>
      <c r="B531" t="s">
        <v>6</v>
      </c>
      <c r="C531" s="1" t="s">
        <v>29</v>
      </c>
      <c r="D531" s="1" t="s">
        <v>33</v>
      </c>
      <c r="E53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-27693.75</v>
      </c>
      <c r="L531" s="3">
        <v>41640</v>
      </c>
      <c r="M531" s="4">
        <v>1</v>
      </c>
      <c r="N531" s="1" t="s">
        <v>4</v>
      </c>
      <c r="O531" s="5" t="s">
        <v>5</v>
      </c>
    </row>
    <row r="532" spans="1:15" x14ac:dyDescent="0.25">
      <c r="A532" t="s">
        <v>0</v>
      </c>
      <c r="B532" t="s">
        <v>10</v>
      </c>
      <c r="C532" s="1" t="s">
        <v>29</v>
      </c>
      <c r="D532" s="1" t="s">
        <v>33</v>
      </c>
      <c r="E532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20506.199999999997</v>
      </c>
      <c r="L532" s="3">
        <v>41640</v>
      </c>
      <c r="M532" s="4">
        <v>1</v>
      </c>
      <c r="N532" s="1" t="s">
        <v>4</v>
      </c>
      <c r="O532" s="5" t="s">
        <v>5</v>
      </c>
    </row>
    <row r="533" spans="1:15" x14ac:dyDescent="0.25">
      <c r="A533" t="s">
        <v>15</v>
      </c>
      <c r="B533" t="s">
        <v>8</v>
      </c>
      <c r="C533" s="1" t="s">
        <v>29</v>
      </c>
      <c r="D533" s="1" t="s">
        <v>33</v>
      </c>
      <c r="E533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-12538.75</v>
      </c>
      <c r="L533" s="3">
        <v>41760</v>
      </c>
      <c r="M533" s="4">
        <v>5</v>
      </c>
      <c r="N533" s="1" t="s">
        <v>31</v>
      </c>
      <c r="O533" s="5" t="s">
        <v>5</v>
      </c>
    </row>
    <row r="534" spans="1:15" x14ac:dyDescent="0.25">
      <c r="A534" t="s">
        <v>15</v>
      </c>
      <c r="B534" t="s">
        <v>10</v>
      </c>
      <c r="C534" s="1" t="s">
        <v>29</v>
      </c>
      <c r="D534" s="1" t="s">
        <v>33</v>
      </c>
      <c r="E534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-8286.25</v>
      </c>
      <c r="L534" s="3">
        <v>41518</v>
      </c>
      <c r="M534" s="4">
        <v>9</v>
      </c>
      <c r="N534" s="1" t="s">
        <v>19</v>
      </c>
      <c r="O534" s="5" t="s">
        <v>21</v>
      </c>
    </row>
    <row r="535" spans="1:15" x14ac:dyDescent="0.25">
      <c r="A535" t="s">
        <v>0</v>
      </c>
      <c r="B535" t="s">
        <v>10</v>
      </c>
      <c r="C535" s="1" t="s">
        <v>29</v>
      </c>
      <c r="D535" s="1" t="s">
        <v>33</v>
      </c>
      <c r="E535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17716</v>
      </c>
      <c r="L535" s="3">
        <v>41548</v>
      </c>
      <c r="M535" s="4">
        <v>10</v>
      </c>
      <c r="N535" s="1" t="s">
        <v>20</v>
      </c>
      <c r="O535" s="5" t="s">
        <v>21</v>
      </c>
    </row>
    <row r="536" spans="1:15" x14ac:dyDescent="0.25">
      <c r="A536" t="s">
        <v>7</v>
      </c>
      <c r="B536" t="s">
        <v>10</v>
      </c>
      <c r="C536" s="1" t="s">
        <v>29</v>
      </c>
      <c r="D536" s="1" t="s">
        <v>33</v>
      </c>
      <c r="E536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7225.9500000000007</v>
      </c>
      <c r="L536" s="3">
        <v>41974</v>
      </c>
      <c r="M536" s="4">
        <v>12</v>
      </c>
      <c r="N536" s="1" t="s">
        <v>11</v>
      </c>
      <c r="O536" s="5" t="s">
        <v>5</v>
      </c>
    </row>
    <row r="537" spans="1:15" x14ac:dyDescent="0.25">
      <c r="A537" t="s">
        <v>0</v>
      </c>
      <c r="B537" t="s">
        <v>22</v>
      </c>
      <c r="C537" s="1" t="s">
        <v>23</v>
      </c>
      <c r="D537" s="1" t="s">
        <v>33</v>
      </c>
      <c r="E537">
        <v>380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467.40000000000009</v>
      </c>
      <c r="L537" s="3">
        <v>41518</v>
      </c>
      <c r="M537" s="4">
        <v>9</v>
      </c>
      <c r="N537" s="1" t="s">
        <v>19</v>
      </c>
      <c r="O537" s="5" t="s">
        <v>21</v>
      </c>
    </row>
    <row r="538" spans="1:15" x14ac:dyDescent="0.25">
      <c r="A538" t="s">
        <v>0</v>
      </c>
      <c r="B538" t="s">
        <v>10</v>
      </c>
      <c r="C538" s="1" t="s">
        <v>2</v>
      </c>
      <c r="D538" s="1" t="s">
        <v>33</v>
      </c>
      <c r="E538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42528</v>
      </c>
      <c r="L538" s="3">
        <v>41791</v>
      </c>
      <c r="M538" s="4">
        <v>6</v>
      </c>
      <c r="N538" s="1" t="s">
        <v>9</v>
      </c>
      <c r="O538" s="5" t="s">
        <v>5</v>
      </c>
    </row>
    <row r="539" spans="1:15" x14ac:dyDescent="0.25">
      <c r="A539" t="s">
        <v>15</v>
      </c>
      <c r="B539" t="s">
        <v>1</v>
      </c>
      <c r="C539" s="1" t="s">
        <v>2</v>
      </c>
      <c r="D539" s="1" t="s">
        <v>33</v>
      </c>
      <c r="E539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-24160</v>
      </c>
      <c r="L539" s="3">
        <v>41518</v>
      </c>
      <c r="M539" s="4">
        <v>9</v>
      </c>
      <c r="N539" s="1" t="s">
        <v>19</v>
      </c>
      <c r="O539" s="5" t="s">
        <v>21</v>
      </c>
    </row>
    <row r="540" spans="1:15" x14ac:dyDescent="0.25">
      <c r="A540" t="s">
        <v>15</v>
      </c>
      <c r="B540" t="s">
        <v>10</v>
      </c>
      <c r="C540" s="1" t="s">
        <v>2</v>
      </c>
      <c r="D540" s="1" t="s">
        <v>33</v>
      </c>
      <c r="E540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-21560</v>
      </c>
      <c r="L540" s="3">
        <v>41913</v>
      </c>
      <c r="M540" s="4">
        <v>10</v>
      </c>
      <c r="N540" s="1" t="s">
        <v>20</v>
      </c>
      <c r="O540" s="5" t="s">
        <v>5</v>
      </c>
    </row>
    <row r="541" spans="1:15" x14ac:dyDescent="0.25">
      <c r="A541" t="s">
        <v>7</v>
      </c>
      <c r="B541" t="s">
        <v>1</v>
      </c>
      <c r="C541" s="1" t="s">
        <v>2</v>
      </c>
      <c r="D541" s="1" t="s">
        <v>33</v>
      </c>
      <c r="E54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8604.8000000000029</v>
      </c>
      <c r="L541" s="3">
        <v>41944</v>
      </c>
      <c r="M541" s="4">
        <v>11</v>
      </c>
      <c r="N541" s="1" t="s">
        <v>25</v>
      </c>
      <c r="O541" s="5" t="s">
        <v>5</v>
      </c>
    </row>
    <row r="542" spans="1:15" x14ac:dyDescent="0.25">
      <c r="A542" t="s">
        <v>7</v>
      </c>
      <c r="B542" t="s">
        <v>22</v>
      </c>
      <c r="C542" s="1" t="s">
        <v>12</v>
      </c>
      <c r="D542" s="1" t="s">
        <v>33</v>
      </c>
      <c r="E542">
        <v>677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2166.3999999999996</v>
      </c>
      <c r="L542" s="3">
        <v>41699</v>
      </c>
      <c r="M542" s="4">
        <v>3</v>
      </c>
      <c r="N542" s="1" t="s">
        <v>13</v>
      </c>
      <c r="O542" s="5" t="s">
        <v>5</v>
      </c>
    </row>
    <row r="543" spans="1:15" x14ac:dyDescent="0.25">
      <c r="A543" t="s">
        <v>17</v>
      </c>
      <c r="B543" t="s">
        <v>8</v>
      </c>
      <c r="C543" s="1" t="s">
        <v>12</v>
      </c>
      <c r="D543" s="1" t="s">
        <v>33</v>
      </c>
      <c r="E543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24822</v>
      </c>
      <c r="L543" s="3">
        <v>41730</v>
      </c>
      <c r="M543" s="4">
        <v>4</v>
      </c>
      <c r="N543" s="1" t="s">
        <v>28</v>
      </c>
      <c r="O543" s="5" t="s">
        <v>5</v>
      </c>
    </row>
    <row r="544" spans="1:15" x14ac:dyDescent="0.25">
      <c r="A544" t="s">
        <v>0</v>
      </c>
      <c r="B544" t="s">
        <v>10</v>
      </c>
      <c r="C544" s="1" t="s">
        <v>12</v>
      </c>
      <c r="D544" s="1" t="s">
        <v>33</v>
      </c>
      <c r="E544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2807.2000000000007</v>
      </c>
      <c r="L544" s="3">
        <v>41883</v>
      </c>
      <c r="M544" s="4">
        <v>9</v>
      </c>
      <c r="N544" s="1" t="s">
        <v>19</v>
      </c>
      <c r="O544" s="5" t="s">
        <v>5</v>
      </c>
    </row>
    <row r="545" spans="1:15" x14ac:dyDescent="0.25">
      <c r="A545" t="s">
        <v>0</v>
      </c>
      <c r="B545" t="s">
        <v>1</v>
      </c>
      <c r="C545" s="1" t="s">
        <v>12</v>
      </c>
      <c r="D545" s="1" t="s">
        <v>33</v>
      </c>
      <c r="E545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3171.4399999999987</v>
      </c>
      <c r="L545" s="3">
        <v>41913</v>
      </c>
      <c r="M545" s="4">
        <v>10</v>
      </c>
      <c r="N545" s="1" t="s">
        <v>20</v>
      </c>
      <c r="O545" s="5" t="s">
        <v>5</v>
      </c>
    </row>
    <row r="546" spans="1:15" x14ac:dyDescent="0.25">
      <c r="A546" t="s">
        <v>0</v>
      </c>
      <c r="B546" t="s">
        <v>10</v>
      </c>
      <c r="C546" s="1" t="s">
        <v>12</v>
      </c>
      <c r="D546" s="1" t="s">
        <v>33</v>
      </c>
      <c r="E546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13034</v>
      </c>
      <c r="L546" s="3">
        <v>41548</v>
      </c>
      <c r="M546" s="4">
        <v>10</v>
      </c>
      <c r="N546" s="1" t="s">
        <v>20</v>
      </c>
      <c r="O546" s="5" t="s">
        <v>21</v>
      </c>
    </row>
    <row r="547" spans="1:15" x14ac:dyDescent="0.25">
      <c r="A547" t="s">
        <v>17</v>
      </c>
      <c r="B547" t="s">
        <v>8</v>
      </c>
      <c r="C547" s="1" t="s">
        <v>12</v>
      </c>
      <c r="D547" s="1" t="s">
        <v>33</v>
      </c>
      <c r="E547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16604</v>
      </c>
      <c r="L547" s="3">
        <v>41609</v>
      </c>
      <c r="M547" s="4">
        <v>12</v>
      </c>
      <c r="N547" s="1" t="s">
        <v>11</v>
      </c>
      <c r="O547" s="5" t="s">
        <v>21</v>
      </c>
    </row>
    <row r="548" spans="1:15" x14ac:dyDescent="0.25">
      <c r="A548" t="s">
        <v>17</v>
      </c>
      <c r="B548" t="s">
        <v>22</v>
      </c>
      <c r="C548" s="1" t="s">
        <v>23</v>
      </c>
      <c r="D548" s="1" t="s">
        <v>33</v>
      </c>
      <c r="E548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48930</v>
      </c>
      <c r="L548" s="3">
        <v>41640</v>
      </c>
      <c r="M548" s="4">
        <v>1</v>
      </c>
      <c r="N548" s="1" t="s">
        <v>4</v>
      </c>
      <c r="O548" s="5" t="s">
        <v>5</v>
      </c>
    </row>
    <row r="549" spans="1:15" x14ac:dyDescent="0.25">
      <c r="A549" t="s">
        <v>0</v>
      </c>
      <c r="B549" t="s">
        <v>10</v>
      </c>
      <c r="C549" s="1" t="s">
        <v>23</v>
      </c>
      <c r="D549" s="1" t="s">
        <v>33</v>
      </c>
      <c r="E549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42528</v>
      </c>
      <c r="L549" s="3">
        <v>41791</v>
      </c>
      <c r="M549" s="4">
        <v>6</v>
      </c>
      <c r="N549" s="1" t="s">
        <v>9</v>
      </c>
      <c r="O549" s="5" t="s">
        <v>5</v>
      </c>
    </row>
    <row r="550" spans="1:15" x14ac:dyDescent="0.25">
      <c r="A550" t="s">
        <v>15</v>
      </c>
      <c r="B550" t="s">
        <v>10</v>
      </c>
      <c r="C550" s="1" t="s">
        <v>23</v>
      </c>
      <c r="D550" s="1" t="s">
        <v>33</v>
      </c>
      <c r="E550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-21560</v>
      </c>
      <c r="L550" s="3">
        <v>41913</v>
      </c>
      <c r="M550" s="4">
        <v>10</v>
      </c>
      <c r="N550" s="1" t="s">
        <v>20</v>
      </c>
      <c r="O550" s="5" t="s">
        <v>5</v>
      </c>
    </row>
    <row r="551" spans="1:15" x14ac:dyDescent="0.25">
      <c r="A551" t="s">
        <v>0</v>
      </c>
      <c r="B551" t="s">
        <v>10</v>
      </c>
      <c r="C551" s="1" t="s">
        <v>23</v>
      </c>
      <c r="D551" s="1" t="s">
        <v>33</v>
      </c>
      <c r="E55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6878</v>
      </c>
      <c r="L551" s="3">
        <v>41913</v>
      </c>
      <c r="M551" s="4">
        <v>10</v>
      </c>
      <c r="N551" s="1" t="s">
        <v>20</v>
      </c>
      <c r="O551" s="5" t="s">
        <v>5</v>
      </c>
    </row>
    <row r="552" spans="1:15" x14ac:dyDescent="0.25">
      <c r="A552" t="s">
        <v>0</v>
      </c>
      <c r="B552" t="s">
        <v>10</v>
      </c>
      <c r="C552" s="1" t="s">
        <v>23</v>
      </c>
      <c r="D552" s="1" t="s">
        <v>33</v>
      </c>
      <c r="E552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13034</v>
      </c>
      <c r="L552" s="3">
        <v>41548</v>
      </c>
      <c r="M552" s="4">
        <v>10</v>
      </c>
      <c r="N552" s="1" t="s">
        <v>20</v>
      </c>
      <c r="O552" s="5" t="s">
        <v>21</v>
      </c>
    </row>
    <row r="553" spans="1:15" x14ac:dyDescent="0.25">
      <c r="A553" t="s">
        <v>0</v>
      </c>
      <c r="B553" t="s">
        <v>8</v>
      </c>
      <c r="C553" s="1" t="s">
        <v>23</v>
      </c>
      <c r="D553" s="1" t="s">
        <v>33</v>
      </c>
      <c r="E553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76512</v>
      </c>
      <c r="L553" s="3">
        <v>41944</v>
      </c>
      <c r="M553" s="4">
        <v>11</v>
      </c>
      <c r="N553" s="1" t="s">
        <v>25</v>
      </c>
      <c r="O553" s="5" t="s">
        <v>5</v>
      </c>
    </row>
    <row r="554" spans="1:15" x14ac:dyDescent="0.25">
      <c r="A554" t="s">
        <v>17</v>
      </c>
      <c r="B554" t="s">
        <v>6</v>
      </c>
      <c r="C554" s="1" t="s">
        <v>23</v>
      </c>
      <c r="D554" s="1" t="s">
        <v>33</v>
      </c>
      <c r="E554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19026</v>
      </c>
      <c r="L554" s="3">
        <v>41944</v>
      </c>
      <c r="M554" s="4">
        <v>11</v>
      </c>
      <c r="N554" s="1" t="s">
        <v>25</v>
      </c>
      <c r="O554" s="5" t="s">
        <v>5</v>
      </c>
    </row>
    <row r="555" spans="1:15" x14ac:dyDescent="0.25">
      <c r="A555" t="s">
        <v>17</v>
      </c>
      <c r="B555" t="s">
        <v>10</v>
      </c>
      <c r="C555" s="1" t="s">
        <v>23</v>
      </c>
      <c r="D555" s="1" t="s">
        <v>33</v>
      </c>
      <c r="E555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30100</v>
      </c>
      <c r="L555" s="3">
        <v>41944</v>
      </c>
      <c r="M555" s="4">
        <v>11</v>
      </c>
      <c r="N555" s="1" t="s">
        <v>25</v>
      </c>
      <c r="O555" s="5" t="s">
        <v>5</v>
      </c>
    </row>
    <row r="556" spans="1:15" x14ac:dyDescent="0.25">
      <c r="A556" t="s">
        <v>0</v>
      </c>
      <c r="B556" t="s">
        <v>10</v>
      </c>
      <c r="C556" s="1" t="s">
        <v>23</v>
      </c>
      <c r="D556" s="1" t="s">
        <v>33</v>
      </c>
      <c r="E556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57456</v>
      </c>
      <c r="L556" s="3">
        <v>41944</v>
      </c>
      <c r="M556" s="4">
        <v>11</v>
      </c>
      <c r="N556" s="1" t="s">
        <v>25</v>
      </c>
      <c r="O556" s="5" t="s">
        <v>5</v>
      </c>
    </row>
    <row r="557" spans="1:15" x14ac:dyDescent="0.25">
      <c r="A557" t="s">
        <v>7</v>
      </c>
      <c r="B557" t="s">
        <v>10</v>
      </c>
      <c r="C557" s="1" t="s">
        <v>23</v>
      </c>
      <c r="D557" s="1" t="s">
        <v>33</v>
      </c>
      <c r="E557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1216</v>
      </c>
      <c r="L557" s="3">
        <v>41609</v>
      </c>
      <c r="M557" s="4">
        <v>12</v>
      </c>
      <c r="N557" s="1" t="s">
        <v>11</v>
      </c>
      <c r="O557" s="5" t="s">
        <v>21</v>
      </c>
    </row>
    <row r="558" spans="1:15" x14ac:dyDescent="0.25">
      <c r="A558" t="s">
        <v>0</v>
      </c>
      <c r="B558" t="s">
        <v>10</v>
      </c>
      <c r="C558" s="1" t="s">
        <v>23</v>
      </c>
      <c r="D558" s="1" t="s">
        <v>33</v>
      </c>
      <c r="E558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9370.7999999999993</v>
      </c>
      <c r="L558" s="3">
        <v>41974</v>
      </c>
      <c r="M558" s="4">
        <v>12</v>
      </c>
      <c r="N558" s="1" t="s">
        <v>11</v>
      </c>
      <c r="O558" s="5" t="s">
        <v>5</v>
      </c>
    </row>
    <row r="559" spans="1:15" x14ac:dyDescent="0.25">
      <c r="A559" t="s">
        <v>0</v>
      </c>
      <c r="B559" t="s">
        <v>10</v>
      </c>
      <c r="C559" s="1" t="s">
        <v>26</v>
      </c>
      <c r="D559" s="1" t="s">
        <v>33</v>
      </c>
      <c r="E559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66960</v>
      </c>
      <c r="L559" s="3">
        <v>41821</v>
      </c>
      <c r="M559" s="4">
        <v>7</v>
      </c>
      <c r="N559" s="1" t="s">
        <v>16</v>
      </c>
      <c r="O559" s="5" t="s">
        <v>5</v>
      </c>
    </row>
    <row r="560" spans="1:15" x14ac:dyDescent="0.25">
      <c r="A560" t="s">
        <v>0</v>
      </c>
      <c r="B560" t="s">
        <v>22</v>
      </c>
      <c r="C560" s="1" t="s">
        <v>26</v>
      </c>
      <c r="D560" s="1" t="s">
        <v>33</v>
      </c>
      <c r="E560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47328</v>
      </c>
      <c r="L560" s="3">
        <v>41913</v>
      </c>
      <c r="M560" s="4">
        <v>10</v>
      </c>
      <c r="N560" s="1" t="s">
        <v>20</v>
      </c>
      <c r="O560" s="5" t="s">
        <v>5</v>
      </c>
    </row>
    <row r="561" spans="1:15" x14ac:dyDescent="0.25">
      <c r="A561" t="s">
        <v>0</v>
      </c>
      <c r="B561" t="s">
        <v>10</v>
      </c>
      <c r="C561" s="1" t="s">
        <v>26</v>
      </c>
      <c r="D561" s="1" t="s">
        <v>33</v>
      </c>
      <c r="E56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6878</v>
      </c>
      <c r="L561" s="3">
        <v>41913</v>
      </c>
      <c r="M561" s="4">
        <v>10</v>
      </c>
      <c r="N561" s="1" t="s">
        <v>20</v>
      </c>
      <c r="O561" s="5" t="s">
        <v>5</v>
      </c>
    </row>
    <row r="562" spans="1:15" x14ac:dyDescent="0.25">
      <c r="A562" t="s">
        <v>14</v>
      </c>
      <c r="B562" t="s">
        <v>1</v>
      </c>
      <c r="C562" s="1" t="s">
        <v>27</v>
      </c>
      <c r="D562" s="1" t="s">
        <v>33</v>
      </c>
      <c r="E562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15944.04</v>
      </c>
      <c r="L562" s="3">
        <v>41760</v>
      </c>
      <c r="M562" s="4">
        <v>5</v>
      </c>
      <c r="N562" s="1" t="s">
        <v>31</v>
      </c>
      <c r="O562" s="5" t="s">
        <v>5</v>
      </c>
    </row>
    <row r="563" spans="1:15" x14ac:dyDescent="0.25">
      <c r="A563" t="s">
        <v>7</v>
      </c>
      <c r="B563" t="s">
        <v>8</v>
      </c>
      <c r="C563" s="1" t="s">
        <v>27</v>
      </c>
      <c r="D563" s="1" t="s">
        <v>33</v>
      </c>
      <c r="E563">
        <v>3874.5</v>
      </c>
      <c r="F563" s="2">
        <v>250</v>
      </c>
      <c r="G563" s="2">
        <v>15</v>
      </c>
      <c r="H563" s="2">
        <v>58117.5</v>
      </c>
      <c r="I563" s="2">
        <v>6974.0999999999995</v>
      </c>
      <c r="J563" s="2">
        <v>51143.399999999994</v>
      </c>
      <c r="K563" s="2">
        <v>12398.399999999998</v>
      </c>
      <c r="L563" s="3">
        <v>41821</v>
      </c>
      <c r="M563" s="4">
        <v>7</v>
      </c>
      <c r="N563" s="1" t="s">
        <v>16</v>
      </c>
      <c r="O563" s="5" t="s">
        <v>5</v>
      </c>
    </row>
    <row r="564" spans="1:15" x14ac:dyDescent="0.25">
      <c r="A564" t="s">
        <v>0</v>
      </c>
      <c r="B564" t="s">
        <v>1</v>
      </c>
      <c r="C564" s="1" t="s">
        <v>27</v>
      </c>
      <c r="D564" s="1" t="s">
        <v>33</v>
      </c>
      <c r="E564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29904</v>
      </c>
      <c r="L564" s="3">
        <v>41518</v>
      </c>
      <c r="M564" s="4">
        <v>9</v>
      </c>
      <c r="N564" s="1" t="s">
        <v>19</v>
      </c>
      <c r="O564" s="5" t="s">
        <v>21</v>
      </c>
    </row>
    <row r="565" spans="1:15" x14ac:dyDescent="0.25">
      <c r="A565" t="s">
        <v>0</v>
      </c>
      <c r="B565" t="s">
        <v>22</v>
      </c>
      <c r="C565" s="1" t="s">
        <v>27</v>
      </c>
      <c r="D565" s="1" t="s">
        <v>33</v>
      </c>
      <c r="E565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47328</v>
      </c>
      <c r="L565" s="3">
        <v>41913</v>
      </c>
      <c r="M565" s="4">
        <v>10</v>
      </c>
      <c r="N565" s="1" t="s">
        <v>20</v>
      </c>
      <c r="O565" s="5" t="s">
        <v>5</v>
      </c>
    </row>
    <row r="566" spans="1:15" x14ac:dyDescent="0.25">
      <c r="A566" t="s">
        <v>15</v>
      </c>
      <c r="B566" t="s">
        <v>22</v>
      </c>
      <c r="C566" s="1" t="s">
        <v>27</v>
      </c>
      <c r="D566" s="1" t="s">
        <v>33</v>
      </c>
      <c r="E566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-23870</v>
      </c>
      <c r="L566" s="3">
        <v>41944</v>
      </c>
      <c r="M566" s="4">
        <v>11</v>
      </c>
      <c r="N566" s="1" t="s">
        <v>25</v>
      </c>
      <c r="O566" s="5" t="s">
        <v>5</v>
      </c>
    </row>
    <row r="567" spans="1:15" x14ac:dyDescent="0.25">
      <c r="A567" t="s">
        <v>0</v>
      </c>
      <c r="B567" t="s">
        <v>10</v>
      </c>
      <c r="C567" s="1" t="s">
        <v>27</v>
      </c>
      <c r="D567" s="1" t="s">
        <v>33</v>
      </c>
      <c r="E567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9370.7999999999993</v>
      </c>
      <c r="L567" s="3">
        <v>41974</v>
      </c>
      <c r="M567" s="4">
        <v>12</v>
      </c>
      <c r="N567" s="1" t="s">
        <v>11</v>
      </c>
      <c r="O567" s="5" t="s">
        <v>5</v>
      </c>
    </row>
    <row r="568" spans="1:15" x14ac:dyDescent="0.25">
      <c r="A568" t="s">
        <v>0</v>
      </c>
      <c r="B568" t="s">
        <v>22</v>
      </c>
      <c r="C568" s="1" t="s">
        <v>29</v>
      </c>
      <c r="D568" s="1" t="s">
        <v>33</v>
      </c>
      <c r="E568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12960</v>
      </c>
      <c r="L568" s="3">
        <v>41671</v>
      </c>
      <c r="M568" s="4">
        <v>2</v>
      </c>
      <c r="N568" s="1" t="s">
        <v>24</v>
      </c>
      <c r="O568" s="5" t="s">
        <v>5</v>
      </c>
    </row>
    <row r="569" spans="1:15" x14ac:dyDescent="0.25">
      <c r="A569" t="s">
        <v>0</v>
      </c>
      <c r="B569" t="s">
        <v>8</v>
      </c>
      <c r="C569" s="1" t="s">
        <v>29</v>
      </c>
      <c r="D569" s="1" t="s">
        <v>33</v>
      </c>
      <c r="E569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3968.9399999999987</v>
      </c>
      <c r="L569" s="3">
        <v>41821</v>
      </c>
      <c r="M569" s="4">
        <v>7</v>
      </c>
      <c r="N569" s="1" t="s">
        <v>16</v>
      </c>
      <c r="O569" s="5" t="s">
        <v>5</v>
      </c>
    </row>
    <row r="570" spans="1:15" x14ac:dyDescent="0.25">
      <c r="A570" t="s">
        <v>0</v>
      </c>
      <c r="B570" t="s">
        <v>1</v>
      </c>
      <c r="C570" s="1" t="s">
        <v>29</v>
      </c>
      <c r="D570" s="1" t="s">
        <v>33</v>
      </c>
      <c r="E570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3171.4399999999987</v>
      </c>
      <c r="L570" s="3">
        <v>41913</v>
      </c>
      <c r="M570" s="4">
        <v>10</v>
      </c>
      <c r="N570" s="1" t="s">
        <v>20</v>
      </c>
      <c r="O570" s="5" t="s">
        <v>5</v>
      </c>
    </row>
    <row r="571" spans="1:15" x14ac:dyDescent="0.25">
      <c r="A571" t="s">
        <v>7</v>
      </c>
      <c r="B571" t="s">
        <v>22</v>
      </c>
      <c r="C571" s="1" t="s">
        <v>29</v>
      </c>
      <c r="D571" s="1" t="s">
        <v>33</v>
      </c>
      <c r="E571">
        <v>2548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8153.5999999999985</v>
      </c>
      <c r="L571" s="3">
        <v>41579</v>
      </c>
      <c r="M571" s="4">
        <v>11</v>
      </c>
      <c r="N571" s="1" t="s">
        <v>25</v>
      </c>
      <c r="O571" s="5" t="s">
        <v>21</v>
      </c>
    </row>
    <row r="572" spans="1:15" x14ac:dyDescent="0.25">
      <c r="A572" t="s">
        <v>0</v>
      </c>
      <c r="B572" t="s">
        <v>8</v>
      </c>
      <c r="C572" s="1" t="s">
        <v>2</v>
      </c>
      <c r="D572" s="1" t="s">
        <v>33</v>
      </c>
      <c r="E572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44378.399999999994</v>
      </c>
      <c r="K572" s="2">
        <v>19163.399999999998</v>
      </c>
      <c r="L572" s="3">
        <v>41640</v>
      </c>
      <c r="M572" s="4">
        <v>1</v>
      </c>
      <c r="N572" s="1" t="s">
        <v>4</v>
      </c>
      <c r="O572" s="5" t="s">
        <v>5</v>
      </c>
    </row>
    <row r="573" spans="1:15" x14ac:dyDescent="0.25">
      <c r="A573" t="s">
        <v>14</v>
      </c>
      <c r="B573" t="s">
        <v>10</v>
      </c>
      <c r="C573" s="1" t="s">
        <v>12</v>
      </c>
      <c r="D573" s="1" t="s">
        <v>33</v>
      </c>
      <c r="E573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20117.16</v>
      </c>
      <c r="L573" s="3">
        <v>41760</v>
      </c>
      <c r="M573" s="4">
        <v>5</v>
      </c>
      <c r="N573" s="1" t="s">
        <v>31</v>
      </c>
      <c r="O573" s="5" t="s">
        <v>5</v>
      </c>
    </row>
    <row r="574" spans="1:15" x14ac:dyDescent="0.25">
      <c r="A574" t="s">
        <v>0</v>
      </c>
      <c r="B574" t="s">
        <v>6</v>
      </c>
      <c r="C574" s="1" t="s">
        <v>23</v>
      </c>
      <c r="D574" s="1" t="s">
        <v>33</v>
      </c>
      <c r="E574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11635.599999999999</v>
      </c>
      <c r="L574" s="3">
        <v>41974</v>
      </c>
      <c r="M574" s="4">
        <v>12</v>
      </c>
      <c r="N574" s="1" t="s">
        <v>11</v>
      </c>
      <c r="O574" s="5" t="s">
        <v>5</v>
      </c>
    </row>
    <row r="575" spans="1:15" x14ac:dyDescent="0.25">
      <c r="A575" t="s">
        <v>0</v>
      </c>
      <c r="B575" t="s">
        <v>8</v>
      </c>
      <c r="C575" s="1" t="s">
        <v>27</v>
      </c>
      <c r="D575" s="1" t="s">
        <v>33</v>
      </c>
      <c r="E575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1729.5599999999995</v>
      </c>
      <c r="L575" s="3">
        <v>41699</v>
      </c>
      <c r="M575" s="4">
        <v>3</v>
      </c>
      <c r="N575" s="1" t="s">
        <v>13</v>
      </c>
      <c r="O575" s="5" t="s">
        <v>5</v>
      </c>
    </row>
    <row r="576" spans="1:15" x14ac:dyDescent="0.25">
      <c r="A576" t="s">
        <v>0</v>
      </c>
      <c r="B576" t="s">
        <v>6</v>
      </c>
      <c r="C576" s="1" t="s">
        <v>27</v>
      </c>
      <c r="D576" s="1" t="s">
        <v>33</v>
      </c>
      <c r="E576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11635.599999999999</v>
      </c>
      <c r="L576" s="3">
        <v>41974</v>
      </c>
      <c r="M576" s="4">
        <v>12</v>
      </c>
      <c r="N576" s="1" t="s">
        <v>11</v>
      </c>
      <c r="O576" s="5" t="s">
        <v>5</v>
      </c>
    </row>
    <row r="577" spans="1:15" x14ac:dyDescent="0.25">
      <c r="A577" t="s">
        <v>14</v>
      </c>
      <c r="B577" t="s">
        <v>1</v>
      </c>
      <c r="C577" s="1" t="s">
        <v>29</v>
      </c>
      <c r="D577" s="1" t="s">
        <v>33</v>
      </c>
      <c r="E577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20873.16</v>
      </c>
      <c r="L577" s="3">
        <v>41518</v>
      </c>
      <c r="M577" s="4">
        <v>9</v>
      </c>
      <c r="N577" s="1" t="s">
        <v>19</v>
      </c>
      <c r="O577" s="5" t="s">
        <v>21</v>
      </c>
    </row>
    <row r="578" spans="1:15" x14ac:dyDescent="0.25">
      <c r="A578" t="s">
        <v>7</v>
      </c>
      <c r="B578" t="s">
        <v>22</v>
      </c>
      <c r="C578" s="1" t="s">
        <v>2</v>
      </c>
      <c r="D578" s="1" t="s">
        <v>33</v>
      </c>
      <c r="E578">
        <v>2567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7829.3499999999985</v>
      </c>
      <c r="L578" s="3">
        <v>41791</v>
      </c>
      <c r="M578" s="4">
        <v>6</v>
      </c>
      <c r="N578" s="1" t="s">
        <v>9</v>
      </c>
      <c r="O578" s="5" t="s">
        <v>5</v>
      </c>
    </row>
    <row r="579" spans="1:15" x14ac:dyDescent="0.25">
      <c r="A579" t="s">
        <v>7</v>
      </c>
      <c r="B579" t="s">
        <v>22</v>
      </c>
      <c r="C579" s="1" t="s">
        <v>27</v>
      </c>
      <c r="D579" s="1" t="s">
        <v>33</v>
      </c>
      <c r="E579">
        <v>2567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7829.3499999999985</v>
      </c>
      <c r="L579" s="3">
        <v>41791</v>
      </c>
      <c r="M579" s="4">
        <v>6</v>
      </c>
      <c r="N579" s="1" t="s">
        <v>9</v>
      </c>
      <c r="O579" s="5" t="s">
        <v>5</v>
      </c>
    </row>
    <row r="580" spans="1:15" x14ac:dyDescent="0.25">
      <c r="A580" t="s">
        <v>0</v>
      </c>
      <c r="B580" t="s">
        <v>1</v>
      </c>
      <c r="C580" s="1" t="s">
        <v>2</v>
      </c>
      <c r="D580" s="1" t="s">
        <v>33</v>
      </c>
      <c r="E580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41073.5</v>
      </c>
      <c r="L580" s="3">
        <v>41699</v>
      </c>
      <c r="M580" s="4">
        <v>3</v>
      </c>
      <c r="N580" s="1" t="s">
        <v>13</v>
      </c>
      <c r="O580" s="5" t="s">
        <v>5</v>
      </c>
    </row>
    <row r="581" spans="1:15" x14ac:dyDescent="0.25">
      <c r="A581" t="s">
        <v>0</v>
      </c>
      <c r="B581" t="s">
        <v>8</v>
      </c>
      <c r="C581" s="1" t="s">
        <v>2</v>
      </c>
      <c r="D581" s="1" t="s">
        <v>33</v>
      </c>
      <c r="E58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79655</v>
      </c>
      <c r="L581" s="3">
        <v>41699</v>
      </c>
      <c r="M581" s="4">
        <v>3</v>
      </c>
      <c r="N581" s="1" t="s">
        <v>13</v>
      </c>
      <c r="O581" s="5" t="s">
        <v>5</v>
      </c>
    </row>
    <row r="582" spans="1:15" x14ac:dyDescent="0.25">
      <c r="A582" t="s">
        <v>0</v>
      </c>
      <c r="B582" t="s">
        <v>6</v>
      </c>
      <c r="C582" s="1" t="s">
        <v>2</v>
      </c>
      <c r="D582" s="1" t="s">
        <v>33</v>
      </c>
      <c r="E582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3270.8</v>
      </c>
      <c r="L582" s="3">
        <v>41518</v>
      </c>
      <c r="M582" s="4">
        <v>9</v>
      </c>
      <c r="N582" s="1" t="s">
        <v>19</v>
      </c>
      <c r="O582" s="5" t="s">
        <v>21</v>
      </c>
    </row>
    <row r="583" spans="1:15" x14ac:dyDescent="0.25">
      <c r="A583" t="s">
        <v>0</v>
      </c>
      <c r="B583" t="s">
        <v>22</v>
      </c>
      <c r="C583" s="1" t="s">
        <v>12</v>
      </c>
      <c r="D583" s="1" t="s">
        <v>33</v>
      </c>
      <c r="E583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43721.25</v>
      </c>
      <c r="L583" s="3">
        <v>41640</v>
      </c>
      <c r="M583" s="4">
        <v>1</v>
      </c>
      <c r="N583" s="1" t="s">
        <v>4</v>
      </c>
      <c r="O583" s="5" t="s">
        <v>5</v>
      </c>
    </row>
    <row r="584" spans="1:15" x14ac:dyDescent="0.25">
      <c r="A584" t="s">
        <v>0</v>
      </c>
      <c r="B584" t="s">
        <v>22</v>
      </c>
      <c r="C584" s="1" t="s">
        <v>12</v>
      </c>
      <c r="D584" s="1" t="s">
        <v>33</v>
      </c>
      <c r="E584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1414.8199999999997</v>
      </c>
      <c r="L584" s="3">
        <v>41671</v>
      </c>
      <c r="M584" s="4">
        <v>2</v>
      </c>
      <c r="N584" s="1" t="s">
        <v>24</v>
      </c>
      <c r="O584" s="5" t="s">
        <v>5</v>
      </c>
    </row>
    <row r="585" spans="1:15" x14ac:dyDescent="0.25">
      <c r="A585" t="s">
        <v>14</v>
      </c>
      <c r="B585" t="s">
        <v>10</v>
      </c>
      <c r="C585" s="1" t="s">
        <v>12</v>
      </c>
      <c r="D585" s="1" t="s">
        <v>33</v>
      </c>
      <c r="E585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4493.76</v>
      </c>
      <c r="L585" s="3">
        <v>41791</v>
      </c>
      <c r="M585" s="4">
        <v>6</v>
      </c>
      <c r="N585" s="1" t="s">
        <v>9</v>
      </c>
      <c r="O585" s="5" t="s">
        <v>5</v>
      </c>
    </row>
    <row r="586" spans="1:15" x14ac:dyDescent="0.25">
      <c r="A586" t="s">
        <v>0</v>
      </c>
      <c r="B586" t="s">
        <v>10</v>
      </c>
      <c r="C586" s="1" t="s">
        <v>12</v>
      </c>
      <c r="D586" s="1" t="s">
        <v>33</v>
      </c>
      <c r="E586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16687</v>
      </c>
      <c r="L586" s="3">
        <v>41821</v>
      </c>
      <c r="M586" s="4">
        <v>7</v>
      </c>
      <c r="N586" s="1" t="s">
        <v>16</v>
      </c>
      <c r="O586" s="5" t="s">
        <v>5</v>
      </c>
    </row>
    <row r="587" spans="1:15" x14ac:dyDescent="0.25">
      <c r="A587" t="s">
        <v>0</v>
      </c>
      <c r="B587" t="s">
        <v>1</v>
      </c>
      <c r="C587" s="1" t="s">
        <v>12</v>
      </c>
      <c r="D587" s="1" t="s">
        <v>33</v>
      </c>
      <c r="E587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9242.5999999999985</v>
      </c>
      <c r="L587" s="3">
        <v>41913</v>
      </c>
      <c r="M587" s="4">
        <v>10</v>
      </c>
      <c r="N587" s="1" t="s">
        <v>20</v>
      </c>
      <c r="O587" s="5" t="s">
        <v>5</v>
      </c>
    </row>
    <row r="588" spans="1:15" x14ac:dyDescent="0.25">
      <c r="A588" t="s">
        <v>0</v>
      </c>
      <c r="B588" t="s">
        <v>22</v>
      </c>
      <c r="C588" s="1" t="s">
        <v>23</v>
      </c>
      <c r="D588" s="1" t="s">
        <v>33</v>
      </c>
      <c r="E588">
        <v>1438.5</v>
      </c>
      <c r="F588" s="2">
        <v>10</v>
      </c>
      <c r="G588" s="2">
        <v>7</v>
      </c>
      <c r="H588" s="2">
        <v>10069.5</v>
      </c>
      <c r="I588" s="2">
        <v>1309.0350000000001</v>
      </c>
      <c r="J588" s="2">
        <v>8760.4650000000001</v>
      </c>
      <c r="K588" s="2">
        <v>1567.9649999999992</v>
      </c>
      <c r="L588" s="3">
        <v>41640</v>
      </c>
      <c r="M588" s="4">
        <v>1</v>
      </c>
      <c r="N588" s="1" t="s">
        <v>4</v>
      </c>
      <c r="O588" s="5" t="s">
        <v>5</v>
      </c>
    </row>
    <row r="589" spans="1:15" x14ac:dyDescent="0.25">
      <c r="A589" t="s">
        <v>17</v>
      </c>
      <c r="B589" t="s">
        <v>6</v>
      </c>
      <c r="C589" s="1" t="s">
        <v>23</v>
      </c>
      <c r="D589" s="1" t="s">
        <v>33</v>
      </c>
      <c r="E589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8877</v>
      </c>
      <c r="L589" s="3">
        <v>41640</v>
      </c>
      <c r="M589" s="4">
        <v>1</v>
      </c>
      <c r="N589" s="1" t="s">
        <v>4</v>
      </c>
      <c r="O589" s="5" t="s">
        <v>5</v>
      </c>
    </row>
    <row r="590" spans="1:15" x14ac:dyDescent="0.25">
      <c r="A590" t="s">
        <v>0</v>
      </c>
      <c r="B590" t="s">
        <v>22</v>
      </c>
      <c r="C590" s="1" t="s">
        <v>23</v>
      </c>
      <c r="D590" s="1" t="s">
        <v>33</v>
      </c>
      <c r="E590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19543.400000000001</v>
      </c>
      <c r="L590" s="3">
        <v>41671</v>
      </c>
      <c r="M590" s="4">
        <v>2</v>
      </c>
      <c r="N590" s="1" t="s">
        <v>24</v>
      </c>
      <c r="O590" s="5" t="s">
        <v>5</v>
      </c>
    </row>
    <row r="591" spans="1:15" x14ac:dyDescent="0.25">
      <c r="A591" t="s">
        <v>0</v>
      </c>
      <c r="B591" t="s">
        <v>6</v>
      </c>
      <c r="C591" s="1" t="s">
        <v>23</v>
      </c>
      <c r="D591" s="1" t="s">
        <v>33</v>
      </c>
      <c r="E59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20039.199999999997</v>
      </c>
      <c r="L591" s="3">
        <v>41671</v>
      </c>
      <c r="M591" s="4">
        <v>2</v>
      </c>
      <c r="N591" s="1" t="s">
        <v>24</v>
      </c>
      <c r="O591" s="5" t="s">
        <v>5</v>
      </c>
    </row>
    <row r="592" spans="1:15" x14ac:dyDescent="0.25">
      <c r="A592" t="s">
        <v>0</v>
      </c>
      <c r="B592" t="s">
        <v>1</v>
      </c>
      <c r="C592" s="1" t="s">
        <v>23</v>
      </c>
      <c r="D592" s="1" t="s">
        <v>33</v>
      </c>
      <c r="E592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117124</v>
      </c>
      <c r="L592" s="3">
        <v>41791</v>
      </c>
      <c r="M592" s="4">
        <v>6</v>
      </c>
      <c r="N592" s="1" t="s">
        <v>9</v>
      </c>
      <c r="O592" s="5" t="s">
        <v>5</v>
      </c>
    </row>
    <row r="593" spans="1:15" x14ac:dyDescent="0.25">
      <c r="A593" t="s">
        <v>15</v>
      </c>
      <c r="B593" t="s">
        <v>1</v>
      </c>
      <c r="C593" s="1" t="s">
        <v>23</v>
      </c>
      <c r="D593" s="1" t="s">
        <v>33</v>
      </c>
      <c r="E593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-17808.75</v>
      </c>
      <c r="L593" s="3">
        <v>41791</v>
      </c>
      <c r="M593" s="4">
        <v>6</v>
      </c>
      <c r="N593" s="1" t="s">
        <v>9</v>
      </c>
      <c r="O593" s="5" t="s">
        <v>5</v>
      </c>
    </row>
    <row r="594" spans="1:15" x14ac:dyDescent="0.25">
      <c r="A594" t="s">
        <v>14</v>
      </c>
      <c r="B594" t="s">
        <v>10</v>
      </c>
      <c r="C594" s="1" t="s">
        <v>23</v>
      </c>
      <c r="D594" s="1" t="s">
        <v>33</v>
      </c>
      <c r="E594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4248.24</v>
      </c>
      <c r="L594" s="3">
        <v>41821</v>
      </c>
      <c r="M594" s="4">
        <v>7</v>
      </c>
      <c r="N594" s="1" t="s">
        <v>16</v>
      </c>
      <c r="O594" s="5" t="s">
        <v>5</v>
      </c>
    </row>
    <row r="595" spans="1:15" x14ac:dyDescent="0.25">
      <c r="A595" t="s">
        <v>0</v>
      </c>
      <c r="B595" t="s">
        <v>8</v>
      </c>
      <c r="C595" s="1" t="s">
        <v>23</v>
      </c>
      <c r="D595" s="1" t="s">
        <v>33</v>
      </c>
      <c r="E595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2938.6399999999994</v>
      </c>
      <c r="L595" s="3">
        <v>41852</v>
      </c>
      <c r="M595" s="4">
        <v>8</v>
      </c>
      <c r="N595" s="1" t="s">
        <v>18</v>
      </c>
      <c r="O595" s="5" t="s">
        <v>5</v>
      </c>
    </row>
    <row r="596" spans="1:15" x14ac:dyDescent="0.25">
      <c r="A596" t="s">
        <v>7</v>
      </c>
      <c r="B596" t="s">
        <v>1</v>
      </c>
      <c r="C596" s="1" t="s">
        <v>23</v>
      </c>
      <c r="D596" s="1" t="s">
        <v>33</v>
      </c>
      <c r="E596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4773.25</v>
      </c>
      <c r="L596" s="3">
        <v>41913</v>
      </c>
      <c r="M596" s="4">
        <v>10</v>
      </c>
      <c r="N596" s="1" t="s">
        <v>20</v>
      </c>
      <c r="O596" s="5" t="s">
        <v>5</v>
      </c>
    </row>
    <row r="597" spans="1:15" x14ac:dyDescent="0.25">
      <c r="A597" t="s">
        <v>0</v>
      </c>
      <c r="B597" t="s">
        <v>1</v>
      </c>
      <c r="C597" s="1" t="s">
        <v>23</v>
      </c>
      <c r="D597" s="1" t="s">
        <v>33</v>
      </c>
      <c r="E597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9242.5999999999985</v>
      </c>
      <c r="L597" s="3">
        <v>41913</v>
      </c>
      <c r="M597" s="4">
        <v>10</v>
      </c>
      <c r="N597" s="1" t="s">
        <v>20</v>
      </c>
      <c r="O597" s="5" t="s">
        <v>5</v>
      </c>
    </row>
    <row r="598" spans="1:15" x14ac:dyDescent="0.25">
      <c r="A598" t="s">
        <v>0</v>
      </c>
      <c r="B598" t="s">
        <v>6</v>
      </c>
      <c r="C598" s="1" t="s">
        <v>23</v>
      </c>
      <c r="D598" s="1" t="s">
        <v>33</v>
      </c>
      <c r="E598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15886.5</v>
      </c>
      <c r="L598" s="3">
        <v>41944</v>
      </c>
      <c r="M598" s="4">
        <v>11</v>
      </c>
      <c r="N598" s="1" t="s">
        <v>25</v>
      </c>
      <c r="O598" s="5" t="s">
        <v>5</v>
      </c>
    </row>
    <row r="599" spans="1:15" x14ac:dyDescent="0.25">
      <c r="A599" t="s">
        <v>14</v>
      </c>
      <c r="B599" t="s">
        <v>6</v>
      </c>
      <c r="C599" s="1" t="s">
        <v>23</v>
      </c>
      <c r="D599" s="1" t="s">
        <v>33</v>
      </c>
      <c r="E599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7536.7199999999993</v>
      </c>
      <c r="L599" s="3">
        <v>41974</v>
      </c>
      <c r="M599" s="4">
        <v>12</v>
      </c>
      <c r="N599" s="1" t="s">
        <v>11</v>
      </c>
      <c r="O599" s="5" t="s">
        <v>5</v>
      </c>
    </row>
    <row r="600" spans="1:15" x14ac:dyDescent="0.25">
      <c r="A600" t="s">
        <v>7</v>
      </c>
      <c r="B600" t="s">
        <v>8</v>
      </c>
      <c r="C600" s="1" t="s">
        <v>26</v>
      </c>
      <c r="D600" s="1" t="s">
        <v>33</v>
      </c>
      <c r="E600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12192.375</v>
      </c>
      <c r="L600" s="3">
        <v>41640</v>
      </c>
      <c r="M600" s="4">
        <v>1</v>
      </c>
      <c r="N600" s="1" t="s">
        <v>4</v>
      </c>
      <c r="O600" s="5" t="s">
        <v>5</v>
      </c>
    </row>
    <row r="601" spans="1:15" x14ac:dyDescent="0.25">
      <c r="A601" t="s">
        <v>0</v>
      </c>
      <c r="B601" t="s">
        <v>1</v>
      </c>
      <c r="C601" s="1" t="s">
        <v>26</v>
      </c>
      <c r="D601" s="1" t="s">
        <v>33</v>
      </c>
      <c r="E60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117124</v>
      </c>
      <c r="L601" s="3">
        <v>41791</v>
      </c>
      <c r="M601" s="4">
        <v>6</v>
      </c>
      <c r="N601" s="1" t="s">
        <v>9</v>
      </c>
      <c r="O601" s="5" t="s">
        <v>5</v>
      </c>
    </row>
    <row r="602" spans="1:15" x14ac:dyDescent="0.25">
      <c r="A602" t="s">
        <v>0</v>
      </c>
      <c r="B602" t="s">
        <v>8</v>
      </c>
      <c r="C602" s="1" t="s">
        <v>26</v>
      </c>
      <c r="D602" s="1" t="s">
        <v>33</v>
      </c>
      <c r="E602">
        <v>1190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1297.1000000000004</v>
      </c>
      <c r="L602" s="3">
        <v>41791</v>
      </c>
      <c r="M602" s="4">
        <v>6</v>
      </c>
      <c r="N602" s="1" t="s">
        <v>9</v>
      </c>
      <c r="O602" s="5" t="s">
        <v>5</v>
      </c>
    </row>
    <row r="603" spans="1:15" x14ac:dyDescent="0.25">
      <c r="A603" t="s">
        <v>14</v>
      </c>
      <c r="B603" t="s">
        <v>10</v>
      </c>
      <c r="C603" s="1" t="s">
        <v>26</v>
      </c>
      <c r="D603" s="1" t="s">
        <v>33</v>
      </c>
      <c r="E603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4493.76</v>
      </c>
      <c r="L603" s="3">
        <v>41791</v>
      </c>
      <c r="M603" s="4">
        <v>6</v>
      </c>
      <c r="N603" s="1" t="s">
        <v>9</v>
      </c>
      <c r="O603" s="5" t="s">
        <v>5</v>
      </c>
    </row>
    <row r="604" spans="1:15" x14ac:dyDescent="0.25">
      <c r="A604" t="s">
        <v>7</v>
      </c>
      <c r="B604" t="s">
        <v>6</v>
      </c>
      <c r="C604" s="1" t="s">
        <v>26</v>
      </c>
      <c r="D604" s="1" t="s">
        <v>33</v>
      </c>
      <c r="E604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2013</v>
      </c>
      <c r="L604" s="3">
        <v>41518</v>
      </c>
      <c r="M604" s="4">
        <v>9</v>
      </c>
      <c r="N604" s="1" t="s">
        <v>19</v>
      </c>
      <c r="O604" s="5" t="s">
        <v>21</v>
      </c>
    </row>
    <row r="605" spans="1:15" x14ac:dyDescent="0.25">
      <c r="A605" t="s">
        <v>14</v>
      </c>
      <c r="B605" t="s">
        <v>10</v>
      </c>
      <c r="C605" s="1" t="s">
        <v>26</v>
      </c>
      <c r="D605" s="1" t="s">
        <v>33</v>
      </c>
      <c r="E605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3050.3999999999996</v>
      </c>
      <c r="L605" s="3">
        <v>41913</v>
      </c>
      <c r="M605" s="4">
        <v>10</v>
      </c>
      <c r="N605" s="1" t="s">
        <v>20</v>
      </c>
      <c r="O605" s="5" t="s">
        <v>5</v>
      </c>
    </row>
    <row r="606" spans="1:15" x14ac:dyDescent="0.25">
      <c r="A606" t="s">
        <v>17</v>
      </c>
      <c r="B606" t="s">
        <v>10</v>
      </c>
      <c r="C606" s="1" t="s">
        <v>26</v>
      </c>
      <c r="D606" s="1" t="s">
        <v>33</v>
      </c>
      <c r="E606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28655</v>
      </c>
      <c r="L606" s="3">
        <v>41579</v>
      </c>
      <c r="M606" s="4">
        <v>11</v>
      </c>
      <c r="N606" s="1" t="s">
        <v>25</v>
      </c>
      <c r="O606" s="5" t="s">
        <v>21</v>
      </c>
    </row>
    <row r="607" spans="1:15" x14ac:dyDescent="0.25">
      <c r="A607" t="s">
        <v>14</v>
      </c>
      <c r="B607" t="s">
        <v>6</v>
      </c>
      <c r="C607" s="1" t="s">
        <v>26</v>
      </c>
      <c r="D607" s="1" t="s">
        <v>33</v>
      </c>
      <c r="E607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7536.7199999999993</v>
      </c>
      <c r="L607" s="3">
        <v>41974</v>
      </c>
      <c r="M607" s="4">
        <v>12</v>
      </c>
      <c r="N607" s="1" t="s">
        <v>11</v>
      </c>
      <c r="O607" s="5" t="s">
        <v>5</v>
      </c>
    </row>
    <row r="608" spans="1:15" x14ac:dyDescent="0.25">
      <c r="A608" t="s">
        <v>15</v>
      </c>
      <c r="B608" t="s">
        <v>1</v>
      </c>
      <c r="C608" s="1" t="s">
        <v>27</v>
      </c>
      <c r="D608" s="1" t="s">
        <v>33</v>
      </c>
      <c r="E608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-17808.75</v>
      </c>
      <c r="L608" s="3">
        <v>41791</v>
      </c>
      <c r="M608" s="4">
        <v>6</v>
      </c>
      <c r="N608" s="1" t="s">
        <v>9</v>
      </c>
      <c r="O608" s="5" t="s">
        <v>5</v>
      </c>
    </row>
    <row r="609" spans="1:15" x14ac:dyDescent="0.25">
      <c r="A609" t="s">
        <v>7</v>
      </c>
      <c r="B609" t="s">
        <v>1</v>
      </c>
      <c r="C609" s="1" t="s">
        <v>27</v>
      </c>
      <c r="D609" s="1" t="s">
        <v>33</v>
      </c>
      <c r="E609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4773.25</v>
      </c>
      <c r="L609" s="3">
        <v>41913</v>
      </c>
      <c r="M609" s="4">
        <v>10</v>
      </c>
      <c r="N609" s="1" t="s">
        <v>20</v>
      </c>
      <c r="O609" s="5" t="s">
        <v>5</v>
      </c>
    </row>
    <row r="610" spans="1:15" x14ac:dyDescent="0.25">
      <c r="A610" t="s">
        <v>15</v>
      </c>
      <c r="B610" t="s">
        <v>1</v>
      </c>
      <c r="C610" s="1" t="s">
        <v>29</v>
      </c>
      <c r="D610" s="1" t="s">
        <v>33</v>
      </c>
      <c r="E610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-18663.75</v>
      </c>
      <c r="L610" s="3">
        <v>41640</v>
      </c>
      <c r="M610" s="4">
        <v>1</v>
      </c>
      <c r="N610" s="1" t="s">
        <v>4</v>
      </c>
      <c r="O610" s="5" t="s">
        <v>5</v>
      </c>
    </row>
    <row r="611" spans="1:15" x14ac:dyDescent="0.25">
      <c r="A611" t="s">
        <v>0</v>
      </c>
      <c r="B611" t="s">
        <v>8</v>
      </c>
      <c r="C611" s="1" t="s">
        <v>29</v>
      </c>
      <c r="D611" s="1" t="s">
        <v>33</v>
      </c>
      <c r="E611">
        <v>1190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1297.1000000000004</v>
      </c>
      <c r="L611" s="3">
        <v>41791</v>
      </c>
      <c r="M611" s="4">
        <v>6</v>
      </c>
      <c r="N611" s="1" t="s">
        <v>9</v>
      </c>
      <c r="O611" s="5" t="s">
        <v>5</v>
      </c>
    </row>
    <row r="612" spans="1:15" x14ac:dyDescent="0.25">
      <c r="A612" t="s">
        <v>14</v>
      </c>
      <c r="B612" t="s">
        <v>10</v>
      </c>
      <c r="C612" s="1" t="s">
        <v>29</v>
      </c>
      <c r="D612" s="1" t="s">
        <v>33</v>
      </c>
      <c r="E612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3050.3999999999996</v>
      </c>
      <c r="L612" s="3">
        <v>41913</v>
      </c>
      <c r="M612" s="4">
        <v>10</v>
      </c>
      <c r="N612" s="1" t="s">
        <v>20</v>
      </c>
      <c r="O612" s="5" t="s">
        <v>5</v>
      </c>
    </row>
    <row r="613" spans="1:15" x14ac:dyDescent="0.25">
      <c r="A613" t="s">
        <v>14</v>
      </c>
      <c r="B613" t="s">
        <v>6</v>
      </c>
      <c r="C613" s="1" t="s">
        <v>29</v>
      </c>
      <c r="D613" s="1" t="s">
        <v>33</v>
      </c>
      <c r="E613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13168.8</v>
      </c>
      <c r="L613" s="3">
        <v>41609</v>
      </c>
      <c r="M613" s="4">
        <v>12</v>
      </c>
      <c r="N613" s="1" t="s">
        <v>11</v>
      </c>
      <c r="O613" s="5" t="s">
        <v>21</v>
      </c>
    </row>
    <row r="614" spans="1:15" x14ac:dyDescent="0.25">
      <c r="A614" t="s">
        <v>0</v>
      </c>
      <c r="B614" t="s">
        <v>10</v>
      </c>
      <c r="C614" s="1" t="s">
        <v>2</v>
      </c>
      <c r="D614" s="1" t="s">
        <v>33</v>
      </c>
      <c r="E614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18568.800000000003</v>
      </c>
      <c r="L614" s="3">
        <v>41730</v>
      </c>
      <c r="M614" s="4">
        <v>4</v>
      </c>
      <c r="N614" s="1" t="s">
        <v>28</v>
      </c>
      <c r="O614" s="5" t="s">
        <v>5</v>
      </c>
    </row>
    <row r="615" spans="1:15" x14ac:dyDescent="0.25">
      <c r="A615" t="s">
        <v>0</v>
      </c>
      <c r="B615" t="s">
        <v>22</v>
      </c>
      <c r="C615" s="1" t="s">
        <v>2</v>
      </c>
      <c r="D615" s="1" t="s">
        <v>33</v>
      </c>
      <c r="E615">
        <v>1743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12549.599999999999</v>
      </c>
      <c r="L615" s="3">
        <v>41760</v>
      </c>
      <c r="M615" s="4">
        <v>5</v>
      </c>
      <c r="N615" s="1" t="s">
        <v>31</v>
      </c>
      <c r="O615" s="5" t="s">
        <v>5</v>
      </c>
    </row>
    <row r="616" spans="1:15" x14ac:dyDescent="0.25">
      <c r="A616" t="s">
        <v>0</v>
      </c>
      <c r="B616" t="s">
        <v>22</v>
      </c>
      <c r="C616" s="1" t="s">
        <v>2</v>
      </c>
      <c r="D616" s="1" t="s">
        <v>33</v>
      </c>
      <c r="E616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3055.9199999999983</v>
      </c>
      <c r="L616" s="3">
        <v>41548</v>
      </c>
      <c r="M616" s="4">
        <v>10</v>
      </c>
      <c r="N616" s="1" t="s">
        <v>20</v>
      </c>
      <c r="O616" s="5" t="s">
        <v>21</v>
      </c>
    </row>
    <row r="617" spans="1:15" x14ac:dyDescent="0.25">
      <c r="A617" t="s">
        <v>0</v>
      </c>
      <c r="B617" t="s">
        <v>6</v>
      </c>
      <c r="C617" s="1" t="s">
        <v>2</v>
      </c>
      <c r="D617" s="1" t="s">
        <v>33</v>
      </c>
      <c r="E617">
        <v>280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285.59999999999991</v>
      </c>
      <c r="L617" s="3">
        <v>41974</v>
      </c>
      <c r="M617" s="4">
        <v>12</v>
      </c>
      <c r="N617" s="1" t="s">
        <v>11</v>
      </c>
      <c r="O617" s="5" t="s">
        <v>5</v>
      </c>
    </row>
    <row r="618" spans="1:15" x14ac:dyDescent="0.25">
      <c r="A618" t="s">
        <v>0</v>
      </c>
      <c r="B618" t="s">
        <v>8</v>
      </c>
      <c r="C618" s="1" t="s">
        <v>12</v>
      </c>
      <c r="D618" s="1" t="s">
        <v>33</v>
      </c>
      <c r="E618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1763.8600000000001</v>
      </c>
      <c r="K618" s="2">
        <v>298.86000000000013</v>
      </c>
      <c r="L618" s="3">
        <v>41671</v>
      </c>
      <c r="M618" s="4">
        <v>2</v>
      </c>
      <c r="N618" s="1" t="s">
        <v>24</v>
      </c>
      <c r="O618" s="5" t="s">
        <v>5</v>
      </c>
    </row>
    <row r="619" spans="1:15" x14ac:dyDescent="0.25">
      <c r="A619" t="s">
        <v>0</v>
      </c>
      <c r="B619" t="s">
        <v>22</v>
      </c>
      <c r="C619" s="1" t="s">
        <v>12</v>
      </c>
      <c r="D619" s="1" t="s">
        <v>33</v>
      </c>
      <c r="E619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3055.9199999999983</v>
      </c>
      <c r="L619" s="3">
        <v>41548</v>
      </c>
      <c r="M619" s="4">
        <v>10</v>
      </c>
      <c r="N619" s="1" t="s">
        <v>20</v>
      </c>
      <c r="O619" s="5" t="s">
        <v>21</v>
      </c>
    </row>
    <row r="620" spans="1:15" x14ac:dyDescent="0.25">
      <c r="A620" t="s">
        <v>7</v>
      </c>
      <c r="B620" t="s">
        <v>6</v>
      </c>
      <c r="C620" s="1" t="s">
        <v>23</v>
      </c>
      <c r="D620" s="1" t="s">
        <v>33</v>
      </c>
      <c r="E620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806.19999999999982</v>
      </c>
      <c r="L620" s="3">
        <v>41671</v>
      </c>
      <c r="M620" s="4">
        <v>2</v>
      </c>
      <c r="N620" s="1" t="s">
        <v>24</v>
      </c>
      <c r="O620" s="5" t="s">
        <v>5</v>
      </c>
    </row>
    <row r="621" spans="1:15" x14ac:dyDescent="0.25">
      <c r="A621" t="s">
        <v>0</v>
      </c>
      <c r="B621" t="s">
        <v>1</v>
      </c>
      <c r="C621" s="1" t="s">
        <v>23</v>
      </c>
      <c r="D621" s="1" t="s">
        <v>33</v>
      </c>
      <c r="E62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17481.599999999999</v>
      </c>
      <c r="L621" s="3">
        <v>41699</v>
      </c>
      <c r="M621" s="4">
        <v>3</v>
      </c>
      <c r="N621" s="1" t="s">
        <v>13</v>
      </c>
      <c r="O621" s="5" t="s">
        <v>5</v>
      </c>
    </row>
    <row r="622" spans="1:15" x14ac:dyDescent="0.25">
      <c r="A622" t="s">
        <v>7</v>
      </c>
      <c r="B622" t="s">
        <v>22</v>
      </c>
      <c r="C622" s="1" t="s">
        <v>23</v>
      </c>
      <c r="D622" s="1" t="s">
        <v>33</v>
      </c>
      <c r="E622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5124.2999999999993</v>
      </c>
      <c r="L622" s="3">
        <v>41883</v>
      </c>
      <c r="M622" s="4">
        <v>9</v>
      </c>
      <c r="N622" s="1" t="s">
        <v>19</v>
      </c>
      <c r="O622" s="5" t="s">
        <v>5</v>
      </c>
    </row>
    <row r="623" spans="1:15" x14ac:dyDescent="0.25">
      <c r="A623" t="s">
        <v>14</v>
      </c>
      <c r="B623" t="s">
        <v>8</v>
      </c>
      <c r="C623" s="1" t="s">
        <v>23</v>
      </c>
      <c r="D623" s="1" t="s">
        <v>33</v>
      </c>
      <c r="E623">
        <v>1393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10196.76</v>
      </c>
      <c r="L623" s="3">
        <v>41913</v>
      </c>
      <c r="M623" s="4">
        <v>10</v>
      </c>
      <c r="N623" s="1" t="s">
        <v>20</v>
      </c>
      <c r="O623" s="5" t="s">
        <v>5</v>
      </c>
    </row>
    <row r="624" spans="1:15" x14ac:dyDescent="0.25">
      <c r="A624" t="s">
        <v>0</v>
      </c>
      <c r="B624" t="s">
        <v>6</v>
      </c>
      <c r="C624" s="1" t="s">
        <v>27</v>
      </c>
      <c r="D624" s="1" t="s">
        <v>33</v>
      </c>
      <c r="E624">
        <v>280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285.59999999999991</v>
      </c>
      <c r="L624" s="3">
        <v>41974</v>
      </c>
      <c r="M624" s="4">
        <v>12</v>
      </c>
      <c r="N624" s="1" t="s">
        <v>11</v>
      </c>
      <c r="O624" s="5" t="s">
        <v>5</v>
      </c>
    </row>
    <row r="625" spans="1:15" x14ac:dyDescent="0.25">
      <c r="A625" t="s">
        <v>14</v>
      </c>
      <c r="B625" t="s">
        <v>8</v>
      </c>
      <c r="C625" s="1" t="s">
        <v>29</v>
      </c>
      <c r="D625" s="1" t="s">
        <v>33</v>
      </c>
      <c r="E625">
        <v>1393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10196.76</v>
      </c>
      <c r="L625" s="3">
        <v>41913</v>
      </c>
      <c r="M625" s="4">
        <v>10</v>
      </c>
      <c r="N625" s="1" t="s">
        <v>20</v>
      </c>
      <c r="O625" s="5" t="s">
        <v>5</v>
      </c>
    </row>
    <row r="626" spans="1:15" x14ac:dyDescent="0.25">
      <c r="A626" t="s">
        <v>14</v>
      </c>
      <c r="B626" t="s">
        <v>22</v>
      </c>
      <c r="C626" s="1" t="s">
        <v>29</v>
      </c>
      <c r="D626" s="1" t="s">
        <v>33</v>
      </c>
      <c r="E626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14749.8</v>
      </c>
      <c r="L626" s="3">
        <v>41609</v>
      </c>
      <c r="M626" s="4">
        <v>12</v>
      </c>
      <c r="N626" s="1" t="s">
        <v>11</v>
      </c>
      <c r="O626" s="5" t="s">
        <v>21</v>
      </c>
    </row>
    <row r="627" spans="1:15" x14ac:dyDescent="0.25">
      <c r="A627" t="s">
        <v>17</v>
      </c>
      <c r="B627" t="s">
        <v>10</v>
      </c>
      <c r="C627" s="1" t="s">
        <v>2</v>
      </c>
      <c r="D627" s="1" t="s">
        <v>33</v>
      </c>
      <c r="E627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6408</v>
      </c>
      <c r="L627" s="3">
        <v>41821</v>
      </c>
      <c r="M627" s="4">
        <v>7</v>
      </c>
      <c r="N627" s="1" t="s">
        <v>16</v>
      </c>
      <c r="O627" s="5" t="s">
        <v>5</v>
      </c>
    </row>
    <row r="628" spans="1:15" x14ac:dyDescent="0.25">
      <c r="A628" t="s">
        <v>15</v>
      </c>
      <c r="B628" t="s">
        <v>8</v>
      </c>
      <c r="C628" s="1" t="s">
        <v>2</v>
      </c>
      <c r="D628" s="1" t="s">
        <v>33</v>
      </c>
      <c r="E628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-12787.5</v>
      </c>
      <c r="L628" s="3">
        <v>41518</v>
      </c>
      <c r="M628" s="4">
        <v>9</v>
      </c>
      <c r="N628" s="1" t="s">
        <v>19</v>
      </c>
      <c r="O628" s="5" t="s">
        <v>21</v>
      </c>
    </row>
    <row r="629" spans="1:15" x14ac:dyDescent="0.25">
      <c r="A629" t="s">
        <v>17</v>
      </c>
      <c r="B629" t="s">
        <v>1</v>
      </c>
      <c r="C629" s="1" t="s">
        <v>2</v>
      </c>
      <c r="D629" s="1" t="s">
        <v>33</v>
      </c>
      <c r="E629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11968</v>
      </c>
      <c r="L629" s="3">
        <v>41913</v>
      </c>
      <c r="M629" s="4">
        <v>10</v>
      </c>
      <c r="N629" s="1" t="s">
        <v>20</v>
      </c>
      <c r="O629" s="5" t="s">
        <v>5</v>
      </c>
    </row>
    <row r="630" spans="1:15" x14ac:dyDescent="0.25">
      <c r="A630" t="s">
        <v>17</v>
      </c>
      <c r="B630" t="s">
        <v>22</v>
      </c>
      <c r="C630" s="1" t="s">
        <v>2</v>
      </c>
      <c r="D630" s="1" t="s">
        <v>33</v>
      </c>
      <c r="E630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8080</v>
      </c>
      <c r="L630" s="3">
        <v>41913</v>
      </c>
      <c r="M630" s="4">
        <v>10</v>
      </c>
      <c r="N630" s="1" t="s">
        <v>20</v>
      </c>
      <c r="O630" s="5" t="s">
        <v>5</v>
      </c>
    </row>
    <row r="631" spans="1:15" x14ac:dyDescent="0.25">
      <c r="A631" t="s">
        <v>7</v>
      </c>
      <c r="B631" t="s">
        <v>6</v>
      </c>
      <c r="C631" s="1" t="s">
        <v>2</v>
      </c>
      <c r="D631" s="1" t="s">
        <v>33</v>
      </c>
      <c r="E63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4387.7000000000007</v>
      </c>
      <c r="L631" s="3">
        <v>41944</v>
      </c>
      <c r="M631" s="4">
        <v>11</v>
      </c>
      <c r="N631" s="1" t="s">
        <v>25</v>
      </c>
      <c r="O631" s="5" t="s">
        <v>5</v>
      </c>
    </row>
    <row r="632" spans="1:15" x14ac:dyDescent="0.25">
      <c r="A632" t="s">
        <v>7</v>
      </c>
      <c r="B632" t="s">
        <v>1</v>
      </c>
      <c r="C632" s="1" t="s">
        <v>2</v>
      </c>
      <c r="D632" s="1" t="s">
        <v>33</v>
      </c>
      <c r="E632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6670</v>
      </c>
      <c r="L632" s="3">
        <v>41974</v>
      </c>
      <c r="M632" s="4">
        <v>12</v>
      </c>
      <c r="N632" s="1" t="s">
        <v>11</v>
      </c>
      <c r="O632" s="5" t="s">
        <v>5</v>
      </c>
    </row>
    <row r="633" spans="1:15" x14ac:dyDescent="0.25">
      <c r="A633" t="s">
        <v>15</v>
      </c>
      <c r="B633" t="s">
        <v>10</v>
      </c>
      <c r="C633" s="1" t="s">
        <v>2</v>
      </c>
      <c r="D633" s="1" t="s">
        <v>33</v>
      </c>
      <c r="E633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-35262.5</v>
      </c>
      <c r="L633" s="3">
        <v>41609</v>
      </c>
      <c r="M633" s="4">
        <v>12</v>
      </c>
      <c r="N633" s="1" t="s">
        <v>11</v>
      </c>
      <c r="O633" s="5" t="s">
        <v>21</v>
      </c>
    </row>
    <row r="634" spans="1:15" x14ac:dyDescent="0.25">
      <c r="A634" t="s">
        <v>0</v>
      </c>
      <c r="B634" t="s">
        <v>1</v>
      </c>
      <c r="C634" s="1" t="s">
        <v>12</v>
      </c>
      <c r="D634" s="1" t="s">
        <v>33</v>
      </c>
      <c r="E634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91327.5</v>
      </c>
      <c r="L634" s="3">
        <v>41640</v>
      </c>
      <c r="M634" s="4">
        <v>1</v>
      </c>
      <c r="N634" s="1" t="s">
        <v>4</v>
      </c>
      <c r="O634" s="5" t="s">
        <v>5</v>
      </c>
    </row>
    <row r="635" spans="1:15" x14ac:dyDescent="0.25">
      <c r="A635" t="s">
        <v>0</v>
      </c>
      <c r="B635" t="s">
        <v>6</v>
      </c>
      <c r="C635" s="1" t="s">
        <v>12</v>
      </c>
      <c r="D635" s="1" t="s">
        <v>33</v>
      </c>
      <c r="E635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49159</v>
      </c>
      <c r="L635" s="3">
        <v>41730</v>
      </c>
      <c r="M635" s="4">
        <v>4</v>
      </c>
      <c r="N635" s="1" t="s">
        <v>28</v>
      </c>
      <c r="O635" s="5" t="s">
        <v>5</v>
      </c>
    </row>
    <row r="636" spans="1:15" x14ac:dyDescent="0.25">
      <c r="A636" t="s">
        <v>0</v>
      </c>
      <c r="B636" t="s">
        <v>1</v>
      </c>
      <c r="C636" s="1" t="s">
        <v>12</v>
      </c>
      <c r="D636" s="1" t="s">
        <v>33</v>
      </c>
      <c r="E636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8200</v>
      </c>
      <c r="L636" s="3">
        <v>41760</v>
      </c>
      <c r="M636" s="4">
        <v>5</v>
      </c>
      <c r="N636" s="1" t="s">
        <v>31</v>
      </c>
      <c r="O636" s="5" t="s">
        <v>5</v>
      </c>
    </row>
    <row r="637" spans="1:15" x14ac:dyDescent="0.25">
      <c r="A637" t="s">
        <v>0</v>
      </c>
      <c r="B637" t="s">
        <v>1</v>
      </c>
      <c r="C637" s="1" t="s">
        <v>12</v>
      </c>
      <c r="D637" s="1" t="s">
        <v>33</v>
      </c>
      <c r="E637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395.76000000000022</v>
      </c>
      <c r="L637" s="3">
        <v>41883</v>
      </c>
      <c r="M637" s="4">
        <v>9</v>
      </c>
      <c r="N637" s="1" t="s">
        <v>19</v>
      </c>
      <c r="O637" s="5" t="s">
        <v>5</v>
      </c>
    </row>
    <row r="638" spans="1:15" x14ac:dyDescent="0.25">
      <c r="A638" t="s">
        <v>0</v>
      </c>
      <c r="B638" t="s">
        <v>10</v>
      </c>
      <c r="C638" s="1" t="s">
        <v>12</v>
      </c>
      <c r="D638" s="1" t="s">
        <v>33</v>
      </c>
      <c r="E638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1761.5400000000009</v>
      </c>
      <c r="L638" s="3">
        <v>41548</v>
      </c>
      <c r="M638" s="4">
        <v>10</v>
      </c>
      <c r="N638" s="1" t="s">
        <v>20</v>
      </c>
      <c r="O638" s="5" t="s">
        <v>21</v>
      </c>
    </row>
    <row r="639" spans="1:15" x14ac:dyDescent="0.25">
      <c r="A639" t="s">
        <v>7</v>
      </c>
      <c r="B639" t="s">
        <v>1</v>
      </c>
      <c r="C639" s="1" t="s">
        <v>12</v>
      </c>
      <c r="D639" s="1" t="s">
        <v>33</v>
      </c>
      <c r="E639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6670</v>
      </c>
      <c r="L639" s="3">
        <v>41974</v>
      </c>
      <c r="M639" s="4">
        <v>12</v>
      </c>
      <c r="N639" s="1" t="s">
        <v>11</v>
      </c>
      <c r="O639" s="5" t="s">
        <v>5</v>
      </c>
    </row>
    <row r="640" spans="1:15" x14ac:dyDescent="0.25">
      <c r="A640" t="s">
        <v>0</v>
      </c>
      <c r="B640" t="s">
        <v>10</v>
      </c>
      <c r="C640" s="1" t="s">
        <v>23</v>
      </c>
      <c r="D640" s="1" t="s">
        <v>33</v>
      </c>
      <c r="E640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1872</v>
      </c>
      <c r="L640" s="3">
        <v>41671</v>
      </c>
      <c r="M640" s="4">
        <v>2</v>
      </c>
      <c r="N640" s="1" t="s">
        <v>24</v>
      </c>
      <c r="O640" s="5" t="s">
        <v>5</v>
      </c>
    </row>
    <row r="641" spans="1:15" x14ac:dyDescent="0.25">
      <c r="A641" t="s">
        <v>7</v>
      </c>
      <c r="B641" t="s">
        <v>1</v>
      </c>
      <c r="C641" s="1" t="s">
        <v>23</v>
      </c>
      <c r="D641" s="1" t="s">
        <v>33</v>
      </c>
      <c r="E64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7163</v>
      </c>
      <c r="L641" s="3">
        <v>41518</v>
      </c>
      <c r="M641" s="4">
        <v>9</v>
      </c>
      <c r="N641" s="1" t="s">
        <v>19</v>
      </c>
      <c r="O641" s="5" t="s">
        <v>21</v>
      </c>
    </row>
    <row r="642" spans="1:15" x14ac:dyDescent="0.25">
      <c r="A642" t="s">
        <v>7</v>
      </c>
      <c r="B642" t="s">
        <v>1</v>
      </c>
      <c r="C642" s="1" t="s">
        <v>23</v>
      </c>
      <c r="D642" s="1" t="s">
        <v>33</v>
      </c>
      <c r="E642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5054.7000000000007</v>
      </c>
      <c r="L642" s="3">
        <v>41548</v>
      </c>
      <c r="M642" s="4">
        <v>10</v>
      </c>
      <c r="N642" s="1" t="s">
        <v>20</v>
      </c>
      <c r="O642" s="5" t="s">
        <v>21</v>
      </c>
    </row>
    <row r="643" spans="1:15" x14ac:dyDescent="0.25">
      <c r="A643" t="s">
        <v>14</v>
      </c>
      <c r="B643" t="s">
        <v>22</v>
      </c>
      <c r="C643" s="1" t="s">
        <v>23</v>
      </c>
      <c r="D643" s="1" t="s">
        <v>33</v>
      </c>
      <c r="E643">
        <v>2914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21330.48</v>
      </c>
      <c r="L643" s="3">
        <v>41913</v>
      </c>
      <c r="M643" s="4">
        <v>10</v>
      </c>
      <c r="N643" s="1" t="s">
        <v>20</v>
      </c>
      <c r="O643" s="5" t="s">
        <v>5</v>
      </c>
    </row>
    <row r="644" spans="1:15" x14ac:dyDescent="0.25">
      <c r="A644" t="s">
        <v>0</v>
      </c>
      <c r="B644" t="s">
        <v>8</v>
      </c>
      <c r="C644" s="1" t="s">
        <v>23</v>
      </c>
      <c r="D644" s="1" t="s">
        <v>33</v>
      </c>
      <c r="E644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10420.619999999999</v>
      </c>
      <c r="K644" s="2">
        <v>1765.619999999999</v>
      </c>
      <c r="L644" s="3">
        <v>41913</v>
      </c>
      <c r="M644" s="4">
        <v>10</v>
      </c>
      <c r="N644" s="1" t="s">
        <v>20</v>
      </c>
      <c r="O644" s="5" t="s">
        <v>5</v>
      </c>
    </row>
    <row r="645" spans="1:15" x14ac:dyDescent="0.25">
      <c r="A645" t="s">
        <v>0</v>
      </c>
      <c r="B645" t="s">
        <v>1</v>
      </c>
      <c r="C645" s="1" t="s">
        <v>23</v>
      </c>
      <c r="D645" s="1" t="s">
        <v>33</v>
      </c>
      <c r="E645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28700</v>
      </c>
      <c r="L645" s="3">
        <v>41944</v>
      </c>
      <c r="M645" s="4">
        <v>11</v>
      </c>
      <c r="N645" s="1" t="s">
        <v>25</v>
      </c>
      <c r="O645" s="5" t="s">
        <v>5</v>
      </c>
    </row>
    <row r="646" spans="1:15" x14ac:dyDescent="0.25">
      <c r="A646" t="s">
        <v>14</v>
      </c>
      <c r="B646" t="s">
        <v>1</v>
      </c>
      <c r="C646" s="1" t="s">
        <v>23</v>
      </c>
      <c r="D646" s="1" t="s">
        <v>33</v>
      </c>
      <c r="E646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16265.04</v>
      </c>
      <c r="L646" s="3">
        <v>41579</v>
      </c>
      <c r="M646" s="4">
        <v>11</v>
      </c>
      <c r="N646" s="1" t="s">
        <v>25</v>
      </c>
      <c r="O646" s="5" t="s">
        <v>21</v>
      </c>
    </row>
    <row r="647" spans="1:15" x14ac:dyDescent="0.25">
      <c r="A647" t="s">
        <v>0</v>
      </c>
      <c r="B647" t="s">
        <v>22</v>
      </c>
      <c r="C647" s="1" t="s">
        <v>23</v>
      </c>
      <c r="D647" s="1" t="s">
        <v>33</v>
      </c>
      <c r="E647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48257</v>
      </c>
      <c r="L647" s="3">
        <v>41944</v>
      </c>
      <c r="M647" s="4">
        <v>11</v>
      </c>
      <c r="N647" s="1" t="s">
        <v>25</v>
      </c>
      <c r="O647" s="5" t="s">
        <v>5</v>
      </c>
    </row>
    <row r="648" spans="1:15" x14ac:dyDescent="0.25">
      <c r="A648" t="s">
        <v>0</v>
      </c>
      <c r="B648" t="s">
        <v>8</v>
      </c>
      <c r="C648" s="1" t="s">
        <v>23</v>
      </c>
      <c r="D648" s="1" t="s">
        <v>33</v>
      </c>
      <c r="E648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78802</v>
      </c>
      <c r="L648" s="3">
        <v>41579</v>
      </c>
      <c r="M648" s="4">
        <v>11</v>
      </c>
      <c r="N648" s="1" t="s">
        <v>25</v>
      </c>
      <c r="O648" s="5" t="s">
        <v>21</v>
      </c>
    </row>
    <row r="649" spans="1:15" x14ac:dyDescent="0.25">
      <c r="A649" t="s">
        <v>15</v>
      </c>
      <c r="B649" t="s">
        <v>10</v>
      </c>
      <c r="C649" s="1" t="s">
        <v>26</v>
      </c>
      <c r="D649" s="1" t="s">
        <v>33</v>
      </c>
      <c r="E649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-19687.5</v>
      </c>
      <c r="L649" s="3">
        <v>41671</v>
      </c>
      <c r="M649" s="4">
        <v>2</v>
      </c>
      <c r="N649" s="1" t="s">
        <v>24</v>
      </c>
      <c r="O649" s="5" t="s">
        <v>5</v>
      </c>
    </row>
    <row r="650" spans="1:15" x14ac:dyDescent="0.25">
      <c r="A650" t="s">
        <v>0</v>
      </c>
      <c r="B650" t="s">
        <v>22</v>
      </c>
      <c r="C650" s="1" t="s">
        <v>26</v>
      </c>
      <c r="D650" s="1" t="s">
        <v>33</v>
      </c>
      <c r="E650">
        <v>606</v>
      </c>
      <c r="F650" s="2">
        <v>120</v>
      </c>
      <c r="G650" s="2">
        <v>20</v>
      </c>
      <c r="H650" s="2">
        <v>12120</v>
      </c>
      <c r="I650" s="2">
        <v>1696.8000000000002</v>
      </c>
      <c r="J650" s="2">
        <v>10423.200000000001</v>
      </c>
      <c r="K650" s="2">
        <v>4363.2000000000007</v>
      </c>
      <c r="L650" s="3">
        <v>41730</v>
      </c>
      <c r="M650" s="4">
        <v>4</v>
      </c>
      <c r="N650" s="1" t="s">
        <v>28</v>
      </c>
      <c r="O650" s="5" t="s">
        <v>5</v>
      </c>
    </row>
    <row r="651" spans="1:15" x14ac:dyDescent="0.25">
      <c r="A651" t="s">
        <v>17</v>
      </c>
      <c r="B651" t="s">
        <v>22</v>
      </c>
      <c r="C651" s="1" t="s">
        <v>26</v>
      </c>
      <c r="D651" s="1" t="s">
        <v>33</v>
      </c>
      <c r="E65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19680</v>
      </c>
      <c r="L651" s="3">
        <v>41821</v>
      </c>
      <c r="M651" s="4">
        <v>7</v>
      </c>
      <c r="N651" s="1" t="s">
        <v>16</v>
      </c>
      <c r="O651" s="5" t="s">
        <v>5</v>
      </c>
    </row>
    <row r="652" spans="1:15" x14ac:dyDescent="0.25">
      <c r="A652" t="s">
        <v>17</v>
      </c>
      <c r="B652" t="s">
        <v>1</v>
      </c>
      <c r="C652" s="1" t="s">
        <v>26</v>
      </c>
      <c r="D652" s="1" t="s">
        <v>33</v>
      </c>
      <c r="E652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2152</v>
      </c>
      <c r="L652" s="3">
        <v>41548</v>
      </c>
      <c r="M652" s="4">
        <v>10</v>
      </c>
      <c r="N652" s="1" t="s">
        <v>20</v>
      </c>
      <c r="O652" s="5" t="s">
        <v>21</v>
      </c>
    </row>
    <row r="653" spans="1:15" x14ac:dyDescent="0.25">
      <c r="A653" t="s">
        <v>17</v>
      </c>
      <c r="B653" t="s">
        <v>6</v>
      </c>
      <c r="C653" s="1" t="s">
        <v>26</v>
      </c>
      <c r="D653" s="1" t="s">
        <v>33</v>
      </c>
      <c r="E653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20288</v>
      </c>
      <c r="L653" s="3">
        <v>41579</v>
      </c>
      <c r="M653" s="4">
        <v>11</v>
      </c>
      <c r="N653" s="1" t="s">
        <v>25</v>
      </c>
      <c r="O653" s="5" t="s">
        <v>21</v>
      </c>
    </row>
    <row r="654" spans="1:15" x14ac:dyDescent="0.25">
      <c r="A654" t="s">
        <v>0</v>
      </c>
      <c r="B654" t="s">
        <v>10</v>
      </c>
      <c r="C654" s="1" t="s">
        <v>27</v>
      </c>
      <c r="D654" s="1" t="s">
        <v>33</v>
      </c>
      <c r="E654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2961.0600000000013</v>
      </c>
      <c r="L654" s="3">
        <v>41699</v>
      </c>
      <c r="M654" s="4">
        <v>3</v>
      </c>
      <c r="N654" s="1" t="s">
        <v>13</v>
      </c>
      <c r="O654" s="5" t="s">
        <v>5</v>
      </c>
    </row>
    <row r="655" spans="1:15" x14ac:dyDescent="0.25">
      <c r="A655" t="s">
        <v>17</v>
      </c>
      <c r="B655" t="s">
        <v>22</v>
      </c>
      <c r="C655" s="1" t="s">
        <v>27</v>
      </c>
      <c r="D655" s="1" t="s">
        <v>33</v>
      </c>
      <c r="E655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20328</v>
      </c>
      <c r="L655" s="3">
        <v>41852</v>
      </c>
      <c r="M655" s="4">
        <v>8</v>
      </c>
      <c r="N655" s="1" t="s">
        <v>18</v>
      </c>
      <c r="O655" s="5" t="s">
        <v>5</v>
      </c>
    </row>
    <row r="656" spans="1:15" x14ac:dyDescent="0.25">
      <c r="A656" t="s">
        <v>17</v>
      </c>
      <c r="B656" t="s">
        <v>1</v>
      </c>
      <c r="C656" s="1" t="s">
        <v>27</v>
      </c>
      <c r="D656" s="1" t="s">
        <v>33</v>
      </c>
      <c r="E656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2152</v>
      </c>
      <c r="L656" s="3">
        <v>41548</v>
      </c>
      <c r="M656" s="4">
        <v>10</v>
      </c>
      <c r="N656" s="1" t="s">
        <v>20</v>
      </c>
      <c r="O656" s="5" t="s">
        <v>21</v>
      </c>
    </row>
    <row r="657" spans="1:15" x14ac:dyDescent="0.25">
      <c r="A657" t="s">
        <v>17</v>
      </c>
      <c r="B657" t="s">
        <v>1</v>
      </c>
      <c r="C657" s="1" t="s">
        <v>27</v>
      </c>
      <c r="D657" s="1" t="s">
        <v>33</v>
      </c>
      <c r="E657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11968</v>
      </c>
      <c r="L657" s="3">
        <v>41913</v>
      </c>
      <c r="M657" s="4">
        <v>10</v>
      </c>
      <c r="N657" s="1" t="s">
        <v>20</v>
      </c>
      <c r="O657" s="5" t="s">
        <v>5</v>
      </c>
    </row>
    <row r="658" spans="1:15" x14ac:dyDescent="0.25">
      <c r="A658" t="s">
        <v>17</v>
      </c>
      <c r="B658" t="s">
        <v>22</v>
      </c>
      <c r="C658" s="1" t="s">
        <v>27</v>
      </c>
      <c r="D658" s="1" t="s">
        <v>33</v>
      </c>
      <c r="E658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8080</v>
      </c>
      <c r="L658" s="3">
        <v>41913</v>
      </c>
      <c r="M658" s="4">
        <v>10</v>
      </c>
      <c r="N658" s="1" t="s">
        <v>20</v>
      </c>
      <c r="O658" s="5" t="s">
        <v>5</v>
      </c>
    </row>
    <row r="659" spans="1:15" x14ac:dyDescent="0.25">
      <c r="A659" t="s">
        <v>0</v>
      </c>
      <c r="B659" t="s">
        <v>8</v>
      </c>
      <c r="C659" s="1" t="s">
        <v>27</v>
      </c>
      <c r="D659" s="1" t="s">
        <v>33</v>
      </c>
      <c r="E659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52521</v>
      </c>
      <c r="L659" s="3">
        <v>41609</v>
      </c>
      <c r="M659" s="4">
        <v>12</v>
      </c>
      <c r="N659" s="1" t="s">
        <v>11</v>
      </c>
      <c r="O659" s="5" t="s">
        <v>21</v>
      </c>
    </row>
    <row r="660" spans="1:15" x14ac:dyDescent="0.25">
      <c r="A660" t="s">
        <v>17</v>
      </c>
      <c r="B660" t="s">
        <v>1</v>
      </c>
      <c r="C660" s="1" t="s">
        <v>29</v>
      </c>
      <c r="D660" s="1" t="s">
        <v>33</v>
      </c>
      <c r="E660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7104</v>
      </c>
      <c r="L660" s="3">
        <v>41699</v>
      </c>
      <c r="M660" s="4">
        <v>3</v>
      </c>
      <c r="N660" s="1" t="s">
        <v>13</v>
      </c>
      <c r="O660" s="5" t="s">
        <v>5</v>
      </c>
    </row>
    <row r="661" spans="1:15" x14ac:dyDescent="0.25">
      <c r="A661" t="s">
        <v>15</v>
      </c>
      <c r="B661" t="s">
        <v>22</v>
      </c>
      <c r="C661" s="1" t="s">
        <v>29</v>
      </c>
      <c r="D661" s="1" t="s">
        <v>33</v>
      </c>
      <c r="E66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-35550</v>
      </c>
      <c r="L661" s="3">
        <v>41760</v>
      </c>
      <c r="M661" s="4">
        <v>5</v>
      </c>
      <c r="N661" s="1" t="s">
        <v>31</v>
      </c>
      <c r="O661" s="5" t="s">
        <v>5</v>
      </c>
    </row>
    <row r="662" spans="1:15" x14ac:dyDescent="0.25">
      <c r="A662" t="s">
        <v>14</v>
      </c>
      <c r="B662" t="s">
        <v>8</v>
      </c>
      <c r="C662" s="1" t="s">
        <v>29</v>
      </c>
      <c r="D662" s="1" t="s">
        <v>33</v>
      </c>
      <c r="E662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18117</v>
      </c>
      <c r="L662" s="3">
        <v>41852</v>
      </c>
      <c r="M662" s="4">
        <v>8</v>
      </c>
      <c r="N662" s="1" t="s">
        <v>18</v>
      </c>
      <c r="O662" s="5" t="s">
        <v>5</v>
      </c>
    </row>
    <row r="663" spans="1:15" x14ac:dyDescent="0.25">
      <c r="A663" t="s">
        <v>7</v>
      </c>
      <c r="B663" t="s">
        <v>1</v>
      </c>
      <c r="C663" s="1" t="s">
        <v>29</v>
      </c>
      <c r="D663" s="1" t="s">
        <v>33</v>
      </c>
      <c r="E663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5054.7000000000007</v>
      </c>
      <c r="L663" s="3">
        <v>41548</v>
      </c>
      <c r="M663" s="4">
        <v>10</v>
      </c>
      <c r="N663" s="1" t="s">
        <v>20</v>
      </c>
      <c r="O663" s="5" t="s">
        <v>21</v>
      </c>
    </row>
    <row r="664" spans="1:15" x14ac:dyDescent="0.25">
      <c r="A664" t="s">
        <v>14</v>
      </c>
      <c r="B664" t="s">
        <v>22</v>
      </c>
      <c r="C664" s="1" t="s">
        <v>29</v>
      </c>
      <c r="D664" s="1" t="s">
        <v>33</v>
      </c>
      <c r="E664">
        <v>2914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21330.48</v>
      </c>
      <c r="L664" s="3">
        <v>41913</v>
      </c>
      <c r="M664" s="4">
        <v>10</v>
      </c>
      <c r="N664" s="1" t="s">
        <v>20</v>
      </c>
      <c r="O664" s="5" t="s">
        <v>5</v>
      </c>
    </row>
    <row r="665" spans="1:15" x14ac:dyDescent="0.25">
      <c r="A665" t="s">
        <v>0</v>
      </c>
      <c r="B665" t="s">
        <v>8</v>
      </c>
      <c r="C665" s="1" t="s">
        <v>29</v>
      </c>
      <c r="D665" s="1" t="s">
        <v>33</v>
      </c>
      <c r="E665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10420.619999999999</v>
      </c>
      <c r="K665" s="2">
        <v>1765.619999999999</v>
      </c>
      <c r="L665" s="3">
        <v>41913</v>
      </c>
      <c r="M665" s="4">
        <v>10</v>
      </c>
      <c r="N665" s="1" t="s">
        <v>20</v>
      </c>
      <c r="O665" s="5" t="s">
        <v>5</v>
      </c>
    </row>
    <row r="666" spans="1:15" x14ac:dyDescent="0.25">
      <c r="A666" t="s">
        <v>0</v>
      </c>
      <c r="B666" t="s">
        <v>10</v>
      </c>
      <c r="C666" s="1" t="s">
        <v>29</v>
      </c>
      <c r="D666" s="1" t="s">
        <v>33</v>
      </c>
      <c r="E666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1761.5400000000009</v>
      </c>
      <c r="L666" s="3">
        <v>41548</v>
      </c>
      <c r="M666" s="4">
        <v>10</v>
      </c>
      <c r="N666" s="1" t="s">
        <v>20</v>
      </c>
      <c r="O666" s="5" t="s">
        <v>21</v>
      </c>
    </row>
    <row r="667" spans="1:15" x14ac:dyDescent="0.25">
      <c r="A667" t="s">
        <v>7</v>
      </c>
      <c r="B667" t="s">
        <v>10</v>
      </c>
      <c r="C667" s="1" t="s">
        <v>29</v>
      </c>
      <c r="D667" s="1" t="s">
        <v>33</v>
      </c>
      <c r="E667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5423</v>
      </c>
      <c r="L667" s="3">
        <v>41579</v>
      </c>
      <c r="M667" s="4">
        <v>11</v>
      </c>
      <c r="N667" s="1" t="s">
        <v>25</v>
      </c>
      <c r="O667" s="5" t="s">
        <v>21</v>
      </c>
    </row>
    <row r="668" spans="1:15" x14ac:dyDescent="0.25">
      <c r="A668" t="s">
        <v>15</v>
      </c>
      <c r="B668" t="s">
        <v>8</v>
      </c>
      <c r="C668" s="1" t="s">
        <v>2</v>
      </c>
      <c r="D668" s="1" t="s">
        <v>33</v>
      </c>
      <c r="E668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-16142.5</v>
      </c>
      <c r="L668" s="3">
        <v>41852</v>
      </c>
      <c r="M668" s="4">
        <v>8</v>
      </c>
      <c r="N668" s="1" t="s">
        <v>18</v>
      </c>
      <c r="O668" s="5" t="s">
        <v>5</v>
      </c>
    </row>
    <row r="669" spans="1:15" x14ac:dyDescent="0.25">
      <c r="A669" t="s">
        <v>15</v>
      </c>
      <c r="B669" t="s">
        <v>6</v>
      </c>
      <c r="C669" s="1" t="s">
        <v>2</v>
      </c>
      <c r="D669" s="1" t="s">
        <v>33</v>
      </c>
      <c r="E669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-38046.25</v>
      </c>
      <c r="L669" s="3">
        <v>41852</v>
      </c>
      <c r="M669" s="4">
        <v>8</v>
      </c>
      <c r="N669" s="1" t="s">
        <v>18</v>
      </c>
      <c r="O669" s="5" t="s">
        <v>5</v>
      </c>
    </row>
    <row r="670" spans="1:15" x14ac:dyDescent="0.25">
      <c r="A670" t="s">
        <v>15</v>
      </c>
      <c r="B670" t="s">
        <v>6</v>
      </c>
      <c r="C670" s="1" t="s">
        <v>2</v>
      </c>
      <c r="D670" s="1" t="s">
        <v>33</v>
      </c>
      <c r="E670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-14918.75</v>
      </c>
      <c r="L670" s="3">
        <v>41913</v>
      </c>
      <c r="M670" s="4">
        <v>10</v>
      </c>
      <c r="N670" s="1" t="s">
        <v>20</v>
      </c>
      <c r="O670" s="5" t="s">
        <v>5</v>
      </c>
    </row>
    <row r="671" spans="1:15" x14ac:dyDescent="0.25">
      <c r="A671" t="s">
        <v>17</v>
      </c>
      <c r="B671" t="s">
        <v>10</v>
      </c>
      <c r="C671" s="1" t="s">
        <v>12</v>
      </c>
      <c r="D671" s="1" t="s">
        <v>33</v>
      </c>
      <c r="E67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2730</v>
      </c>
      <c r="L671" s="3">
        <v>41913</v>
      </c>
      <c r="M671" s="4">
        <v>10</v>
      </c>
      <c r="N671" s="1" t="s">
        <v>20</v>
      </c>
      <c r="O671" s="5" t="s">
        <v>5</v>
      </c>
    </row>
    <row r="672" spans="1:15" x14ac:dyDescent="0.25">
      <c r="A672" t="s">
        <v>0</v>
      </c>
      <c r="B672" t="s">
        <v>6</v>
      </c>
      <c r="C672" s="1" t="s">
        <v>23</v>
      </c>
      <c r="D672" s="1" t="s">
        <v>33</v>
      </c>
      <c r="E672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8106</v>
      </c>
      <c r="L672" s="3">
        <v>41699</v>
      </c>
      <c r="M672" s="4">
        <v>3</v>
      </c>
      <c r="N672" s="1" t="s">
        <v>13</v>
      </c>
      <c r="O672" s="5" t="s">
        <v>5</v>
      </c>
    </row>
    <row r="673" spans="1:15" x14ac:dyDescent="0.25">
      <c r="A673" t="s">
        <v>7</v>
      </c>
      <c r="B673" t="s">
        <v>1</v>
      </c>
      <c r="C673" s="1" t="s">
        <v>23</v>
      </c>
      <c r="D673" s="1" t="s">
        <v>33</v>
      </c>
      <c r="E673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4438.5</v>
      </c>
      <c r="L673" s="3">
        <v>41730</v>
      </c>
      <c r="M673" s="4">
        <v>4</v>
      </c>
      <c r="N673" s="1" t="s">
        <v>28</v>
      </c>
      <c r="O673" s="5" t="s">
        <v>5</v>
      </c>
    </row>
    <row r="674" spans="1:15" x14ac:dyDescent="0.25">
      <c r="A674" t="s">
        <v>0</v>
      </c>
      <c r="B674" t="s">
        <v>10</v>
      </c>
      <c r="C674" s="1" t="s">
        <v>23</v>
      </c>
      <c r="D674" s="1" t="s">
        <v>33</v>
      </c>
      <c r="E674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2408.25</v>
      </c>
      <c r="L674" s="3">
        <v>41730</v>
      </c>
      <c r="M674" s="4">
        <v>4</v>
      </c>
      <c r="N674" s="1" t="s">
        <v>28</v>
      </c>
      <c r="O674" s="5" t="s">
        <v>5</v>
      </c>
    </row>
    <row r="675" spans="1:15" x14ac:dyDescent="0.25">
      <c r="A675" t="s">
        <v>0</v>
      </c>
      <c r="B675" t="s">
        <v>10</v>
      </c>
      <c r="C675" s="1" t="s">
        <v>23</v>
      </c>
      <c r="D675" s="1" t="s">
        <v>33</v>
      </c>
      <c r="E675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106912.5</v>
      </c>
      <c r="L675" s="3">
        <v>41760</v>
      </c>
      <c r="M675" s="4">
        <v>5</v>
      </c>
      <c r="N675" s="1" t="s">
        <v>31</v>
      </c>
      <c r="O675" s="5" t="s">
        <v>5</v>
      </c>
    </row>
    <row r="676" spans="1:15" x14ac:dyDescent="0.25">
      <c r="A676" t="s">
        <v>7</v>
      </c>
      <c r="B676" t="s">
        <v>1</v>
      </c>
      <c r="C676" s="1" t="s">
        <v>23</v>
      </c>
      <c r="D676" s="1" t="s">
        <v>33</v>
      </c>
      <c r="E676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7037.25</v>
      </c>
      <c r="L676" s="3">
        <v>41852</v>
      </c>
      <c r="M676" s="4">
        <v>8</v>
      </c>
      <c r="N676" s="1" t="s">
        <v>18</v>
      </c>
      <c r="O676" s="5" t="s">
        <v>5</v>
      </c>
    </row>
    <row r="677" spans="1:15" x14ac:dyDescent="0.25">
      <c r="A677" t="s">
        <v>0</v>
      </c>
      <c r="B677" t="s">
        <v>22</v>
      </c>
      <c r="C677" s="1" t="s">
        <v>23</v>
      </c>
      <c r="D677" s="1" t="s">
        <v>33</v>
      </c>
      <c r="E677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1869</v>
      </c>
      <c r="L677" s="3">
        <v>41548</v>
      </c>
      <c r="M677" s="4">
        <v>10</v>
      </c>
      <c r="N677" s="1" t="s">
        <v>20</v>
      </c>
      <c r="O677" s="5" t="s">
        <v>21</v>
      </c>
    </row>
    <row r="678" spans="1:15" x14ac:dyDescent="0.25">
      <c r="A678" t="s">
        <v>15</v>
      </c>
      <c r="B678" t="s">
        <v>6</v>
      </c>
      <c r="C678" s="1" t="s">
        <v>23</v>
      </c>
      <c r="D678" s="1" t="s">
        <v>33</v>
      </c>
      <c r="E678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-14918.75</v>
      </c>
      <c r="L678" s="3">
        <v>41913</v>
      </c>
      <c r="M678" s="4">
        <v>10</v>
      </c>
      <c r="N678" s="1" t="s">
        <v>20</v>
      </c>
      <c r="O678" s="5" t="s">
        <v>5</v>
      </c>
    </row>
    <row r="679" spans="1:15" x14ac:dyDescent="0.25">
      <c r="A679" t="s">
        <v>7</v>
      </c>
      <c r="B679" t="s">
        <v>6</v>
      </c>
      <c r="C679" s="1" t="s">
        <v>23</v>
      </c>
      <c r="D679" s="1" t="s">
        <v>33</v>
      </c>
      <c r="E679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3231.25</v>
      </c>
      <c r="L679" s="3">
        <v>41913</v>
      </c>
      <c r="M679" s="4">
        <v>10</v>
      </c>
      <c r="N679" s="1" t="s">
        <v>20</v>
      </c>
      <c r="O679" s="5" t="s">
        <v>5</v>
      </c>
    </row>
    <row r="680" spans="1:15" x14ac:dyDescent="0.25">
      <c r="A680" t="s">
        <v>0</v>
      </c>
      <c r="B680" t="s">
        <v>22</v>
      </c>
      <c r="C680" s="1" t="s">
        <v>23</v>
      </c>
      <c r="D680" s="1" t="s">
        <v>33</v>
      </c>
      <c r="E680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75262.5</v>
      </c>
      <c r="L680" s="3">
        <v>41579</v>
      </c>
      <c r="M680" s="4">
        <v>11</v>
      </c>
      <c r="N680" s="1" t="s">
        <v>25</v>
      </c>
      <c r="O680" s="5" t="s">
        <v>21</v>
      </c>
    </row>
    <row r="681" spans="1:15" x14ac:dyDescent="0.25">
      <c r="A681" t="s">
        <v>0</v>
      </c>
      <c r="B681" t="s">
        <v>10</v>
      </c>
      <c r="C681" s="1" t="s">
        <v>23</v>
      </c>
      <c r="D681" s="1" t="s">
        <v>33</v>
      </c>
      <c r="E68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80662.5</v>
      </c>
      <c r="L681" s="3">
        <v>41579</v>
      </c>
      <c r="M681" s="4">
        <v>11</v>
      </c>
      <c r="N681" s="1" t="s">
        <v>25</v>
      </c>
      <c r="O681" s="5" t="s">
        <v>21</v>
      </c>
    </row>
    <row r="682" spans="1:15" x14ac:dyDescent="0.25">
      <c r="A682" t="s">
        <v>14</v>
      </c>
      <c r="B682" t="s">
        <v>22</v>
      </c>
      <c r="C682" s="1" t="s">
        <v>23</v>
      </c>
      <c r="D682" s="1" t="s">
        <v>33</v>
      </c>
      <c r="E682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6580.7999999999993</v>
      </c>
      <c r="L682" s="3">
        <v>41974</v>
      </c>
      <c r="M682" s="4">
        <v>12</v>
      </c>
      <c r="N682" s="1" t="s">
        <v>11</v>
      </c>
      <c r="O682" s="5" t="s">
        <v>5</v>
      </c>
    </row>
    <row r="683" spans="1:15" x14ac:dyDescent="0.25">
      <c r="A683" t="s">
        <v>0</v>
      </c>
      <c r="B683" t="s">
        <v>8</v>
      </c>
      <c r="C683" s="1" t="s">
        <v>23</v>
      </c>
      <c r="D683" s="1" t="s">
        <v>33</v>
      </c>
      <c r="E683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2051</v>
      </c>
      <c r="L683" s="3">
        <v>41974</v>
      </c>
      <c r="M683" s="4">
        <v>12</v>
      </c>
      <c r="N683" s="1" t="s">
        <v>11</v>
      </c>
      <c r="O683" s="5" t="s">
        <v>5</v>
      </c>
    </row>
    <row r="684" spans="1:15" x14ac:dyDescent="0.25">
      <c r="A684" t="s">
        <v>14</v>
      </c>
      <c r="B684" t="s">
        <v>10</v>
      </c>
      <c r="C684" s="1" t="s">
        <v>26</v>
      </c>
      <c r="D684" s="1" t="s">
        <v>33</v>
      </c>
      <c r="E684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3600</v>
      </c>
      <c r="L684" s="3">
        <v>41699</v>
      </c>
      <c r="M684" s="4">
        <v>3</v>
      </c>
      <c r="N684" s="1" t="s">
        <v>13</v>
      </c>
      <c r="O684" s="5" t="s">
        <v>5</v>
      </c>
    </row>
    <row r="685" spans="1:15" x14ac:dyDescent="0.25">
      <c r="A685" t="s">
        <v>7</v>
      </c>
      <c r="B685" t="s">
        <v>8</v>
      </c>
      <c r="C685" s="1" t="s">
        <v>26</v>
      </c>
      <c r="D685" s="1" t="s">
        <v>33</v>
      </c>
      <c r="E685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7771.5</v>
      </c>
      <c r="L685" s="3">
        <v>41760</v>
      </c>
      <c r="M685" s="4">
        <v>5</v>
      </c>
      <c r="N685" s="1" t="s">
        <v>31</v>
      </c>
      <c r="O685" s="5" t="s">
        <v>5</v>
      </c>
    </row>
    <row r="686" spans="1:15" x14ac:dyDescent="0.25">
      <c r="A686" t="s">
        <v>15</v>
      </c>
      <c r="B686" t="s">
        <v>8</v>
      </c>
      <c r="C686" s="1" t="s">
        <v>26</v>
      </c>
      <c r="D686" s="1" t="s">
        <v>33</v>
      </c>
      <c r="E686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-9116.25</v>
      </c>
      <c r="L686" s="3">
        <v>41883</v>
      </c>
      <c r="M686" s="4">
        <v>9</v>
      </c>
      <c r="N686" s="1" t="s">
        <v>19</v>
      </c>
      <c r="O686" s="5" t="s">
        <v>5</v>
      </c>
    </row>
    <row r="687" spans="1:15" x14ac:dyDescent="0.25">
      <c r="A687" t="s">
        <v>17</v>
      </c>
      <c r="B687" t="s">
        <v>22</v>
      </c>
      <c r="C687" s="1" t="s">
        <v>26</v>
      </c>
      <c r="D687" s="1" t="s">
        <v>33</v>
      </c>
      <c r="E687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12870</v>
      </c>
      <c r="L687" s="3">
        <v>41579</v>
      </c>
      <c r="M687" s="4">
        <v>11</v>
      </c>
      <c r="N687" s="1" t="s">
        <v>25</v>
      </c>
      <c r="O687" s="5" t="s">
        <v>21</v>
      </c>
    </row>
    <row r="688" spans="1:15" x14ac:dyDescent="0.25">
      <c r="A688" t="s">
        <v>15</v>
      </c>
      <c r="B688" t="s">
        <v>22</v>
      </c>
      <c r="C688" s="1" t="s">
        <v>26</v>
      </c>
      <c r="D688" s="1" t="s">
        <v>33</v>
      </c>
      <c r="E688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-33522.5</v>
      </c>
      <c r="L688" s="3">
        <v>41609</v>
      </c>
      <c r="M688" s="4">
        <v>12</v>
      </c>
      <c r="N688" s="1" t="s">
        <v>11</v>
      </c>
      <c r="O688" s="5" t="s">
        <v>21</v>
      </c>
    </row>
    <row r="689" spans="1:15" x14ac:dyDescent="0.25">
      <c r="A689" t="s">
        <v>14</v>
      </c>
      <c r="B689" t="s">
        <v>22</v>
      </c>
      <c r="C689" s="1" t="s">
        <v>26</v>
      </c>
      <c r="D689" s="1" t="s">
        <v>33</v>
      </c>
      <c r="E689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6580.7999999999993</v>
      </c>
      <c r="L689" s="3">
        <v>41974</v>
      </c>
      <c r="M689" s="4">
        <v>12</v>
      </c>
      <c r="N689" s="1" t="s">
        <v>11</v>
      </c>
      <c r="O689" s="5" t="s">
        <v>5</v>
      </c>
    </row>
    <row r="690" spans="1:15" x14ac:dyDescent="0.25">
      <c r="A690" t="s">
        <v>0</v>
      </c>
      <c r="B690" t="s">
        <v>1</v>
      </c>
      <c r="C690" s="1" t="s">
        <v>27</v>
      </c>
      <c r="D690" s="1" t="s">
        <v>33</v>
      </c>
      <c r="E690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6058.5</v>
      </c>
      <c r="L690" s="3">
        <v>41821</v>
      </c>
      <c r="M690" s="4">
        <v>7</v>
      </c>
      <c r="N690" s="1" t="s">
        <v>16</v>
      </c>
      <c r="O690" s="5" t="s">
        <v>5</v>
      </c>
    </row>
    <row r="691" spans="1:15" x14ac:dyDescent="0.25">
      <c r="A691" t="s">
        <v>7</v>
      </c>
      <c r="B691" t="s">
        <v>6</v>
      </c>
      <c r="C691" s="1" t="s">
        <v>27</v>
      </c>
      <c r="D691" s="1" t="s">
        <v>33</v>
      </c>
      <c r="E69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1353</v>
      </c>
      <c r="L691" s="3">
        <v>41821</v>
      </c>
      <c r="M691" s="4">
        <v>7</v>
      </c>
      <c r="N691" s="1" t="s">
        <v>16</v>
      </c>
      <c r="O691" s="5" t="s">
        <v>5</v>
      </c>
    </row>
    <row r="692" spans="1:15" x14ac:dyDescent="0.25">
      <c r="A692" t="s">
        <v>0</v>
      </c>
      <c r="B692" t="s">
        <v>22</v>
      </c>
      <c r="C692" s="1" t="s">
        <v>27</v>
      </c>
      <c r="D692" s="1" t="s">
        <v>33</v>
      </c>
      <c r="E692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1869</v>
      </c>
      <c r="L692" s="3">
        <v>41548</v>
      </c>
      <c r="M692" s="4">
        <v>10</v>
      </c>
      <c r="N692" s="1" t="s">
        <v>20</v>
      </c>
      <c r="O692" s="5" t="s">
        <v>21</v>
      </c>
    </row>
    <row r="693" spans="1:15" x14ac:dyDescent="0.25">
      <c r="A693" t="s">
        <v>7</v>
      </c>
      <c r="B693" t="s">
        <v>6</v>
      </c>
      <c r="C693" s="1" t="s">
        <v>27</v>
      </c>
      <c r="D693" s="1" t="s">
        <v>33</v>
      </c>
      <c r="E693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3231.25</v>
      </c>
      <c r="L693" s="3">
        <v>41913</v>
      </c>
      <c r="M693" s="4">
        <v>10</v>
      </c>
      <c r="N693" s="1" t="s">
        <v>20</v>
      </c>
      <c r="O693" s="5" t="s">
        <v>5</v>
      </c>
    </row>
    <row r="694" spans="1:15" x14ac:dyDescent="0.25">
      <c r="A694" t="s">
        <v>15</v>
      </c>
      <c r="B694" t="s">
        <v>1</v>
      </c>
      <c r="C694" s="1" t="s">
        <v>27</v>
      </c>
      <c r="D694" s="1" t="s">
        <v>33</v>
      </c>
      <c r="E694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-40617.5</v>
      </c>
      <c r="L694" s="3">
        <v>41579</v>
      </c>
      <c r="M694" s="4">
        <v>11</v>
      </c>
      <c r="N694" s="1" t="s">
        <v>25</v>
      </c>
      <c r="O694" s="5" t="s">
        <v>21</v>
      </c>
    </row>
    <row r="695" spans="1:15" x14ac:dyDescent="0.25">
      <c r="A695" t="s">
        <v>15</v>
      </c>
      <c r="B695" t="s">
        <v>6</v>
      </c>
      <c r="C695" s="1" t="s">
        <v>27</v>
      </c>
      <c r="D695" s="1" t="s">
        <v>33</v>
      </c>
      <c r="E695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-7590</v>
      </c>
      <c r="L695" s="3">
        <v>41944</v>
      </c>
      <c r="M695" s="4">
        <v>11</v>
      </c>
      <c r="N695" s="1" t="s">
        <v>25</v>
      </c>
      <c r="O695" s="5" t="s">
        <v>5</v>
      </c>
    </row>
    <row r="696" spans="1:15" x14ac:dyDescent="0.25">
      <c r="A696" t="s">
        <v>0</v>
      </c>
      <c r="B696" t="s">
        <v>8</v>
      </c>
      <c r="C696" s="1" t="s">
        <v>27</v>
      </c>
      <c r="D696" s="1" t="s">
        <v>33</v>
      </c>
      <c r="E696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2051</v>
      </c>
      <c r="L696" s="3">
        <v>41974</v>
      </c>
      <c r="M696" s="4">
        <v>12</v>
      </c>
      <c r="N696" s="1" t="s">
        <v>11</v>
      </c>
      <c r="O696" s="5" t="s">
        <v>5</v>
      </c>
    </row>
    <row r="697" spans="1:15" x14ac:dyDescent="0.25">
      <c r="A697" t="s">
        <v>17</v>
      </c>
      <c r="B697" t="s">
        <v>8</v>
      </c>
      <c r="C697" s="1" t="s">
        <v>29</v>
      </c>
      <c r="D697" s="1" t="s">
        <v>33</v>
      </c>
      <c r="E697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12375</v>
      </c>
      <c r="L697" s="3">
        <v>41699</v>
      </c>
      <c r="M697" s="4">
        <v>3</v>
      </c>
      <c r="N697" s="1" t="s">
        <v>13</v>
      </c>
      <c r="O697" s="5" t="s">
        <v>5</v>
      </c>
    </row>
    <row r="698" spans="1:15" x14ac:dyDescent="0.25">
      <c r="A698" t="s">
        <v>17</v>
      </c>
      <c r="B698" t="s">
        <v>10</v>
      </c>
      <c r="C698" s="1" t="s">
        <v>29</v>
      </c>
      <c r="D698" s="1" t="s">
        <v>33</v>
      </c>
      <c r="E698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2730</v>
      </c>
      <c r="L698" s="3">
        <v>41913</v>
      </c>
      <c r="M698" s="4">
        <v>10</v>
      </c>
      <c r="N698" s="1" t="s">
        <v>20</v>
      </c>
      <c r="O698" s="5" t="s">
        <v>5</v>
      </c>
    </row>
    <row r="699" spans="1:15" x14ac:dyDescent="0.25">
      <c r="A699" t="s">
        <v>0</v>
      </c>
      <c r="B699" t="s">
        <v>10</v>
      </c>
      <c r="C699" s="1" t="s">
        <v>12</v>
      </c>
      <c r="D699" s="1" t="s">
        <v>33</v>
      </c>
      <c r="E699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1299.6000000000004</v>
      </c>
      <c r="L699" s="3">
        <v>41671</v>
      </c>
      <c r="M699" s="4">
        <v>2</v>
      </c>
      <c r="N699" s="1" t="s">
        <v>24</v>
      </c>
      <c r="O699" s="5" t="s">
        <v>5</v>
      </c>
    </row>
    <row r="700" spans="1:15" x14ac:dyDescent="0.25">
      <c r="A700" t="s">
        <v>0</v>
      </c>
      <c r="B700" t="s">
        <v>1</v>
      </c>
      <c r="C700" s="1" t="s">
        <v>23</v>
      </c>
      <c r="D700" s="1" t="s">
        <v>33</v>
      </c>
      <c r="E700">
        <v>723</v>
      </c>
      <c r="F700" s="2">
        <v>10</v>
      </c>
      <c r="G700" s="2">
        <v>7</v>
      </c>
      <c r="H700" s="2">
        <v>5061</v>
      </c>
      <c r="I700" s="2">
        <v>759.15000000000009</v>
      </c>
      <c r="J700" s="2">
        <v>4301.8500000000004</v>
      </c>
      <c r="K700" s="2">
        <v>686.85000000000014</v>
      </c>
      <c r="L700" s="3">
        <v>41730</v>
      </c>
      <c r="M700" s="4">
        <v>4</v>
      </c>
      <c r="N700" s="1" t="s">
        <v>28</v>
      </c>
      <c r="O700" s="5" t="s">
        <v>5</v>
      </c>
    </row>
    <row r="701" spans="1:15" x14ac:dyDescent="0.25">
      <c r="A701" t="s">
        <v>14</v>
      </c>
      <c r="B701" t="s">
        <v>22</v>
      </c>
      <c r="C701" s="1" t="s">
        <v>27</v>
      </c>
      <c r="D701" s="1" t="s">
        <v>33</v>
      </c>
      <c r="E701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13003.2</v>
      </c>
      <c r="L701" s="3">
        <v>41760</v>
      </c>
      <c r="M701" s="4">
        <v>5</v>
      </c>
      <c r="N701" s="1" t="s">
        <v>31</v>
      </c>
      <c r="O701" s="5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B9A5-DFE4-4F0C-B124-A75BDB01FB47}">
  <dimension ref="C4:R11"/>
  <sheetViews>
    <sheetView workbookViewId="0">
      <selection activeCell="L19" sqref="L19"/>
    </sheetView>
  </sheetViews>
  <sheetFormatPr defaultColWidth="8.28515625" defaultRowHeight="15" x14ac:dyDescent="0.25"/>
  <cols>
    <col min="1" max="3" width="8.85546875" bestFit="1" customWidth="1"/>
    <col min="4" max="4" width="10.42578125" bestFit="1" customWidth="1"/>
    <col min="5" max="5" width="19.42578125" bestFit="1" customWidth="1"/>
    <col min="6" max="6" width="10.42578125" bestFit="1" customWidth="1"/>
    <col min="7" max="7" width="14.28515625" bestFit="1" customWidth="1"/>
    <col min="8" max="8" width="12.42578125" bestFit="1" customWidth="1"/>
    <col min="9" max="9" width="14.28515625" bestFit="1" customWidth="1"/>
    <col min="10" max="10" width="12.42578125" bestFit="1" customWidth="1"/>
    <col min="14" max="14" width="17" bestFit="1" customWidth="1"/>
    <col min="16" max="16" width="22.7109375" bestFit="1" customWidth="1"/>
    <col min="18" max="18" width="16" bestFit="1" customWidth="1"/>
  </cols>
  <sheetData>
    <row r="4" spans="3:18" ht="15.75" x14ac:dyDescent="0.25">
      <c r="C4" s="6" t="s">
        <v>59</v>
      </c>
      <c r="D4" s="6" t="s">
        <v>38</v>
      </c>
      <c r="E4" s="6" t="s">
        <v>49</v>
      </c>
      <c r="F4" s="6" t="s">
        <v>40</v>
      </c>
      <c r="G4" s="6" t="s">
        <v>41</v>
      </c>
      <c r="H4" s="6" t="s">
        <v>50</v>
      </c>
      <c r="I4" s="6" t="s">
        <v>51</v>
      </c>
      <c r="J4" s="6" t="s">
        <v>44</v>
      </c>
      <c r="N4" s="11" t="s">
        <v>67</v>
      </c>
      <c r="P4" s="11" t="s">
        <v>69</v>
      </c>
      <c r="R4" s="11" t="s">
        <v>68</v>
      </c>
    </row>
    <row r="5" spans="3:18" ht="15.75" x14ac:dyDescent="0.25">
      <c r="C5" s="7" t="s">
        <v>52</v>
      </c>
      <c r="D5" s="8">
        <f>AVERAGE(financials[Units Sold])</f>
        <v>1608.2942857142857</v>
      </c>
      <c r="E5" s="9">
        <f>AVERAGE(financials[Manufacturing Price])</f>
        <v>96.477142857142852</v>
      </c>
      <c r="F5" s="9">
        <f>AVERAGE(financials[Sale Price])</f>
        <v>118.42857142857143</v>
      </c>
      <c r="G5" s="9">
        <f>AVERAGE(financials[Gross Sales])</f>
        <v>182759.42642857143</v>
      </c>
      <c r="H5" s="9">
        <f>AVERAGE(financials[Discounts])</f>
        <v>13150.354628571431</v>
      </c>
      <c r="I5" s="9">
        <f>AVERAGE(financials[[ Sales]])</f>
        <v>169609.07179999989</v>
      </c>
      <c r="J5" s="9">
        <f>AVERAGE(financials[Profit])</f>
        <v>24133.860371428585</v>
      </c>
      <c r="N5" s="10" t="str" cm="1">
        <f t="array" ref="N5:N9">_xlfn.UNIQUE(financials[Segment])</f>
        <v>Government</v>
      </c>
      <c r="P5" s="10" t="str" cm="1">
        <f t="array" ref="P5:P9">_xlfn.UNIQUE(financials[Country])</f>
        <v>Canada</v>
      </c>
      <c r="R5" s="10" t="str" cm="1">
        <f t="array" ref="R5:R10">_xlfn.UNIQUE(financials[Product])</f>
        <v>Carretera</v>
      </c>
    </row>
    <row r="6" spans="3:18" ht="15.75" x14ac:dyDescent="0.25">
      <c r="C6" s="7" t="s">
        <v>53</v>
      </c>
      <c r="D6" s="8">
        <f>MEDIAN(financials[Units Sold])</f>
        <v>1542.5</v>
      </c>
      <c r="E6" s="9">
        <f>MEDIAN(financials[Manufacturing Price])</f>
        <v>10</v>
      </c>
      <c r="F6" s="9">
        <f>MEDIAN(financials[Sale Price])</f>
        <v>20</v>
      </c>
      <c r="G6" s="9">
        <f>MEDIAN(financials[Gross Sales])</f>
        <v>37980</v>
      </c>
      <c r="H6" s="9">
        <f>MEDIAN(financials[Discounts])</f>
        <v>2585.25</v>
      </c>
      <c r="I6" s="9">
        <f>MEDIAN(financials[[ Sales]])</f>
        <v>35540.199999999997</v>
      </c>
      <c r="J6" s="9">
        <f>MEDIAN(financials[Profit])</f>
        <v>9242.1999999999989</v>
      </c>
      <c r="N6" s="10" t="str">
        <v>Midmarket</v>
      </c>
      <c r="P6" s="10" t="str">
        <v>Germany</v>
      </c>
      <c r="R6" s="10" t="str">
        <v>Montana</v>
      </c>
    </row>
    <row r="7" spans="3:18" ht="15.75" x14ac:dyDescent="0.25">
      <c r="C7" s="7" t="s">
        <v>54</v>
      </c>
      <c r="D7" s="8">
        <f>MAX(financials[Units Sold])</f>
        <v>4492.5</v>
      </c>
      <c r="E7" s="9">
        <f>MAX(financials[Manufacturing Price])</f>
        <v>260</v>
      </c>
      <c r="F7" s="9">
        <f>MAX(financials[Sale Price])</f>
        <v>350</v>
      </c>
      <c r="G7" s="9">
        <f>MAX(financials[Gross Sales])</f>
        <v>1207500</v>
      </c>
      <c r="H7" s="9">
        <f>MAX(financials[Discounts])</f>
        <v>149677.5</v>
      </c>
      <c r="I7" s="9">
        <f>MAX(financials[[ Sales]])</f>
        <v>1159200</v>
      </c>
      <c r="J7" s="9">
        <f>MAX(financials[Profit])</f>
        <v>262200</v>
      </c>
      <c r="N7" s="10" t="str">
        <v>Channel Partners</v>
      </c>
      <c r="P7" s="10" t="str">
        <v>France</v>
      </c>
      <c r="R7" s="10" t="str">
        <v>Paseo</v>
      </c>
    </row>
    <row r="8" spans="3:18" ht="15.75" x14ac:dyDescent="0.25">
      <c r="C8" s="7" t="s">
        <v>55</v>
      </c>
      <c r="D8" s="8">
        <f>MIN(financials[Units Sold])</f>
        <v>200</v>
      </c>
      <c r="E8" s="9">
        <f>MIN(financials[Manufacturing Price])</f>
        <v>3</v>
      </c>
      <c r="F8" s="9">
        <f>MIN(financials[Sale Price])</f>
        <v>7</v>
      </c>
      <c r="G8" s="9">
        <f>MIN(financials[Gross Sales])</f>
        <v>1799</v>
      </c>
      <c r="H8" s="9">
        <f>MIN(financials[Discounts])</f>
        <v>0</v>
      </c>
      <c r="I8" s="9">
        <f>MIN(financials[[ Sales]])</f>
        <v>1655.08</v>
      </c>
      <c r="J8" s="9">
        <f>MIN(financials[Profit])</f>
        <v>-40617.5</v>
      </c>
      <c r="N8" s="10" t="str">
        <v>Enterprise</v>
      </c>
      <c r="P8" s="10" t="str">
        <v>Mexico</v>
      </c>
      <c r="R8" s="10" t="str">
        <v>Velo</v>
      </c>
    </row>
    <row r="9" spans="3:18" ht="15.75" x14ac:dyDescent="0.25">
      <c r="C9" s="7" t="s">
        <v>56</v>
      </c>
      <c r="D9" s="8">
        <f>D7-D8</f>
        <v>4292.5</v>
      </c>
      <c r="E9" s="9">
        <f t="shared" ref="E9:J9" si="0">E7-E8</f>
        <v>257</v>
      </c>
      <c r="F9" s="9">
        <f t="shared" si="0"/>
        <v>343</v>
      </c>
      <c r="G9" s="9">
        <f t="shared" si="0"/>
        <v>1205701</v>
      </c>
      <c r="H9" s="9">
        <f t="shared" si="0"/>
        <v>149677.5</v>
      </c>
      <c r="I9" s="9">
        <f t="shared" si="0"/>
        <v>1157544.92</v>
      </c>
      <c r="J9" s="9">
        <f t="shared" si="0"/>
        <v>302817.5</v>
      </c>
      <c r="N9" s="10" t="str">
        <v>Small Business</v>
      </c>
      <c r="P9" s="10" t="str">
        <v>United States of America</v>
      </c>
      <c r="R9" s="10" t="str">
        <v>VTT</v>
      </c>
    </row>
    <row r="10" spans="3:18" ht="15.75" x14ac:dyDescent="0.25">
      <c r="C10" s="7" t="s">
        <v>57</v>
      </c>
      <c r="D10" s="8">
        <f>_xlfn.PERCENTILE.EXC(financials[Units Sold], 0.25)</f>
        <v>905</v>
      </c>
      <c r="E10" s="9">
        <f>_xlfn.PERCENTILE.EXC(financials[Manufacturing Price], 0.25)</f>
        <v>5</v>
      </c>
      <c r="F10" s="9">
        <f>_xlfn.PERCENTILE.EXC(financials[Sale Price], 0.25)</f>
        <v>12</v>
      </c>
      <c r="G10" s="9">
        <f>_xlfn.PERCENTILE.EXC(financials[Gross Sales], 0.25)</f>
        <v>17357.25</v>
      </c>
      <c r="H10" s="9">
        <f>_xlfn.PERCENTILE.EXC(financials[Discounts], 0.25)</f>
        <v>798.96</v>
      </c>
      <c r="I10" s="9">
        <f>_xlfn.PERCENTILE.EXC(financials[[ Sales]], 0.25)</f>
        <v>15928</v>
      </c>
      <c r="J10" s="9">
        <f>_xlfn.PERCENTILE.EXC(financials[Profit], 0.25)</f>
        <v>2803.48</v>
      </c>
      <c r="R10" s="10" t="str">
        <v>Amarilla</v>
      </c>
    </row>
    <row r="11" spans="3:18" ht="15.75" x14ac:dyDescent="0.25">
      <c r="C11" s="7" t="s">
        <v>58</v>
      </c>
      <c r="D11" s="8">
        <f>_xlfn.PERCENTILE.EXC(financials[Units Sold], 0.75)</f>
        <v>2232.375</v>
      </c>
      <c r="E11" s="9">
        <f>_xlfn.PERCENTILE.EXC(financials[Manufacturing Price], 0.75)</f>
        <v>250</v>
      </c>
      <c r="F11" s="9">
        <f>_xlfn.PERCENTILE.EXC(financials[Sale Price], 0.75)</f>
        <v>300</v>
      </c>
      <c r="G11" s="9">
        <f>_xlfn.PERCENTILE.EXC(financials[Gross Sales], 0.75)</f>
        <v>282675</v>
      </c>
      <c r="H11" s="9">
        <f>_xlfn.PERCENTILE.EXC(financials[Discounts], 0.75)</f>
        <v>16042.78125</v>
      </c>
      <c r="I11" s="9">
        <f>_xlfn.PERCENTILE.EXC(financials[[ Sales]], 0.75)</f>
        <v>262072.5</v>
      </c>
      <c r="J11" s="9">
        <f>_xlfn.PERCENTILE.EXC(financials[Profit], 0.75)</f>
        <v>22662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EBD6-6525-485C-8C2C-8DDC6D0D46FB}">
  <dimension ref="B3:H39"/>
  <sheetViews>
    <sheetView workbookViewId="0">
      <selection activeCell="M35" sqref="M35"/>
    </sheetView>
  </sheetViews>
  <sheetFormatPr defaultRowHeight="15" x14ac:dyDescent="0.25"/>
  <cols>
    <col min="2" max="2" width="11.28515625" bestFit="1" customWidth="1"/>
    <col min="3" max="3" width="12.140625" bestFit="1" customWidth="1"/>
    <col min="4" max="4" width="11.140625" bestFit="1" customWidth="1"/>
    <col min="5" max="5" width="11.28515625" bestFit="1" customWidth="1"/>
    <col min="6" max="6" width="16.28515625" bestFit="1" customWidth="1"/>
    <col min="7" max="7" width="22.7109375" bestFit="1" customWidth="1"/>
    <col min="8" max="8" width="12.7109375" bestFit="1" customWidth="1"/>
    <col min="9" max="9" width="12" bestFit="1" customWidth="1"/>
    <col min="10" max="10" width="13.42578125" bestFit="1" customWidth="1"/>
    <col min="11" max="11" width="15.140625" bestFit="1" customWidth="1"/>
    <col min="12" max="12" width="11.85546875" bestFit="1" customWidth="1"/>
    <col min="13" max="13" width="12" bestFit="1" customWidth="1"/>
    <col min="14" max="14" width="10.42578125" bestFit="1" customWidth="1"/>
    <col min="15" max="17" width="12" bestFit="1" customWidth="1"/>
    <col min="18" max="18" width="10" bestFit="1" customWidth="1"/>
    <col min="19" max="19" width="12" bestFit="1" customWidth="1"/>
    <col min="20" max="20" width="10" bestFit="1" customWidth="1"/>
    <col min="21" max="21" width="16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12.28515625" bestFit="1" customWidth="1"/>
    <col min="26" max="26" width="10" bestFit="1" customWidth="1"/>
    <col min="27" max="27" width="15.42578125" bestFit="1" customWidth="1"/>
    <col min="28" max="28" width="12.28515625" bestFit="1" customWidth="1"/>
    <col min="29" max="29" width="10" bestFit="1" customWidth="1"/>
    <col min="30" max="30" width="15.42578125" bestFit="1" customWidth="1"/>
    <col min="31" max="31" width="12" bestFit="1" customWidth="1"/>
  </cols>
  <sheetData>
    <row r="3" spans="2:7" x14ac:dyDescent="0.25">
      <c r="B3" s="12" t="s">
        <v>45</v>
      </c>
      <c r="C3" t="s">
        <v>62</v>
      </c>
      <c r="D3" t="s">
        <v>63</v>
      </c>
      <c r="F3" s="12" t="s">
        <v>35</v>
      </c>
      <c r="G3" t="s">
        <v>65</v>
      </c>
    </row>
    <row r="4" spans="2:7" x14ac:dyDescent="0.25">
      <c r="B4" s="15">
        <v>41518</v>
      </c>
      <c r="C4" s="16">
        <v>4484000.03</v>
      </c>
      <c r="D4" s="16">
        <v>763603.03000000014</v>
      </c>
      <c r="F4" s="13" t="s">
        <v>1</v>
      </c>
      <c r="G4" s="17">
        <v>0.21977898501162724</v>
      </c>
    </row>
    <row r="5" spans="2:7" x14ac:dyDescent="0.25">
      <c r="B5" s="15">
        <v>41548</v>
      </c>
      <c r="C5" s="16">
        <v>9295611.0999999959</v>
      </c>
      <c r="D5" s="16">
        <v>1657795.0999999999</v>
      </c>
      <c r="F5" s="13" t="s">
        <v>8</v>
      </c>
      <c r="G5" s="17">
        <v>0.21400756435833526</v>
      </c>
    </row>
    <row r="6" spans="2:7" x14ac:dyDescent="0.25">
      <c r="B6" s="15">
        <v>41579</v>
      </c>
      <c r="C6" s="16">
        <v>7267203.2999999998</v>
      </c>
      <c r="D6" s="16">
        <v>765502.3</v>
      </c>
      <c r="F6" s="13" t="s">
        <v>6</v>
      </c>
      <c r="G6" s="17">
        <v>0.17897755030618065</v>
      </c>
    </row>
    <row r="7" spans="2:7" x14ac:dyDescent="0.25">
      <c r="B7" s="15">
        <v>41609</v>
      </c>
      <c r="C7" s="16">
        <v>5368441.08</v>
      </c>
      <c r="D7" s="16">
        <v>691564.08000000007</v>
      </c>
      <c r="F7" s="13" t="s">
        <v>10</v>
      </c>
      <c r="G7" s="17">
        <v>0.18060394064341459</v>
      </c>
    </row>
    <row r="8" spans="2:7" x14ac:dyDescent="0.25">
      <c r="B8" s="15">
        <v>41640</v>
      </c>
      <c r="C8" s="16">
        <v>6607761.6800000006</v>
      </c>
      <c r="D8" s="16">
        <v>814028.67999999993</v>
      </c>
      <c r="F8" s="13" t="s">
        <v>22</v>
      </c>
      <c r="G8" s="17">
        <v>0.20663195968044229</v>
      </c>
    </row>
    <row r="9" spans="2:7" x14ac:dyDescent="0.25">
      <c r="B9" s="15">
        <v>41671</v>
      </c>
      <c r="C9" s="16">
        <v>7297531.3900000006</v>
      </c>
      <c r="D9" s="16">
        <v>1148547.3899999999</v>
      </c>
      <c r="F9" s="13" t="s">
        <v>60</v>
      </c>
      <c r="G9" s="17">
        <v>1</v>
      </c>
    </row>
    <row r="10" spans="2:7" x14ac:dyDescent="0.25">
      <c r="B10" s="15">
        <v>41699</v>
      </c>
      <c r="C10" s="16">
        <v>5586859.8699999992</v>
      </c>
      <c r="D10" s="16">
        <v>669866.87</v>
      </c>
    </row>
    <row r="11" spans="2:7" x14ac:dyDescent="0.25">
      <c r="B11" s="15">
        <v>41730</v>
      </c>
      <c r="C11" s="16">
        <v>6964775.0700000003</v>
      </c>
      <c r="D11" s="16">
        <v>929984.56999999983</v>
      </c>
    </row>
    <row r="12" spans="2:7" x14ac:dyDescent="0.25">
      <c r="B12" s="15">
        <v>41760</v>
      </c>
      <c r="C12" s="16">
        <v>6210211.0600000005</v>
      </c>
      <c r="D12" s="16">
        <v>828640.06</v>
      </c>
      <c r="F12" s="12" t="s">
        <v>36</v>
      </c>
      <c r="G12" t="s">
        <v>64</v>
      </c>
    </row>
    <row r="13" spans="2:7" x14ac:dyDescent="0.25">
      <c r="B13" s="15">
        <v>41791</v>
      </c>
      <c r="C13" s="16">
        <v>9518893.8199999966</v>
      </c>
      <c r="D13" s="16">
        <v>1473753.8200000003</v>
      </c>
      <c r="F13" s="13" t="s">
        <v>29</v>
      </c>
      <c r="G13" s="16">
        <v>128.68085106382978</v>
      </c>
    </row>
    <row r="14" spans="2:7" x14ac:dyDescent="0.25">
      <c r="B14" s="15">
        <v>41821</v>
      </c>
      <c r="C14" s="16">
        <v>8102920.1800000016</v>
      </c>
      <c r="D14" s="16">
        <v>923865.67999999982</v>
      </c>
      <c r="F14" s="13" t="s">
        <v>2</v>
      </c>
      <c r="G14" s="16">
        <v>111.7741935483871</v>
      </c>
    </row>
    <row r="15" spans="2:7" x14ac:dyDescent="0.25">
      <c r="B15" s="15">
        <v>41852</v>
      </c>
      <c r="C15" s="16">
        <v>5864622.4199999999</v>
      </c>
      <c r="D15" s="16">
        <v>791066.41999999993</v>
      </c>
      <c r="F15" s="13" t="s">
        <v>12</v>
      </c>
      <c r="G15" s="16">
        <v>117.09677419354838</v>
      </c>
    </row>
    <row r="16" spans="2:7" x14ac:dyDescent="0.25">
      <c r="B16" s="15">
        <v>41883</v>
      </c>
      <c r="C16" s="16">
        <v>6398697.2400000002</v>
      </c>
      <c r="D16" s="16">
        <v>1023132.24</v>
      </c>
      <c r="F16" s="13" t="s">
        <v>23</v>
      </c>
      <c r="G16" s="16">
        <v>108.17821782178218</v>
      </c>
    </row>
    <row r="17" spans="2:8" x14ac:dyDescent="0.25">
      <c r="B17" s="15">
        <v>41913</v>
      </c>
      <c r="C17" s="16">
        <v>12375819.919999994</v>
      </c>
      <c r="D17" s="16">
        <v>1781985.9200000004</v>
      </c>
      <c r="F17" s="13" t="s">
        <v>26</v>
      </c>
      <c r="G17" s="16">
        <v>115.23853211009174</v>
      </c>
    </row>
    <row r="18" spans="2:8" x14ac:dyDescent="0.25">
      <c r="B18" s="15">
        <v>41944</v>
      </c>
      <c r="C18" s="16">
        <v>5384214.2000000002</v>
      </c>
      <c r="D18" s="16">
        <v>604600.19999999995</v>
      </c>
      <c r="F18" s="13" t="s">
        <v>27</v>
      </c>
      <c r="G18" s="16">
        <v>138.58715596330276</v>
      </c>
    </row>
    <row r="19" spans="2:8" x14ac:dyDescent="0.25">
      <c r="B19" s="15">
        <v>41974</v>
      </c>
      <c r="C19" s="16">
        <v>11998787.900000002</v>
      </c>
      <c r="D19" s="16">
        <v>2025765.9000000008</v>
      </c>
      <c r="F19" s="13" t="s">
        <v>60</v>
      </c>
      <c r="G19" s="16">
        <v>118.42857142857143</v>
      </c>
    </row>
    <row r="20" spans="2:8" x14ac:dyDescent="0.25">
      <c r="B20" s="15" t="s">
        <v>60</v>
      </c>
      <c r="C20" s="16">
        <v>118726350.26000001</v>
      </c>
      <c r="D20" s="16">
        <v>16893702.260000002</v>
      </c>
    </row>
    <row r="21" spans="2:8" x14ac:dyDescent="0.25">
      <c r="F21" s="12" t="s">
        <v>37</v>
      </c>
      <c r="G21" t="s">
        <v>62</v>
      </c>
      <c r="H21" t="s">
        <v>66</v>
      </c>
    </row>
    <row r="22" spans="2:8" x14ac:dyDescent="0.25">
      <c r="F22" s="13" t="s">
        <v>33</v>
      </c>
      <c r="G22" s="16">
        <v>37372486.725000016</v>
      </c>
      <c r="H22" s="16">
        <v>3388866.7250000001</v>
      </c>
    </row>
    <row r="23" spans="2:8" x14ac:dyDescent="0.25">
      <c r="B23" s="12" t="s">
        <v>34</v>
      </c>
      <c r="C23" t="s">
        <v>62</v>
      </c>
      <c r="D23" t="s">
        <v>63</v>
      </c>
      <c r="F23" s="13" t="s">
        <v>30</v>
      </c>
      <c r="G23" s="16">
        <v>34629778.699999996</v>
      </c>
      <c r="H23" s="16">
        <v>6188857.7000000011</v>
      </c>
    </row>
    <row r="24" spans="2:8" x14ac:dyDescent="0.25">
      <c r="B24" s="13" t="s">
        <v>14</v>
      </c>
      <c r="C24" s="16">
        <v>1800593.6399999994</v>
      </c>
      <c r="D24" s="16">
        <v>1316803.1400000001</v>
      </c>
      <c r="F24" s="13" t="s">
        <v>32</v>
      </c>
      <c r="G24" s="16">
        <v>38780430.835000038</v>
      </c>
      <c r="H24" s="16">
        <v>5579522.8349999972</v>
      </c>
    </row>
    <row r="25" spans="2:8" x14ac:dyDescent="0.25">
      <c r="B25" s="13" t="s">
        <v>15</v>
      </c>
      <c r="C25" s="16">
        <v>19611694.375</v>
      </c>
      <c r="D25" s="16">
        <v>-614545.625</v>
      </c>
      <c r="F25" s="13" t="s">
        <v>3</v>
      </c>
      <c r="G25" s="16">
        <v>7943654</v>
      </c>
      <c r="H25" s="16">
        <v>1736455</v>
      </c>
    </row>
    <row r="26" spans="2:8" x14ac:dyDescent="0.25">
      <c r="B26" s="13" t="s">
        <v>0</v>
      </c>
      <c r="C26" s="16">
        <v>52504260.670000039</v>
      </c>
      <c r="D26" s="16">
        <v>11388173.169999985</v>
      </c>
      <c r="F26" s="13" t="s">
        <v>60</v>
      </c>
      <c r="G26" s="16">
        <v>118726350.26000005</v>
      </c>
      <c r="H26" s="16">
        <v>16893702.259999998</v>
      </c>
    </row>
    <row r="27" spans="2:8" x14ac:dyDescent="0.25">
      <c r="B27" s="13" t="s">
        <v>7</v>
      </c>
      <c r="C27" s="16">
        <v>2381883.0750000002</v>
      </c>
      <c r="D27" s="16">
        <v>660103.07499999984</v>
      </c>
    </row>
    <row r="28" spans="2:8" x14ac:dyDescent="0.25">
      <c r="B28" s="13" t="s">
        <v>17</v>
      </c>
      <c r="C28" s="16">
        <v>42427918.5</v>
      </c>
      <c r="D28" s="16">
        <v>4143168.5</v>
      </c>
    </row>
    <row r="29" spans="2:8" x14ac:dyDescent="0.25">
      <c r="B29" s="13" t="s">
        <v>60</v>
      </c>
      <c r="C29" s="16">
        <v>118726350.26000004</v>
      </c>
      <c r="D29" s="16">
        <v>16893702.259999983</v>
      </c>
      <c r="F29" s="12" t="s">
        <v>34</v>
      </c>
      <c r="G29" t="s">
        <v>61</v>
      </c>
    </row>
    <row r="30" spans="2:8" x14ac:dyDescent="0.25">
      <c r="F30" s="13" t="s">
        <v>14</v>
      </c>
      <c r="G30" s="14">
        <v>0.73131611194628043</v>
      </c>
    </row>
    <row r="31" spans="2:8" x14ac:dyDescent="0.25">
      <c r="F31" s="13" t="s">
        <v>15</v>
      </c>
      <c r="G31" s="14">
        <v>-3.1335672137711455E-2</v>
      </c>
    </row>
    <row r="32" spans="2:8" x14ac:dyDescent="0.25">
      <c r="B32" s="12" t="s">
        <v>36</v>
      </c>
      <c r="C32" t="s">
        <v>63</v>
      </c>
      <c r="F32" s="13" t="s">
        <v>0</v>
      </c>
      <c r="G32" s="14">
        <v>0.21689998153820259</v>
      </c>
    </row>
    <row r="33" spans="2:7" x14ac:dyDescent="0.25">
      <c r="B33" s="13" t="s">
        <v>29</v>
      </c>
      <c r="C33" s="16">
        <v>2814104.06</v>
      </c>
      <c r="F33" s="13" t="s">
        <v>7</v>
      </c>
      <c r="G33" s="14">
        <v>0.27713496179907982</v>
      </c>
    </row>
    <row r="34" spans="2:7" x14ac:dyDescent="0.25">
      <c r="B34" s="13" t="s">
        <v>2</v>
      </c>
      <c r="C34" s="16">
        <v>1826804.8849999998</v>
      </c>
      <c r="F34" s="13" t="s">
        <v>17</v>
      </c>
      <c r="G34" s="14">
        <v>9.7651938781771724E-2</v>
      </c>
    </row>
    <row r="35" spans="2:7" x14ac:dyDescent="0.25">
      <c r="B35" s="13" t="s">
        <v>12</v>
      </c>
      <c r="C35" s="16">
        <v>2114754.8800000004</v>
      </c>
      <c r="F35" s="13" t="s">
        <v>60</v>
      </c>
      <c r="G35" s="14">
        <v>0.14229109395685369</v>
      </c>
    </row>
    <row r="36" spans="2:7" x14ac:dyDescent="0.25">
      <c r="B36" s="13" t="s">
        <v>23</v>
      </c>
      <c r="C36" s="16">
        <v>4797437.9499999993</v>
      </c>
    </row>
    <row r="37" spans="2:7" x14ac:dyDescent="0.25">
      <c r="B37" s="13" t="s">
        <v>26</v>
      </c>
      <c r="C37" s="16">
        <v>2305992.4649999999</v>
      </c>
    </row>
    <row r="38" spans="2:7" x14ac:dyDescent="0.25">
      <c r="B38" s="13" t="s">
        <v>27</v>
      </c>
      <c r="C38" s="16">
        <v>3034608.0200000005</v>
      </c>
    </row>
    <row r="39" spans="2:7" x14ac:dyDescent="0.25">
      <c r="B39" s="13" t="s">
        <v>60</v>
      </c>
      <c r="C39" s="16">
        <v>16893702.260000002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7159-1F06-4DA2-A2A1-0F2860A4448B}">
  <dimension ref="A1"/>
  <sheetViews>
    <sheetView workbookViewId="0">
      <selection activeCell="X37" sqref="X3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Quick Statistics</vt:lpstr>
      <vt:lpstr>Pivot Tables</vt:lpstr>
      <vt:lpstr>EDA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Mohammad, Inamullah</dc:creator>
  <cp:lastModifiedBy>Mohammad, Inamullah</cp:lastModifiedBy>
  <dcterms:created xsi:type="dcterms:W3CDTF">2024-06-03T13:22:46Z</dcterms:created>
  <dcterms:modified xsi:type="dcterms:W3CDTF">2024-06-08T13:40:21Z</dcterms:modified>
</cp:coreProperties>
</file>