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0" yWindow="440" windowWidth="25600" windowHeight="15060" tabRatio="500"/>
  </bookViews>
  <sheets>
    <sheet name="Driver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17" i="1"/>
  <c r="P17" i="1"/>
  <c r="O17" i="1"/>
  <c r="K16" i="1"/>
  <c r="K15" i="1"/>
  <c r="K14" i="1"/>
  <c r="K13" i="1"/>
  <c r="K12" i="1"/>
  <c r="K11" i="1"/>
  <c r="K10" i="1"/>
  <c r="K9" i="1"/>
  <c r="P16" i="1"/>
  <c r="O16" i="1"/>
  <c r="N16" i="1"/>
  <c r="P15" i="1"/>
  <c r="O15" i="1"/>
  <c r="N15" i="1"/>
  <c r="P14" i="1"/>
  <c r="O14" i="1"/>
  <c r="N14" i="1"/>
  <c r="P11" i="1"/>
  <c r="O11" i="1"/>
  <c r="P10" i="1"/>
  <c r="O10" i="1"/>
  <c r="N9" i="1"/>
  <c r="N11" i="1"/>
  <c r="N10" i="1"/>
  <c r="P9" i="1"/>
  <c r="O9" i="1"/>
  <c r="D16" i="1"/>
  <c r="D15" i="1"/>
  <c r="D14" i="1"/>
  <c r="D11" i="1"/>
  <c r="D10" i="1"/>
  <c r="D9" i="1"/>
  <c r="P18" i="1"/>
  <c r="O18" i="1"/>
  <c r="N18" i="1"/>
  <c r="P13" i="1"/>
  <c r="O13" i="1"/>
  <c r="N13" i="1"/>
  <c r="K4" i="1"/>
  <c r="D4" i="1"/>
  <c r="P12" i="1"/>
  <c r="O12" i="1"/>
  <c r="N12" i="1"/>
  <c r="O4" i="1"/>
  <c r="P4" i="1"/>
  <c r="P5" i="1"/>
  <c r="P6" i="1"/>
  <c r="P7" i="1"/>
  <c r="P8" i="1"/>
  <c r="P3" i="1"/>
  <c r="N4" i="1"/>
  <c r="N5" i="1"/>
  <c r="N3" i="1"/>
  <c r="K5" i="1"/>
  <c r="O5" i="1"/>
  <c r="K6" i="1"/>
  <c r="O6" i="1"/>
  <c r="K7" i="1"/>
  <c r="O7" i="1"/>
  <c r="K8" i="1"/>
  <c r="O8" i="1"/>
  <c r="D12" i="1"/>
  <c r="H17" i="1"/>
  <c r="D8" i="1"/>
  <c r="D17" i="1"/>
  <c r="D5" i="1"/>
  <c r="O3" i="1"/>
  <c r="K17" i="1"/>
  <c r="L3" i="1"/>
  <c r="K3" i="1"/>
</calcChain>
</file>

<file path=xl/sharedStrings.xml><?xml version="1.0" encoding="utf-8"?>
<sst xmlns="http://schemas.openxmlformats.org/spreadsheetml/2006/main" count="52" uniqueCount="42">
  <si>
    <t>Salary</t>
  </si>
  <si>
    <t>weighted value</t>
  </si>
  <si>
    <t>Bonus</t>
  </si>
  <si>
    <t>Vacation</t>
  </si>
  <si>
    <t>options</t>
  </si>
  <si>
    <t>RSUs</t>
  </si>
  <si>
    <t>Maternity/Paternity</t>
  </si>
  <si>
    <t>performance</t>
  </si>
  <si>
    <t>base</t>
  </si>
  <si>
    <t>units received</t>
  </si>
  <si>
    <t>type</t>
  </si>
  <si>
    <t>liquidity event</t>
  </si>
  <si>
    <t>liquidity event/vesting</t>
  </si>
  <si>
    <t>high</t>
  </si>
  <si>
    <t>low</t>
  </si>
  <si>
    <t>weeks/year</t>
  </si>
  <si>
    <t>recognized value</t>
  </si>
  <si>
    <t>% salary contributed</t>
  </si>
  <si>
    <t xml:space="preserve">Health insurance </t>
  </si>
  <si>
    <t>various</t>
  </si>
  <si>
    <t>COMPREHENSIVE COMPENSATION</t>
  </si>
  <si>
    <t>$ converted &amp; annualized</t>
  </si>
  <si>
    <t>assorted</t>
  </si>
  <si>
    <t>WEIGHTED/RISK ADJUSTED</t>
  </si>
  <si>
    <t>NEGOTIABLE RANGE</t>
  </si>
  <si>
    <t>CompCompCalc Formulas</t>
  </si>
  <si>
    <t>see % below</t>
  </si>
  <si>
    <t>likilhood realized</t>
  </si>
  <si>
    <t>Cell phone</t>
  </si>
  <si>
    <t>Fitness</t>
  </si>
  <si>
    <t>Commuter Subsidy</t>
  </si>
  <si>
    <t>401k match</t>
  </si>
  <si>
    <t>Other stipend/perks)</t>
  </si>
  <si>
    <t>Personal development</t>
  </si>
  <si>
    <t>Professional development</t>
  </si>
  <si>
    <t>Equity: Options</t>
  </si>
  <si>
    <t>Equity: RSUs</t>
  </si>
  <si>
    <t>Professional networking (e.g. SXSW)</t>
  </si>
  <si>
    <t>$/month</t>
  </si>
  <si>
    <t>$,credits/year</t>
  </si>
  <si>
    <t>$/year</t>
  </si>
  <si>
    <t>% premium employer-paid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</si>
</sst>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1" formatCode="#,##0\ &quot;RSUs&quot;"/>
    <numFmt numFmtId="172" formatCode="#,##0\ &quot;options&quot;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70C0"/>
      <name val="Calibri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4" fontId="0" fillId="2" borderId="0" xfId="2" applyNumberFormat="1" applyFont="1" applyFill="1"/>
    <xf numFmtId="164" fontId="0" fillId="2" borderId="0" xfId="2" applyNumberFormat="1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2" applyNumberFormat="1" applyFont="1" applyFill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9" fontId="0" fillId="3" borderId="0" xfId="3" applyFont="1" applyFill="1" applyAlignment="1">
      <alignment horizontal="center"/>
    </xf>
    <xf numFmtId="9" fontId="5" fillId="3" borderId="0" xfId="3" applyFont="1" applyFill="1" applyAlignment="1">
      <alignment horizontal="center"/>
    </xf>
    <xf numFmtId="167" fontId="0" fillId="3" borderId="0" xfId="2" applyNumberFormat="1" applyFont="1" applyFill="1" applyAlignment="1">
      <alignment horizontal="center"/>
    </xf>
    <xf numFmtId="167" fontId="5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4" fillId="4" borderId="0" xfId="2" applyNumberFormat="1" applyFont="1" applyFill="1" applyAlignment="1">
      <alignment horizontal="center"/>
    </xf>
    <xf numFmtId="164" fontId="3" fillId="4" borderId="1" xfId="2" applyNumberFormat="1" applyFont="1" applyFill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164" fontId="0" fillId="4" borderId="3" xfId="2" applyNumberFormat="1" applyFont="1" applyFill="1" applyBorder="1" applyAlignment="1">
      <alignment horizontal="center"/>
    </xf>
    <xf numFmtId="164" fontId="0" fillId="3" borderId="2" xfId="2" applyNumberFormat="1" applyFont="1" applyFill="1" applyBorder="1" applyAlignment="1">
      <alignment horizontal="center"/>
    </xf>
    <xf numFmtId="164" fontId="0" fillId="3" borderId="3" xfId="2" applyNumberFormat="1" applyFon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9" fontId="0" fillId="3" borderId="3" xfId="3" applyFont="1" applyFill="1" applyBorder="1" applyAlignment="1">
      <alignment horizontal="center"/>
    </xf>
    <xf numFmtId="167" fontId="0" fillId="3" borderId="3" xfId="2" applyNumberFormat="1" applyFont="1" applyFill="1" applyBorder="1" applyAlignment="1">
      <alignment horizontal="center"/>
    </xf>
    <xf numFmtId="164" fontId="0" fillId="2" borderId="2" xfId="2" applyNumberFormat="1" applyFont="1" applyFill="1" applyBorder="1"/>
    <xf numFmtId="164" fontId="0" fillId="2" borderId="3" xfId="2" applyNumberFormat="1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 applyBorder="1" applyAlignment="1">
      <alignment horizontal="center"/>
    </xf>
    <xf numFmtId="164" fontId="4" fillId="4" borderId="3" xfId="2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2" applyNumberFormat="1" applyFont="1" applyFill="1" applyBorder="1" applyAlignment="1">
      <alignment horizontal="center"/>
    </xf>
    <xf numFmtId="164" fontId="3" fillId="3" borderId="4" xfId="2" applyNumberFormat="1" applyFont="1" applyFill="1" applyBorder="1" applyAlignment="1">
      <alignment horizontal="center"/>
    </xf>
    <xf numFmtId="164" fontId="4" fillId="2" borderId="3" xfId="2" applyNumberFormat="1" applyFont="1" applyFill="1" applyBorder="1" applyAlignment="1">
      <alignment horizontal="center"/>
    </xf>
    <xf numFmtId="164" fontId="3" fillId="2" borderId="4" xfId="2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9" fontId="0" fillId="0" borderId="6" xfId="3" applyFont="1" applyBorder="1" applyAlignment="1">
      <alignment horizontal="center"/>
    </xf>
    <xf numFmtId="164" fontId="0" fillId="2" borderId="6" xfId="2" applyNumberFormat="1" applyFont="1" applyFill="1" applyBorder="1"/>
    <xf numFmtId="0" fontId="0" fillId="2" borderId="5" xfId="0" applyFill="1" applyBorder="1"/>
    <xf numFmtId="164" fontId="0" fillId="2" borderId="5" xfId="2" applyNumberFormat="1" applyFont="1" applyFill="1" applyBorder="1"/>
    <xf numFmtId="164" fontId="0" fillId="3" borderId="6" xfId="2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center"/>
    </xf>
    <xf numFmtId="164" fontId="0" fillId="4" borderId="6" xfId="2" applyNumberFormat="1" applyFont="1" applyFill="1" applyBorder="1" applyAlignment="1">
      <alignment horizontal="center"/>
    </xf>
    <xf numFmtId="164" fontId="0" fillId="4" borderId="5" xfId="2" applyNumberFormat="1" applyFont="1" applyFill="1" applyBorder="1" applyAlignment="1">
      <alignment horizontal="center"/>
    </xf>
    <xf numFmtId="9" fontId="5" fillId="0" borderId="3" xfId="3" applyFont="1" applyBorder="1" applyAlignment="1">
      <alignment horizontal="center"/>
    </xf>
    <xf numFmtId="168" fontId="0" fillId="3" borderId="3" xfId="2" applyNumberFormat="1" applyFont="1" applyFill="1" applyBorder="1" applyAlignment="1">
      <alignment horizontal="center"/>
    </xf>
    <xf numFmtId="168" fontId="5" fillId="3" borderId="0" xfId="2" applyNumberFormat="1" applyFont="1" applyFill="1" applyAlignment="1">
      <alignment horizontal="center"/>
    </xf>
    <xf numFmtId="168" fontId="0" fillId="3" borderId="0" xfId="2" applyNumberFormat="1" applyFont="1" applyFill="1" applyAlignment="1">
      <alignment horizontal="center"/>
    </xf>
    <xf numFmtId="169" fontId="0" fillId="3" borderId="3" xfId="2" applyNumberFormat="1" applyFont="1" applyFill="1" applyBorder="1" applyAlignment="1">
      <alignment horizontal="center"/>
    </xf>
    <xf numFmtId="169" fontId="5" fillId="3" borderId="0" xfId="2" applyNumberFormat="1" applyFont="1" applyFill="1" applyAlignment="1">
      <alignment horizontal="center"/>
    </xf>
    <xf numFmtId="169" fontId="0" fillId="3" borderId="0" xfId="2" applyNumberFormat="1" applyFont="1" applyFill="1" applyAlignment="1">
      <alignment horizontal="center"/>
    </xf>
    <xf numFmtId="170" fontId="1" fillId="0" borderId="3" xfId="3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2" fontId="0" fillId="0" borderId="3" xfId="1" applyNumberFormat="1" applyFont="1" applyBorder="1" applyAlignment="1">
      <alignment horizontal="center"/>
    </xf>
  </cellXfs>
  <cellStyles count="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baseColWidth="10" defaultRowHeight="16" x14ac:dyDescent="0.2"/>
  <cols>
    <col min="1" max="1" width="2.83203125" customWidth="1"/>
    <col min="2" max="2" width="37" customWidth="1"/>
    <col min="3" max="3" width="32.33203125" style="2" customWidth="1"/>
    <col min="4" max="4" width="13.5" style="2" customWidth="1"/>
    <col min="5" max="5" width="15.5" style="2" customWidth="1"/>
    <col min="6" max="6" width="2.33203125" style="2" customWidth="1"/>
    <col min="7" max="7" width="11.33203125" style="3" bestFit="1" customWidth="1"/>
    <col min="8" max="8" width="20.5" style="2" customWidth="1"/>
    <col min="9" max="9" width="11.33203125" style="3" bestFit="1" customWidth="1"/>
    <col min="10" max="10" width="2.83203125" style="2" customWidth="1"/>
    <col min="11" max="11" width="16.83203125" style="3" customWidth="1"/>
    <col min="12" max="12" width="18.6640625" style="3" customWidth="1"/>
    <col min="13" max="13" width="2.1640625" style="2" customWidth="1"/>
    <col min="14" max="14" width="13.5" style="1" customWidth="1"/>
    <col min="15" max="15" width="11.5" bestFit="1" customWidth="1"/>
    <col min="16" max="16" width="13.5" style="1" customWidth="1"/>
  </cols>
  <sheetData>
    <row r="1" spans="1:17" ht="24" x14ac:dyDescent="0.3">
      <c r="A1" s="30" t="s">
        <v>25</v>
      </c>
      <c r="G1" s="41"/>
      <c r="H1" s="15" t="s">
        <v>24</v>
      </c>
      <c r="I1" s="15"/>
      <c r="J1" s="32"/>
      <c r="K1" s="39"/>
      <c r="L1" s="27"/>
      <c r="M1" s="32"/>
      <c r="N1" s="46"/>
      <c r="O1" s="10" t="s">
        <v>23</v>
      </c>
      <c r="P1" s="9"/>
      <c r="Q1" s="47"/>
    </row>
    <row r="2" spans="1:17" x14ac:dyDescent="0.2">
      <c r="C2" s="8" t="s">
        <v>10</v>
      </c>
      <c r="D2" s="8" t="s">
        <v>9</v>
      </c>
      <c r="E2" s="8" t="s">
        <v>27</v>
      </c>
      <c r="F2" s="8"/>
      <c r="G2" s="54" t="s">
        <v>14</v>
      </c>
      <c r="H2" s="17" t="s">
        <v>8</v>
      </c>
      <c r="I2" s="16" t="s">
        <v>13</v>
      </c>
      <c r="J2" s="52"/>
      <c r="K2" s="50" t="s">
        <v>1</v>
      </c>
      <c r="L2" s="28" t="s">
        <v>16</v>
      </c>
      <c r="M2" s="52"/>
      <c r="N2" s="56" t="s">
        <v>14</v>
      </c>
      <c r="O2" s="12" t="s">
        <v>8</v>
      </c>
      <c r="P2" s="11" t="s">
        <v>13</v>
      </c>
      <c r="Q2" s="47"/>
    </row>
    <row r="3" spans="1:17" s="7" customFormat="1" ht="20" thickBot="1" x14ac:dyDescent="0.3">
      <c r="A3" s="5" t="s">
        <v>20</v>
      </c>
      <c r="B3" s="5"/>
      <c r="C3" s="6" t="s">
        <v>21</v>
      </c>
      <c r="D3" s="6" t="s">
        <v>22</v>
      </c>
      <c r="E3" s="6" t="s">
        <v>26</v>
      </c>
      <c r="F3" s="49"/>
      <c r="G3" s="55"/>
      <c r="H3" s="19"/>
      <c r="I3" s="18"/>
      <c r="J3" s="53"/>
      <c r="K3" s="51">
        <f>SUM(K4:K22)</f>
        <v>183507.69230769231</v>
      </c>
      <c r="L3" s="29">
        <f>SUM(L4:L22)</f>
        <v>129815.57692307692</v>
      </c>
      <c r="M3" s="53"/>
      <c r="N3" s="57">
        <f>SUM(N4:N22)</f>
        <v>108300</v>
      </c>
      <c r="O3" s="13">
        <f>SUM(O4:O22)</f>
        <v>183507.69230769231</v>
      </c>
      <c r="P3" s="13">
        <f>SUM(P4:P22)</f>
        <v>578743.07692307688</v>
      </c>
      <c r="Q3" s="48"/>
    </row>
    <row r="4" spans="1:17" ht="17" thickTop="1" x14ac:dyDescent="0.2">
      <c r="B4" t="s">
        <v>0</v>
      </c>
      <c r="C4" s="31" t="s">
        <v>40</v>
      </c>
      <c r="D4" s="76">
        <f>K4</f>
        <v>92000</v>
      </c>
      <c r="E4" s="37">
        <v>1</v>
      </c>
      <c r="F4" s="33"/>
      <c r="G4" s="40">
        <v>75000</v>
      </c>
      <c r="H4" s="71">
        <v>92000</v>
      </c>
      <c r="I4" s="15">
        <v>95000</v>
      </c>
      <c r="J4" s="32"/>
      <c r="K4" s="38">
        <f>H4/E4</f>
        <v>92000</v>
      </c>
      <c r="L4" s="27">
        <f>K4*E4</f>
        <v>92000</v>
      </c>
      <c r="M4" s="32"/>
      <c r="N4" s="45">
        <f>O4</f>
        <v>92000</v>
      </c>
      <c r="O4" s="14">
        <f>K4</f>
        <v>92000</v>
      </c>
      <c r="P4" s="9">
        <f>O4</f>
        <v>92000</v>
      </c>
      <c r="Q4" s="47"/>
    </row>
    <row r="5" spans="1:17" x14ac:dyDescent="0.2">
      <c r="B5" t="s">
        <v>2</v>
      </c>
      <c r="C5" s="32" t="s">
        <v>40</v>
      </c>
      <c r="D5" s="76">
        <f>K5</f>
        <v>30000</v>
      </c>
      <c r="E5" s="36">
        <v>0.4</v>
      </c>
      <c r="F5" s="33"/>
      <c r="G5" s="41">
        <v>10000</v>
      </c>
      <c r="H5" s="20" t="s">
        <v>7</v>
      </c>
      <c r="I5" s="15">
        <v>50000</v>
      </c>
      <c r="J5" s="32"/>
      <c r="K5" s="39">
        <f>I5*E5+G5</f>
        <v>30000</v>
      </c>
      <c r="L5" s="27">
        <f t="shared" ref="L5:L18" si="0">K5*E5</f>
        <v>12000</v>
      </c>
      <c r="M5" s="32"/>
      <c r="N5" s="46">
        <f>G5</f>
        <v>10000</v>
      </c>
      <c r="O5" s="14">
        <f t="shared" ref="O5:O8" si="1">K5</f>
        <v>30000</v>
      </c>
      <c r="P5" s="9">
        <f>I5</f>
        <v>50000</v>
      </c>
      <c r="Q5" s="47"/>
    </row>
    <row r="6" spans="1:17" x14ac:dyDescent="0.2">
      <c r="B6" t="s">
        <v>35</v>
      </c>
      <c r="C6" s="32" t="s">
        <v>4</v>
      </c>
      <c r="D6" s="78">
        <v>15000</v>
      </c>
      <c r="E6" s="36">
        <v>0.25</v>
      </c>
      <c r="F6" s="34"/>
      <c r="G6" s="41">
        <v>0</v>
      </c>
      <c r="H6" s="20" t="s">
        <v>12</v>
      </c>
      <c r="I6" s="15">
        <v>300000</v>
      </c>
      <c r="J6" s="32"/>
      <c r="K6" s="39">
        <f>I6*E6/4</f>
        <v>18750</v>
      </c>
      <c r="L6" s="27">
        <f t="shared" si="0"/>
        <v>4687.5</v>
      </c>
      <c r="M6" s="32"/>
      <c r="N6" s="46">
        <v>0</v>
      </c>
      <c r="O6" s="14">
        <f t="shared" si="1"/>
        <v>18750</v>
      </c>
      <c r="P6" s="9">
        <f>I6</f>
        <v>300000</v>
      </c>
      <c r="Q6" s="47"/>
    </row>
    <row r="7" spans="1:17" x14ac:dyDescent="0.2">
      <c r="B7" t="s">
        <v>36</v>
      </c>
      <c r="C7" s="32" t="s">
        <v>5</v>
      </c>
      <c r="D7" s="77">
        <v>5000</v>
      </c>
      <c r="E7" s="36">
        <v>0.25</v>
      </c>
      <c r="F7" s="34"/>
      <c r="G7" s="41">
        <v>5000</v>
      </c>
      <c r="H7" s="20" t="s">
        <v>11</v>
      </c>
      <c r="I7" s="15">
        <v>100000</v>
      </c>
      <c r="J7" s="32"/>
      <c r="K7" s="39">
        <f>I7*E7</f>
        <v>25000</v>
      </c>
      <c r="L7" s="27">
        <f t="shared" si="0"/>
        <v>6250</v>
      </c>
      <c r="M7" s="32"/>
      <c r="N7" s="46">
        <v>0</v>
      </c>
      <c r="O7" s="14">
        <f t="shared" si="1"/>
        <v>25000</v>
      </c>
      <c r="P7" s="9">
        <f>I7</f>
        <v>100000</v>
      </c>
      <c r="Q7" s="47"/>
    </row>
    <row r="8" spans="1:17" x14ac:dyDescent="0.2">
      <c r="B8" t="s">
        <v>3</v>
      </c>
      <c r="C8" s="32" t="s">
        <v>15</v>
      </c>
      <c r="D8" s="35">
        <f>H8</f>
        <v>3</v>
      </c>
      <c r="E8" s="36">
        <v>0.66</v>
      </c>
      <c r="F8" s="35"/>
      <c r="G8" s="42">
        <v>2</v>
      </c>
      <c r="H8" s="22">
        <v>3</v>
      </c>
      <c r="I8" s="21">
        <v>6</v>
      </c>
      <c r="J8" s="32"/>
      <c r="K8" s="39">
        <f>K4/52*H8</f>
        <v>5307.6923076923076</v>
      </c>
      <c r="L8" s="27">
        <f t="shared" si="0"/>
        <v>3503.0769230769233</v>
      </c>
      <c r="M8" s="32"/>
      <c r="N8" s="46">
        <v>0</v>
      </c>
      <c r="O8" s="14">
        <f t="shared" si="1"/>
        <v>5307.6923076923076</v>
      </c>
      <c r="P8" s="9">
        <f>D4/52*H8</f>
        <v>5307.6923076923076</v>
      </c>
      <c r="Q8" s="47"/>
    </row>
    <row r="9" spans="1:17" x14ac:dyDescent="0.2">
      <c r="B9" t="s">
        <v>33</v>
      </c>
      <c r="C9" s="2" t="s">
        <v>40</v>
      </c>
      <c r="D9" s="76">
        <f>H9</f>
        <v>500</v>
      </c>
      <c r="E9" s="36">
        <v>0.5</v>
      </c>
      <c r="F9" s="35"/>
      <c r="G9" s="70">
        <v>400</v>
      </c>
      <c r="H9" s="71">
        <v>500</v>
      </c>
      <c r="I9" s="72">
        <v>600</v>
      </c>
      <c r="J9" s="32"/>
      <c r="K9" s="39">
        <f>O9</f>
        <v>250</v>
      </c>
      <c r="L9" s="27">
        <f t="shared" si="0"/>
        <v>125</v>
      </c>
      <c r="M9" s="32"/>
      <c r="N9" s="46">
        <f>G9*E9</f>
        <v>200</v>
      </c>
      <c r="O9" s="9">
        <f>H9*E$9</f>
        <v>250</v>
      </c>
      <c r="P9" s="9">
        <f>I9*E9</f>
        <v>300</v>
      </c>
    </row>
    <row r="10" spans="1:17" x14ac:dyDescent="0.2">
      <c r="B10" t="s">
        <v>34</v>
      </c>
      <c r="C10" s="2" t="s">
        <v>40</v>
      </c>
      <c r="D10" s="76">
        <f>H10</f>
        <v>2000</v>
      </c>
      <c r="E10" s="36">
        <v>0.5</v>
      </c>
      <c r="F10" s="35"/>
      <c r="G10" s="70">
        <v>1000</v>
      </c>
      <c r="H10" s="71">
        <v>2000</v>
      </c>
      <c r="I10" s="72">
        <v>3000</v>
      </c>
      <c r="J10" s="32"/>
      <c r="K10" s="39">
        <f>O10</f>
        <v>1000</v>
      </c>
      <c r="L10" s="27">
        <f t="shared" si="0"/>
        <v>500</v>
      </c>
      <c r="M10" s="32"/>
      <c r="N10" s="46">
        <f>G10*E10</f>
        <v>500</v>
      </c>
      <c r="O10" s="9">
        <f>H10*E$9</f>
        <v>1000</v>
      </c>
      <c r="P10" s="9">
        <f>I10*E10</f>
        <v>1500</v>
      </c>
    </row>
    <row r="11" spans="1:17" x14ac:dyDescent="0.2">
      <c r="B11" t="s">
        <v>37</v>
      </c>
      <c r="C11" s="2" t="s">
        <v>40</v>
      </c>
      <c r="D11" s="76">
        <f>H11</f>
        <v>1800</v>
      </c>
      <c r="E11" s="36">
        <v>0.5</v>
      </c>
      <c r="F11" s="35"/>
      <c r="G11" s="70">
        <v>1000</v>
      </c>
      <c r="H11" s="71">
        <v>1800</v>
      </c>
      <c r="I11" s="72">
        <v>3000</v>
      </c>
      <c r="J11" s="32"/>
      <c r="K11" s="39">
        <f>O11</f>
        <v>900</v>
      </c>
      <c r="L11" s="27">
        <f t="shared" si="0"/>
        <v>450</v>
      </c>
      <c r="M11" s="32"/>
      <c r="N11" s="46">
        <f>G11*E11</f>
        <v>500</v>
      </c>
      <c r="O11" s="9">
        <f>H11*E$9</f>
        <v>900</v>
      </c>
      <c r="P11" s="9">
        <f>I11*E11</f>
        <v>1500</v>
      </c>
    </row>
    <row r="12" spans="1:17" x14ac:dyDescent="0.2">
      <c r="B12" t="s">
        <v>31</v>
      </c>
      <c r="C12" s="32" t="s">
        <v>17</v>
      </c>
      <c r="D12" s="76">
        <f>L12</f>
        <v>4600</v>
      </c>
      <c r="E12" s="36">
        <v>1</v>
      </c>
      <c r="F12" s="32"/>
      <c r="G12" s="43">
        <v>0</v>
      </c>
      <c r="H12" s="24">
        <v>0.05</v>
      </c>
      <c r="I12" s="23">
        <v>0.06</v>
      </c>
      <c r="J12" s="32"/>
      <c r="K12" s="39">
        <f>O12</f>
        <v>4600</v>
      </c>
      <c r="L12" s="27">
        <f t="shared" si="0"/>
        <v>4600</v>
      </c>
      <c r="M12" s="32"/>
      <c r="N12" s="46">
        <f>$D$4*G12</f>
        <v>0</v>
      </c>
      <c r="O12" s="9">
        <f>$D$4*H12</f>
        <v>4600</v>
      </c>
      <c r="P12" s="9">
        <f>$D$4*I12</f>
        <v>5520</v>
      </c>
      <c r="Q12" s="47"/>
    </row>
    <row r="13" spans="1:17" x14ac:dyDescent="0.2">
      <c r="B13" t="s">
        <v>18</v>
      </c>
      <c r="C13" s="32" t="s">
        <v>41</v>
      </c>
      <c r="D13" s="69">
        <v>0.5</v>
      </c>
      <c r="E13" s="36">
        <v>1</v>
      </c>
      <c r="F13" s="32"/>
      <c r="G13" s="44">
        <v>400</v>
      </c>
      <c r="H13" s="26">
        <v>550</v>
      </c>
      <c r="I13" s="25">
        <v>800</v>
      </c>
      <c r="J13" s="32"/>
      <c r="K13" s="39">
        <f>O13</f>
        <v>3300</v>
      </c>
      <c r="L13" s="27">
        <f t="shared" si="0"/>
        <v>3300</v>
      </c>
      <c r="M13" s="32"/>
      <c r="N13" s="46">
        <f>G13*12*$D$13</f>
        <v>2400</v>
      </c>
      <c r="O13" s="9">
        <f>H13*12*$D$13</f>
        <v>3300</v>
      </c>
      <c r="P13" s="9">
        <f>I13*12*$D$13</f>
        <v>4800</v>
      </c>
      <c r="Q13" s="47"/>
    </row>
    <row r="14" spans="1:17" x14ac:dyDescent="0.2">
      <c r="B14" t="s">
        <v>28</v>
      </c>
      <c r="C14" s="32" t="s">
        <v>38</v>
      </c>
      <c r="D14" s="76">
        <f>H14</f>
        <v>75</v>
      </c>
      <c r="E14" s="36">
        <v>1</v>
      </c>
      <c r="F14" s="32"/>
      <c r="G14" s="73">
        <v>50</v>
      </c>
      <c r="H14" s="74">
        <v>75</v>
      </c>
      <c r="I14" s="75">
        <v>100</v>
      </c>
      <c r="J14" s="32"/>
      <c r="K14" s="39">
        <f>O14</f>
        <v>450</v>
      </c>
      <c r="L14" s="27">
        <f t="shared" si="0"/>
        <v>450</v>
      </c>
      <c r="M14" s="32"/>
      <c r="N14" s="46">
        <f>G14*E14*12</f>
        <v>600</v>
      </c>
      <c r="O14" s="9">
        <f>H14*E$9*12</f>
        <v>450</v>
      </c>
      <c r="P14" s="9">
        <f>I14*E14*12</f>
        <v>1200</v>
      </c>
      <c r="Q14" s="47"/>
    </row>
    <row r="15" spans="1:17" x14ac:dyDescent="0.2">
      <c r="B15" t="s">
        <v>29</v>
      </c>
      <c r="C15" s="32" t="s">
        <v>38</v>
      </c>
      <c r="D15" s="76">
        <f>H15</f>
        <v>125</v>
      </c>
      <c r="E15" s="36">
        <v>1</v>
      </c>
      <c r="F15" s="32"/>
      <c r="G15" s="73">
        <v>75</v>
      </c>
      <c r="H15" s="74">
        <v>125</v>
      </c>
      <c r="I15" s="75">
        <v>200</v>
      </c>
      <c r="J15" s="32"/>
      <c r="K15" s="39">
        <f>O15</f>
        <v>750</v>
      </c>
      <c r="L15" s="27">
        <f t="shared" si="0"/>
        <v>750</v>
      </c>
      <c r="M15" s="32"/>
      <c r="N15" s="46">
        <f>G15*E15*12</f>
        <v>900</v>
      </c>
      <c r="O15" s="9">
        <f>H15*E$9*12</f>
        <v>750</v>
      </c>
      <c r="P15" s="9">
        <f>I15*E15*12</f>
        <v>2400</v>
      </c>
      <c r="Q15" s="47"/>
    </row>
    <row r="16" spans="1:17" x14ac:dyDescent="0.2">
      <c r="B16" t="s">
        <v>30</v>
      </c>
      <c r="C16" s="32" t="s">
        <v>38</v>
      </c>
      <c r="D16" s="76">
        <f>H16</f>
        <v>200</v>
      </c>
      <c r="E16" s="36">
        <v>1</v>
      </c>
      <c r="F16" s="32"/>
      <c r="G16" s="73">
        <v>100</v>
      </c>
      <c r="H16" s="74">
        <v>200</v>
      </c>
      <c r="I16" s="75">
        <v>300</v>
      </c>
      <c r="J16" s="32"/>
      <c r="K16" s="39">
        <f>O16</f>
        <v>1200</v>
      </c>
      <c r="L16" s="27">
        <f t="shared" si="0"/>
        <v>1200</v>
      </c>
      <c r="M16" s="32"/>
      <c r="N16" s="46">
        <f>G16*E16*12</f>
        <v>1200</v>
      </c>
      <c r="O16" s="9">
        <f>H16*E$9*12</f>
        <v>1200</v>
      </c>
      <c r="P16" s="9">
        <f>I16*E16*12</f>
        <v>3600</v>
      </c>
      <c r="Q16" s="47"/>
    </row>
    <row r="17" spans="1:17" x14ac:dyDescent="0.2">
      <c r="B17" t="s">
        <v>6</v>
      </c>
      <c r="C17" s="32" t="s">
        <v>15</v>
      </c>
      <c r="D17" s="35">
        <f>H17</f>
        <v>0</v>
      </c>
      <c r="E17" s="36">
        <v>0</v>
      </c>
      <c r="F17" s="35"/>
      <c r="G17" s="42">
        <v>0</v>
      </c>
      <c r="H17" s="22">
        <f>I17*E17</f>
        <v>0</v>
      </c>
      <c r="I17" s="21">
        <v>6</v>
      </c>
      <c r="J17" s="32"/>
      <c r="K17" s="39">
        <f>O17</f>
        <v>0</v>
      </c>
      <c r="L17" s="27">
        <f t="shared" si="0"/>
        <v>0</v>
      </c>
      <c r="M17" s="32"/>
      <c r="N17" s="46">
        <f>$H$4/52*G17</f>
        <v>0</v>
      </c>
      <c r="O17" s="14">
        <f>$H$4/52*H17</f>
        <v>0</v>
      </c>
      <c r="P17" s="9">
        <f>$H$4/52*I17</f>
        <v>10615.384615384615</v>
      </c>
      <c r="Q17" s="47"/>
    </row>
    <row r="18" spans="1:17" x14ac:dyDescent="0.2">
      <c r="B18" t="s">
        <v>32</v>
      </c>
      <c r="C18" s="32" t="s">
        <v>39</v>
      </c>
      <c r="D18" s="32" t="s">
        <v>19</v>
      </c>
      <c r="E18" s="36">
        <v>0.5</v>
      </c>
      <c r="F18" s="32"/>
      <c r="G18" s="70">
        <v>0</v>
      </c>
      <c r="H18" s="71">
        <v>0</v>
      </c>
      <c r="I18" s="72">
        <v>0</v>
      </c>
      <c r="J18" s="32"/>
      <c r="K18" s="39">
        <f>H18</f>
        <v>0</v>
      </c>
      <c r="L18" s="27">
        <f t="shared" si="0"/>
        <v>0</v>
      </c>
      <c r="M18" s="32"/>
      <c r="N18" s="46">
        <f>G18</f>
        <v>0</v>
      </c>
      <c r="O18" s="9">
        <f>H18</f>
        <v>0</v>
      </c>
      <c r="P18" s="9">
        <f>I18</f>
        <v>0</v>
      </c>
      <c r="Q18" s="47"/>
    </row>
    <row r="19" spans="1:17" ht="6" customHeight="1" thickBot="1" x14ac:dyDescent="0.25">
      <c r="A19" s="58"/>
      <c r="B19" s="58"/>
      <c r="C19" s="59"/>
      <c r="D19" s="59"/>
      <c r="E19" s="60"/>
      <c r="F19" s="59"/>
      <c r="G19" s="64"/>
      <c r="H19" s="65"/>
      <c r="I19" s="66"/>
      <c r="J19" s="59"/>
      <c r="K19" s="67"/>
      <c r="L19" s="68"/>
      <c r="M19" s="59"/>
      <c r="N19" s="61"/>
      <c r="O19" s="62"/>
      <c r="P19" s="63"/>
      <c r="Q19" s="47"/>
    </row>
    <row r="20" spans="1:17" x14ac:dyDescent="0.2">
      <c r="E20" s="4"/>
    </row>
    <row r="21" spans="1:17" x14ac:dyDescent="0.2">
      <c r="E21" s="4"/>
    </row>
    <row r="22" spans="1:17" x14ac:dyDescent="0.2">
      <c r="E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2018-06-11T03:35:31Z</dcterms:modified>
  <cp:category/>
</cp:coreProperties>
</file>