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Desktop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O12" i="1"/>
  <c r="N12" i="1"/>
  <c r="P11" i="1"/>
  <c r="O11" i="1"/>
  <c r="N11" i="1"/>
  <c r="P10" i="1"/>
  <c r="O10" i="1"/>
  <c r="N10" i="1"/>
  <c r="P3" i="1"/>
  <c r="N3" i="1"/>
  <c r="P9" i="1"/>
  <c r="P8" i="1"/>
  <c r="P7" i="1"/>
  <c r="P6" i="1"/>
  <c r="P5" i="1"/>
  <c r="N5" i="1"/>
  <c r="P4" i="1"/>
  <c r="N4" i="1"/>
  <c r="O3" i="1"/>
  <c r="O9" i="1"/>
  <c r="O8" i="1"/>
  <c r="O7" i="1"/>
  <c r="O6" i="1"/>
  <c r="O5" i="1"/>
  <c r="O4" i="1"/>
  <c r="G4" i="1"/>
  <c r="H4" i="1"/>
  <c r="G5" i="1"/>
  <c r="H5" i="1"/>
  <c r="G6" i="1"/>
  <c r="H6" i="1"/>
  <c r="G7" i="1"/>
  <c r="H7" i="1"/>
  <c r="G8" i="1"/>
  <c r="H8" i="1"/>
  <c r="G9" i="1"/>
  <c r="H9" i="1"/>
  <c r="D4" i="1"/>
  <c r="G10" i="1"/>
  <c r="H10" i="1"/>
  <c r="G11" i="1"/>
  <c r="H11" i="1"/>
  <c r="K12" i="1"/>
  <c r="G12" i="1"/>
  <c r="H12" i="1"/>
  <c r="H3" i="1"/>
  <c r="G3" i="1"/>
  <c r="D10" i="1"/>
  <c r="K9" i="1"/>
  <c r="D8" i="1"/>
  <c r="D9" i="1"/>
  <c r="D5" i="1"/>
</calcChain>
</file>

<file path=xl/sharedStrings.xml><?xml version="1.0" encoding="utf-8"?>
<sst xmlns="http://schemas.openxmlformats.org/spreadsheetml/2006/main" count="40" uniqueCount="36">
  <si>
    <t>Salary</t>
  </si>
  <si>
    <t>weighted value</t>
  </si>
  <si>
    <t>Bonus</t>
  </si>
  <si>
    <t>Stock</t>
  </si>
  <si>
    <t>Vacation</t>
  </si>
  <si>
    <t>$</t>
  </si>
  <si>
    <t>options</t>
  </si>
  <si>
    <t>ESOP</t>
  </si>
  <si>
    <t>RSUs</t>
  </si>
  <si>
    <t>Maternity/Paternity</t>
  </si>
  <si>
    <t>weeks</t>
  </si>
  <si>
    <t>performance</t>
  </si>
  <si>
    <t>base</t>
  </si>
  <si>
    <t>units received</t>
  </si>
  <si>
    <t>type</t>
  </si>
  <si>
    <t>liquidity event</t>
  </si>
  <si>
    <t>liquidity event/vesting</t>
  </si>
  <si>
    <t>high</t>
  </si>
  <si>
    <t>low</t>
  </si>
  <si>
    <t>weeks/year</t>
  </si>
  <si>
    <t>recognized value</t>
  </si>
  <si>
    <t>401k matching program</t>
  </si>
  <si>
    <t>% salary contributed</t>
  </si>
  <si>
    <t xml:space="preserve">Health insurance </t>
  </si>
  <si>
    <t>% premium employer paid</t>
  </si>
  <si>
    <t>Stipend/employee perks (car/phone/credits)</t>
  </si>
  <si>
    <t>$/credits/usage</t>
  </si>
  <si>
    <t>various</t>
  </si>
  <si>
    <t>COMPREHENSIVE COMPENSATION</t>
  </si>
  <si>
    <t>$ converted &amp; annualized</t>
  </si>
  <si>
    <t>assorted</t>
  </si>
  <si>
    <t>WEIGHTED/RISK ADJUSTED</t>
  </si>
  <si>
    <t>NEGOTIABLE RANGE</t>
  </si>
  <si>
    <t>CompCompCalc Formulas</t>
  </si>
  <si>
    <t>see % below</t>
  </si>
  <si>
    <t>likilhood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</si>
</sst>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71" formatCode="_(* #,##0_);_(* \(#,##0\);_(* &quot;-&quot;??_);_(@_)"/>
    <numFmt numFmtId="173" formatCode="#0\ &quot;wks&quot;"/>
    <numFmt numFmtId="174" formatCode="&quot;$&quot;#,0##&quot;/mo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70C0"/>
      <name val="Calibri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67" fontId="0" fillId="0" borderId="0" xfId="2" applyNumberFormat="1" applyFont="1"/>
    <xf numFmtId="0" fontId="0" fillId="0" borderId="0" xfId="0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7" fontId="0" fillId="2" borderId="0" xfId="2" applyNumberFormat="1" applyFont="1" applyFill="1"/>
    <xf numFmtId="167" fontId="0" fillId="2" borderId="0" xfId="2" applyNumberFormat="1" applyFont="1" applyFill="1" applyAlignment="1">
      <alignment horizontal="center"/>
    </xf>
    <xf numFmtId="167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2" fillId="2" borderId="1" xfId="2" applyNumberFormat="1" applyFont="1" applyFill="1" applyBorder="1" applyAlignment="1">
      <alignment horizontal="center"/>
    </xf>
    <xf numFmtId="167" fontId="0" fillId="2" borderId="0" xfId="0" applyNumberFormat="1" applyFill="1"/>
    <xf numFmtId="167" fontId="0" fillId="3" borderId="0" xfId="2" applyNumberFormat="1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7" fontId="4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73" fontId="0" fillId="3" borderId="0" xfId="0" applyNumberFormat="1" applyFill="1" applyAlignment="1">
      <alignment horizontal="center"/>
    </xf>
    <xf numFmtId="173" fontId="4" fillId="3" borderId="0" xfId="0" applyNumberFormat="1" applyFont="1" applyFill="1" applyAlignment="1">
      <alignment horizontal="center"/>
    </xf>
    <xf numFmtId="9" fontId="0" fillId="3" borderId="0" xfId="3" applyFont="1" applyFill="1" applyAlignment="1">
      <alignment horizontal="center"/>
    </xf>
    <xf numFmtId="9" fontId="4" fillId="3" borderId="0" xfId="3" applyFont="1" applyFill="1" applyAlignment="1">
      <alignment horizontal="center"/>
    </xf>
    <xf numFmtId="174" fontId="0" fillId="3" borderId="0" xfId="2" applyNumberFormat="1" applyFont="1" applyFill="1" applyAlignment="1">
      <alignment horizontal="center"/>
    </xf>
    <xf numFmtId="174" fontId="4" fillId="3" borderId="0" xfId="2" applyNumberFormat="1" applyFont="1" applyFill="1" applyAlignment="1">
      <alignment horizontal="center"/>
    </xf>
    <xf numFmtId="167" fontId="0" fillId="4" borderId="0" xfId="2" applyNumberFormat="1" applyFont="1" applyFill="1" applyAlignment="1">
      <alignment horizontal="center"/>
    </xf>
    <xf numFmtId="167" fontId="3" fillId="4" borderId="0" xfId="2" applyNumberFormat="1" applyFont="1" applyFill="1" applyAlignment="1">
      <alignment horizontal="center"/>
    </xf>
    <xf numFmtId="167" fontId="2" fillId="4" borderId="1" xfId="2" applyNumberFormat="1" applyFont="1" applyFill="1" applyBorder="1" applyAlignment="1">
      <alignment horizontal="center"/>
    </xf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3" fontId="0" fillId="0" borderId="3" xfId="0" applyNumberFormat="1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167" fontId="0" fillId="4" borderId="2" xfId="2" applyNumberFormat="1" applyFont="1" applyFill="1" applyBorder="1" applyAlignment="1">
      <alignment horizontal="center"/>
    </xf>
    <xf numFmtId="167" fontId="0" fillId="4" borderId="3" xfId="2" applyNumberFormat="1" applyFont="1" applyFill="1" applyBorder="1" applyAlignment="1">
      <alignment horizontal="center"/>
    </xf>
    <xf numFmtId="167" fontId="0" fillId="3" borderId="2" xfId="2" applyNumberFormat="1" applyFont="1" applyFill="1" applyBorder="1" applyAlignment="1">
      <alignment horizontal="center"/>
    </xf>
    <xf numFmtId="167" fontId="0" fillId="3" borderId="3" xfId="2" applyNumberFormat="1" applyFont="1" applyFill="1" applyBorder="1" applyAlignment="1">
      <alignment horizontal="center"/>
    </xf>
    <xf numFmtId="173" fontId="0" fillId="3" borderId="3" xfId="0" applyNumberFormat="1" applyFill="1" applyBorder="1" applyAlignment="1">
      <alignment horizontal="center"/>
    </xf>
    <xf numFmtId="9" fontId="0" fillId="3" borderId="3" xfId="3" applyFont="1" applyFill="1" applyBorder="1" applyAlignment="1">
      <alignment horizontal="center"/>
    </xf>
    <xf numFmtId="174" fontId="0" fillId="3" borderId="3" xfId="2" applyNumberFormat="1" applyFont="1" applyFill="1" applyBorder="1" applyAlignment="1">
      <alignment horizontal="center"/>
    </xf>
    <xf numFmtId="167" fontId="0" fillId="2" borderId="2" xfId="2" applyNumberFormat="1" applyFont="1" applyFill="1" applyBorder="1"/>
    <xf numFmtId="167" fontId="0" fillId="2" borderId="3" xfId="2" applyNumberFormat="1" applyFont="1" applyFill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167" fontId="3" fillId="4" borderId="3" xfId="2" applyNumberFormat="1" applyFont="1" applyFill="1" applyBorder="1" applyAlignment="1">
      <alignment horizontal="center"/>
    </xf>
    <xf numFmtId="167" fontId="2" fillId="4" borderId="4" xfId="2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3" borderId="3" xfId="2" applyNumberFormat="1" applyFont="1" applyFill="1" applyBorder="1" applyAlignment="1">
      <alignment horizontal="center"/>
    </xf>
    <xf numFmtId="167" fontId="2" fillId="3" borderId="4" xfId="2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>
      <alignment horizontal="center"/>
    </xf>
    <xf numFmtId="167" fontId="2" fillId="2" borderId="4" xfId="2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9" fontId="0" fillId="0" borderId="6" xfId="3" applyFont="1" applyBorder="1" applyAlignment="1">
      <alignment horizontal="center"/>
    </xf>
    <xf numFmtId="167" fontId="0" fillId="2" borderId="6" xfId="2" applyNumberFormat="1" applyFont="1" applyFill="1" applyBorder="1"/>
    <xf numFmtId="0" fontId="0" fillId="2" borderId="5" xfId="0" applyFill="1" applyBorder="1"/>
    <xf numFmtId="167" fontId="0" fillId="2" borderId="5" xfId="2" applyNumberFormat="1" applyFont="1" applyFill="1" applyBorder="1"/>
    <xf numFmtId="167" fontId="0" fillId="3" borderId="6" xfId="2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7" fontId="0" fillId="3" borderId="5" xfId="2" applyNumberFormat="1" applyFont="1" applyFill="1" applyBorder="1" applyAlignment="1">
      <alignment horizontal="center"/>
    </xf>
    <xf numFmtId="167" fontId="0" fillId="4" borderId="6" xfId="2" applyNumberFormat="1" applyFont="1" applyFill="1" applyBorder="1" applyAlignment="1">
      <alignment horizontal="center"/>
    </xf>
    <xf numFmtId="167" fontId="0" fillId="4" borderId="5" xfId="2" applyNumberFormat="1" applyFont="1" applyFill="1" applyBorder="1" applyAlignment="1">
      <alignment horizontal="center"/>
    </xf>
    <xf numFmtId="9" fontId="4" fillId="0" borderId="3" xfId="3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6" x14ac:dyDescent="0.2"/>
  <cols>
    <col min="1" max="1" width="2.83203125" customWidth="1"/>
    <col min="2" max="2" width="37" customWidth="1"/>
    <col min="3" max="3" width="32.33203125" style="2" customWidth="1"/>
    <col min="4" max="4" width="13.5" style="2" customWidth="1"/>
    <col min="5" max="5" width="15.5" style="2" customWidth="1"/>
    <col min="6" max="6" width="2.33203125" style="2" customWidth="1"/>
    <col min="7" max="7" width="16.83203125" style="3" customWidth="1"/>
    <col min="8" max="8" width="18.6640625" style="3" customWidth="1"/>
    <col min="9" max="9" width="2.1640625" style="2" customWidth="1"/>
    <col min="10" max="10" width="11.33203125" style="3" bestFit="1" customWidth="1"/>
    <col min="11" max="11" width="20.5" style="2" customWidth="1"/>
    <col min="12" max="12" width="11.33203125" style="3" bestFit="1" customWidth="1"/>
    <col min="13" max="13" width="2.83203125" style="2" customWidth="1"/>
    <col min="14" max="14" width="13.5" style="1" customWidth="1"/>
    <col min="15" max="15" width="11.5" bestFit="1" customWidth="1"/>
    <col min="16" max="16" width="13.5" style="1" customWidth="1"/>
  </cols>
  <sheetData>
    <row r="1" spans="1:17" ht="24" x14ac:dyDescent="0.3">
      <c r="A1" s="31" t="s">
        <v>33</v>
      </c>
      <c r="G1" s="41"/>
      <c r="H1" s="28"/>
      <c r="I1" s="33"/>
      <c r="J1" s="43"/>
      <c r="K1" s="15" t="s">
        <v>32</v>
      </c>
      <c r="L1" s="15"/>
      <c r="M1" s="33"/>
      <c r="N1" s="48"/>
      <c r="O1" s="10" t="s">
        <v>31</v>
      </c>
      <c r="P1" s="9"/>
      <c r="Q1" s="49"/>
    </row>
    <row r="2" spans="1:17" x14ac:dyDescent="0.2">
      <c r="C2" s="8" t="s">
        <v>14</v>
      </c>
      <c r="D2" s="8" t="s">
        <v>13</v>
      </c>
      <c r="E2" s="8" t="s">
        <v>35</v>
      </c>
      <c r="F2" s="8"/>
      <c r="G2" s="52" t="s">
        <v>1</v>
      </c>
      <c r="H2" s="29" t="s">
        <v>20</v>
      </c>
      <c r="I2" s="54"/>
      <c r="J2" s="56" t="s">
        <v>18</v>
      </c>
      <c r="K2" s="17" t="s">
        <v>12</v>
      </c>
      <c r="L2" s="16" t="s">
        <v>17</v>
      </c>
      <c r="M2" s="54"/>
      <c r="N2" s="58" t="s">
        <v>18</v>
      </c>
      <c r="O2" s="12" t="s">
        <v>12</v>
      </c>
      <c r="P2" s="11" t="s">
        <v>17</v>
      </c>
      <c r="Q2" s="49"/>
    </row>
    <row r="3" spans="1:17" s="7" customFormat="1" ht="20" thickBot="1" x14ac:dyDescent="0.3">
      <c r="A3" s="5" t="s">
        <v>28</v>
      </c>
      <c r="B3" s="5"/>
      <c r="C3" s="6" t="s">
        <v>29</v>
      </c>
      <c r="D3" s="6" t="s">
        <v>30</v>
      </c>
      <c r="E3" s="6" t="s">
        <v>34</v>
      </c>
      <c r="F3" s="51"/>
      <c r="G3" s="53">
        <f>SUM(G4:G16)</f>
        <v>193323.07692307694</v>
      </c>
      <c r="H3" s="30">
        <f>SUM(H4:H16)</f>
        <v>180903.07692307694</v>
      </c>
      <c r="I3" s="55"/>
      <c r="J3" s="57"/>
      <c r="K3" s="19"/>
      <c r="L3" s="18"/>
      <c r="M3" s="55"/>
      <c r="N3" s="59">
        <f>SUM(N4:N16)</f>
        <v>104400</v>
      </c>
      <c r="O3" s="13">
        <f>SUM(O4:O16)</f>
        <v>193323.07692307694</v>
      </c>
      <c r="P3" s="13">
        <f>SUM(P4:P16)</f>
        <v>593243.07692307688</v>
      </c>
      <c r="Q3" s="50"/>
    </row>
    <row r="4" spans="1:17" ht="17" thickTop="1" x14ac:dyDescent="0.2">
      <c r="B4" t="s">
        <v>0</v>
      </c>
      <c r="C4" s="32" t="s">
        <v>5</v>
      </c>
      <c r="D4" s="34">
        <f>G4</f>
        <v>92000</v>
      </c>
      <c r="E4" s="39">
        <v>1</v>
      </c>
      <c r="F4" s="35"/>
      <c r="G4" s="40">
        <f>K4/E4</f>
        <v>92000</v>
      </c>
      <c r="H4" s="28">
        <f>G4</f>
        <v>92000</v>
      </c>
      <c r="I4" s="33"/>
      <c r="J4" s="42">
        <v>75000</v>
      </c>
      <c r="K4" s="20">
        <v>92000</v>
      </c>
      <c r="L4" s="15">
        <v>95000</v>
      </c>
      <c r="M4" s="33"/>
      <c r="N4" s="47">
        <f>O4</f>
        <v>92000</v>
      </c>
      <c r="O4" s="14">
        <f>G4</f>
        <v>92000</v>
      </c>
      <c r="P4" s="9">
        <f>O4</f>
        <v>92000</v>
      </c>
      <c r="Q4" s="49"/>
    </row>
    <row r="5" spans="1:17" x14ac:dyDescent="0.2">
      <c r="B5" t="s">
        <v>2</v>
      </c>
      <c r="C5" s="33" t="s">
        <v>5</v>
      </c>
      <c r="D5" s="35">
        <f>G5</f>
        <v>30000</v>
      </c>
      <c r="E5" s="38">
        <v>0.4</v>
      </c>
      <c r="F5" s="35"/>
      <c r="G5" s="41">
        <f>L5*E5+J5</f>
        <v>30000</v>
      </c>
      <c r="H5" s="28">
        <f>G5</f>
        <v>30000</v>
      </c>
      <c r="I5" s="33"/>
      <c r="J5" s="43">
        <v>10000</v>
      </c>
      <c r="K5" s="21" t="s">
        <v>11</v>
      </c>
      <c r="L5" s="15">
        <v>50000</v>
      </c>
      <c r="M5" s="33"/>
      <c r="N5" s="48">
        <f>J5</f>
        <v>10000</v>
      </c>
      <c r="O5" s="14">
        <f t="shared" ref="O5:O12" si="0">G5</f>
        <v>30000</v>
      </c>
      <c r="P5" s="9">
        <f>L5</f>
        <v>50000</v>
      </c>
      <c r="Q5" s="49"/>
    </row>
    <row r="6" spans="1:17" x14ac:dyDescent="0.2">
      <c r="B6" t="s">
        <v>7</v>
      </c>
      <c r="C6" s="33" t="s">
        <v>6</v>
      </c>
      <c r="D6" s="36">
        <v>15000</v>
      </c>
      <c r="E6" s="38">
        <v>0.2</v>
      </c>
      <c r="F6" s="36"/>
      <c r="G6" s="41">
        <f>L6*E6/4</f>
        <v>15000</v>
      </c>
      <c r="H6" s="28">
        <f>G6</f>
        <v>15000</v>
      </c>
      <c r="I6" s="33"/>
      <c r="J6" s="43">
        <v>0</v>
      </c>
      <c r="K6" s="21" t="s">
        <v>16</v>
      </c>
      <c r="L6" s="15">
        <v>300000</v>
      </c>
      <c r="M6" s="33"/>
      <c r="N6" s="48">
        <v>0</v>
      </c>
      <c r="O6" s="14">
        <f t="shared" si="0"/>
        <v>15000</v>
      </c>
      <c r="P6" s="9">
        <f>L6</f>
        <v>300000</v>
      </c>
      <c r="Q6" s="49"/>
    </row>
    <row r="7" spans="1:17" x14ac:dyDescent="0.2">
      <c r="B7" t="s">
        <v>3</v>
      </c>
      <c r="C7" s="33" t="s">
        <v>8</v>
      </c>
      <c r="D7" s="36">
        <v>5000</v>
      </c>
      <c r="E7" s="38">
        <v>0.2</v>
      </c>
      <c r="F7" s="36"/>
      <c r="G7" s="41">
        <f>L7*E7</f>
        <v>20000</v>
      </c>
      <c r="H7" s="28">
        <f>G7</f>
        <v>20000</v>
      </c>
      <c r="I7" s="33"/>
      <c r="J7" s="43">
        <v>5000</v>
      </c>
      <c r="K7" s="21" t="s">
        <v>15</v>
      </c>
      <c r="L7" s="15">
        <v>100000</v>
      </c>
      <c r="M7" s="33"/>
      <c r="N7" s="48">
        <v>0</v>
      </c>
      <c r="O7" s="14">
        <f t="shared" si="0"/>
        <v>20000</v>
      </c>
      <c r="P7" s="9">
        <f>L7</f>
        <v>100000</v>
      </c>
      <c r="Q7" s="49"/>
    </row>
    <row r="8" spans="1:17" x14ac:dyDescent="0.2">
      <c r="B8" t="s">
        <v>4</v>
      </c>
      <c r="C8" s="33" t="s">
        <v>19</v>
      </c>
      <c r="D8" s="37">
        <f>K8</f>
        <v>3</v>
      </c>
      <c r="E8" s="38">
        <v>0.66</v>
      </c>
      <c r="F8" s="37"/>
      <c r="G8" s="41">
        <f>G4/52*K8</f>
        <v>5307.6923076923076</v>
      </c>
      <c r="H8" s="28">
        <f>G8*E8</f>
        <v>3503.0769230769233</v>
      </c>
      <c r="I8" s="33"/>
      <c r="J8" s="44">
        <v>2</v>
      </c>
      <c r="K8" s="23">
        <v>3</v>
      </c>
      <c r="L8" s="22">
        <v>6</v>
      </c>
      <c r="M8" s="33"/>
      <c r="N8" s="48">
        <v>0</v>
      </c>
      <c r="O8" s="14">
        <f t="shared" si="0"/>
        <v>5307.6923076923076</v>
      </c>
      <c r="P8" s="9">
        <f>D4/52*K8</f>
        <v>5307.6923076923076</v>
      </c>
      <c r="Q8" s="49"/>
    </row>
    <row r="9" spans="1:17" x14ac:dyDescent="0.2">
      <c r="B9" t="s">
        <v>9</v>
      </c>
      <c r="C9" s="33" t="s">
        <v>10</v>
      </c>
      <c r="D9" s="37">
        <f>K9</f>
        <v>0</v>
      </c>
      <c r="E9" s="38">
        <v>0</v>
      </c>
      <c r="F9" s="37"/>
      <c r="G9" s="41">
        <f>G4/52*L9</f>
        <v>10615.384615384615</v>
      </c>
      <c r="H9" s="28">
        <f>G9*E9</f>
        <v>0</v>
      </c>
      <c r="I9" s="33"/>
      <c r="J9" s="44">
        <v>0</v>
      </c>
      <c r="K9" s="23">
        <f>L9*E9</f>
        <v>0</v>
      </c>
      <c r="L9" s="22">
        <v>6</v>
      </c>
      <c r="M9" s="33"/>
      <c r="N9" s="48">
        <v>0</v>
      </c>
      <c r="O9" s="14">
        <f t="shared" si="0"/>
        <v>10615.384615384615</v>
      </c>
      <c r="P9" s="9">
        <f>D4/52*L9</f>
        <v>10615.384615384615</v>
      </c>
      <c r="Q9" s="49"/>
    </row>
    <row r="10" spans="1:17" x14ac:dyDescent="0.2">
      <c r="B10" t="s">
        <v>21</v>
      </c>
      <c r="C10" s="33" t="s">
        <v>22</v>
      </c>
      <c r="D10" s="35">
        <f>H10</f>
        <v>4600</v>
      </c>
      <c r="E10" s="38">
        <v>1</v>
      </c>
      <c r="F10" s="33"/>
      <c r="G10" s="41">
        <f>D4*K10</f>
        <v>4600</v>
      </c>
      <c r="H10" s="28">
        <f>G10*E10</f>
        <v>4600</v>
      </c>
      <c r="I10" s="33"/>
      <c r="J10" s="45">
        <v>0</v>
      </c>
      <c r="K10" s="25">
        <v>0.05</v>
      </c>
      <c r="L10" s="24">
        <v>0.06</v>
      </c>
      <c r="M10" s="33"/>
      <c r="N10" s="48">
        <f>$D$4*J10</f>
        <v>0</v>
      </c>
      <c r="O10" s="9">
        <f>$D$4*K10</f>
        <v>4600</v>
      </c>
      <c r="P10" s="9">
        <f>$D$4*L10</f>
        <v>5520</v>
      </c>
      <c r="Q10" s="49"/>
    </row>
    <row r="11" spans="1:17" x14ac:dyDescent="0.2">
      <c r="B11" t="s">
        <v>23</v>
      </c>
      <c r="C11" s="33" t="s">
        <v>24</v>
      </c>
      <c r="D11" s="71">
        <v>0.5</v>
      </c>
      <c r="E11" s="38">
        <v>1</v>
      </c>
      <c r="F11" s="33"/>
      <c r="G11" s="41">
        <f>K11*12*D11</f>
        <v>3300</v>
      </c>
      <c r="H11" s="28">
        <f>G11</f>
        <v>3300</v>
      </c>
      <c r="I11" s="33"/>
      <c r="J11" s="46">
        <v>400</v>
      </c>
      <c r="K11" s="27">
        <v>550</v>
      </c>
      <c r="L11" s="26">
        <v>800</v>
      </c>
      <c r="M11" s="33"/>
      <c r="N11" s="48">
        <f>J11*12*$D$11</f>
        <v>2400</v>
      </c>
      <c r="O11" s="9">
        <f>K11*12*$D$11</f>
        <v>3300</v>
      </c>
      <c r="P11" s="9">
        <f>L11*12*$D$11</f>
        <v>4800</v>
      </c>
      <c r="Q11" s="49"/>
    </row>
    <row r="12" spans="1:17" x14ac:dyDescent="0.2">
      <c r="B12" t="s">
        <v>25</v>
      </c>
      <c r="C12" s="33" t="s">
        <v>26</v>
      </c>
      <c r="D12" s="33" t="s">
        <v>27</v>
      </c>
      <c r="E12" s="38">
        <v>0.5</v>
      </c>
      <c r="F12" s="33"/>
      <c r="G12" s="41">
        <f>K12</f>
        <v>12500</v>
      </c>
      <c r="H12" s="28">
        <f>G12</f>
        <v>12500</v>
      </c>
      <c r="I12" s="33"/>
      <c r="J12" s="43">
        <v>0</v>
      </c>
      <c r="K12" s="20">
        <f>L12*E12</f>
        <v>12500</v>
      </c>
      <c r="L12" s="15">
        <v>25000</v>
      </c>
      <c r="M12" s="33"/>
      <c r="N12" s="48">
        <f>J12</f>
        <v>0</v>
      </c>
      <c r="O12" s="9">
        <f>K12</f>
        <v>12500</v>
      </c>
      <c r="P12" s="9">
        <f>L12</f>
        <v>25000</v>
      </c>
      <c r="Q12" s="49"/>
    </row>
    <row r="13" spans="1:17" ht="6" customHeight="1" thickBot="1" x14ac:dyDescent="0.25">
      <c r="A13" s="60"/>
      <c r="B13" s="60"/>
      <c r="C13" s="61"/>
      <c r="D13" s="61"/>
      <c r="E13" s="62"/>
      <c r="F13" s="61"/>
      <c r="G13" s="69"/>
      <c r="H13" s="70"/>
      <c r="I13" s="61"/>
      <c r="J13" s="66"/>
      <c r="K13" s="67"/>
      <c r="L13" s="68"/>
      <c r="M13" s="61"/>
      <c r="N13" s="63"/>
      <c r="O13" s="64"/>
      <c r="P13" s="65"/>
      <c r="Q13" s="49"/>
    </row>
    <row r="14" spans="1:17" x14ac:dyDescent="0.2">
      <c r="E14" s="4"/>
    </row>
    <row r="15" spans="1:17" x14ac:dyDescent="0.2">
      <c r="E15" s="4"/>
    </row>
    <row r="16" spans="1:17" x14ac:dyDescent="0.2"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2018-06-01T23:50:37Z</dcterms:modified>
  <cp:category/>
</cp:coreProperties>
</file>