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garben_logghe_ugent_be/Documents/UGent-PC/Galogghe/Documents/Doctoraat/GitHub/terrestrial-arthropod-traits/raw/"/>
    </mc:Choice>
  </mc:AlternateContent>
  <xr:revisionPtr revIDLastSave="33" documentId="8_{C23F7DD1-FA1D-4D0C-9EFA-AD6450124092}" xr6:coauthVersionLast="36" xr6:coauthVersionMax="36" xr10:uidLastSave="{64668A67-4844-4CD7-9187-D89CC1ECA118}"/>
  <bookViews>
    <workbookView xWindow="0" yWindow="0" windowWidth="23040" windowHeight="9060" xr2:uid="{96DC7EDF-820D-4FD4-B616-2E9645D08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62" i="1" l="1"/>
  <c r="AD862" i="1"/>
  <c r="AB828" i="1"/>
  <c r="AA828" i="1"/>
  <c r="AE821" i="1"/>
  <c r="AD821" i="1"/>
  <c r="Z804" i="1"/>
  <c r="AB751" i="1"/>
  <c r="AA751" i="1"/>
  <c r="AB726" i="1"/>
  <c r="AA726" i="1"/>
  <c r="AB720" i="1"/>
  <c r="AA720" i="1"/>
  <c r="AB714" i="1"/>
  <c r="AA714" i="1"/>
  <c r="AB687" i="1"/>
  <c r="AA687" i="1"/>
  <c r="AB680" i="1"/>
  <c r="AA680" i="1"/>
  <c r="AB670" i="1"/>
  <c r="AA670" i="1"/>
  <c r="AB645" i="1"/>
  <c r="AA645" i="1"/>
  <c r="Z639" i="1"/>
  <c r="W639" i="1"/>
  <c r="AB618" i="1"/>
  <c r="AA618" i="1"/>
  <c r="AB613" i="1"/>
  <c r="AA613" i="1"/>
  <c r="AB596" i="1"/>
  <c r="AA596" i="1"/>
  <c r="AB592" i="1"/>
  <c r="AA592" i="1"/>
  <c r="AB586" i="1"/>
  <c r="AA586" i="1"/>
  <c r="AB572" i="1"/>
  <c r="AA572" i="1"/>
  <c r="AB567" i="1"/>
  <c r="AA567" i="1"/>
  <c r="Z520" i="1"/>
  <c r="Z517" i="1"/>
  <c r="Z512" i="1"/>
  <c r="Z505" i="1"/>
  <c r="Z497" i="1"/>
  <c r="Z492" i="1"/>
  <c r="Z485" i="1"/>
  <c r="Z473" i="1"/>
  <c r="Z460" i="1"/>
  <c r="Z455" i="1"/>
  <c r="AB448" i="1"/>
  <c r="AA448" i="1"/>
  <c r="Z438" i="1"/>
  <c r="Y438" i="1"/>
  <c r="X438" i="1"/>
  <c r="AB433" i="1"/>
  <c r="AA433" i="1"/>
  <c r="Y433" i="1"/>
  <c r="X433" i="1"/>
  <c r="Z428" i="1"/>
  <c r="Y428" i="1"/>
  <c r="X428" i="1"/>
  <c r="Z421" i="1"/>
  <c r="Y421" i="1"/>
  <c r="X421" i="1"/>
  <c r="Z410" i="1"/>
  <c r="Z395" i="1"/>
  <c r="AB390" i="1"/>
  <c r="AA390" i="1"/>
  <c r="Z386" i="1"/>
  <c r="AB381" i="1"/>
  <c r="AA381" i="1"/>
  <c r="AB375" i="1"/>
  <c r="AA375" i="1"/>
  <c r="AB364" i="1"/>
  <c r="AA364" i="1"/>
  <c r="AB360" i="1"/>
  <c r="AA360" i="1"/>
  <c r="Y354" i="1"/>
  <c r="X354" i="1"/>
  <c r="Y349" i="1"/>
  <c r="X349" i="1"/>
  <c r="Y345" i="1"/>
  <c r="X345" i="1"/>
  <c r="Y340" i="1"/>
  <c r="X340" i="1"/>
  <c r="Y336" i="1"/>
  <c r="X336" i="1"/>
  <c r="Y331" i="1"/>
  <c r="X331" i="1"/>
  <c r="Y324" i="1"/>
  <c r="X324" i="1"/>
  <c r="AE319" i="1"/>
  <c r="AD319" i="1"/>
  <c r="Z301" i="1"/>
  <c r="Z296" i="1"/>
  <c r="Z280" i="1"/>
  <c r="AB270" i="1"/>
  <c r="Y270" i="1"/>
  <c r="X270" i="1"/>
  <c r="Y266" i="1"/>
  <c r="X266" i="1"/>
  <c r="Z262" i="1"/>
  <c r="Y245" i="1"/>
  <c r="X245" i="1"/>
  <c r="Y236" i="1"/>
  <c r="X236" i="1"/>
  <c r="Z232" i="1"/>
  <c r="Z228" i="1"/>
  <c r="Z222" i="1"/>
  <c r="Z218" i="1"/>
  <c r="AC196" i="1"/>
  <c r="Z191" i="1"/>
  <c r="Y139" i="1"/>
  <c r="X139" i="1"/>
  <c r="Z121" i="1"/>
  <c r="AE116" i="1"/>
  <c r="AD116" i="1"/>
  <c r="AA113" i="1"/>
  <c r="AE84" i="1"/>
  <c r="AB58" i="1"/>
  <c r="AA58" i="1"/>
  <c r="Y33" i="1"/>
  <c r="X33" i="1"/>
  <c r="Z29" i="1"/>
  <c r="AB21" i="1"/>
  <c r="AA21" i="1"/>
  <c r="Y16" i="1"/>
  <c r="X16" i="1"/>
  <c r="Q643" i="1" l="1"/>
  <c r="Q639" i="1"/>
  <c r="Q634" i="1"/>
  <c r="Q629" i="1"/>
  <c r="Q619" i="1"/>
  <c r="Q614" i="1"/>
  <c r="BB605" i="1"/>
  <c r="Q605" i="1"/>
  <c r="Q601" i="1"/>
  <c r="Q594" i="1"/>
  <c r="Q590" i="1"/>
  <c r="Q586" i="1"/>
  <c r="Q576" i="1"/>
  <c r="Q571" i="1"/>
  <c r="Q567" i="1"/>
  <c r="Q563" i="1"/>
  <c r="Q558" i="1"/>
  <c r="Q550" i="1"/>
  <c r="Q544" i="1"/>
  <c r="Q538" i="1"/>
  <c r="Q529" i="1"/>
  <c r="Q523" i="1"/>
  <c r="Q519" i="1"/>
  <c r="Q515" i="1"/>
  <c r="Q510" i="1"/>
  <c r="Q503" i="1"/>
  <c r="Q495" i="1"/>
  <c r="Q489" i="1"/>
  <c r="Q481" i="1"/>
  <c r="Q476" i="1"/>
  <c r="Q463" i="1"/>
  <c r="Q459" i="1"/>
  <c r="Q455" i="1"/>
  <c r="Q441" i="1"/>
  <c r="Q436" i="1"/>
  <c r="Q432" i="1"/>
  <c r="BB423" i="1"/>
  <c r="Q423" i="1"/>
  <c r="BB419" i="1"/>
  <c r="Q419" i="1"/>
  <c r="BB414" i="1"/>
  <c r="Q409" i="1"/>
  <c r="BB399" i="1"/>
  <c r="Q399" i="1"/>
  <c r="Q395" i="1"/>
  <c r="Q392" i="1"/>
  <c r="Q387" i="1"/>
  <c r="Q382" i="1"/>
  <c r="Q374" i="1"/>
  <c r="Q369" i="1"/>
  <c r="Q349" i="1"/>
  <c r="Q344" i="1"/>
  <c r="Q339" i="1"/>
  <c r="Q334" i="1"/>
  <c r="Q329" i="1"/>
  <c r="Q324" i="1"/>
  <c r="Q319" i="1"/>
  <c r="Q312" i="1"/>
  <c r="Q307" i="1"/>
  <c r="Q302" i="1"/>
  <c r="Q297" i="1"/>
  <c r="Q293" i="1"/>
  <c r="Q288" i="1"/>
  <c r="Q282" i="1"/>
  <c r="Q273" i="1"/>
  <c r="Q267" i="1"/>
  <c r="BB262" i="1"/>
  <c r="Q253" i="1"/>
  <c r="Q249" i="1"/>
  <c r="Q246" i="1"/>
  <c r="BB241" i="1"/>
  <c r="Q241" i="1"/>
  <c r="Q236" i="1"/>
  <c r="Q224" i="1"/>
  <c r="Q221" i="1"/>
  <c r="Q215" i="1"/>
  <c r="Q203" i="1"/>
  <c r="Q199" i="1"/>
  <c r="Q195" i="1"/>
  <c r="Q185" i="1"/>
  <c r="Q180" i="1"/>
  <c r="Q171" i="1"/>
  <c r="Q167" i="1"/>
  <c r="Q163" i="1"/>
  <c r="Q157" i="1"/>
  <c r="Q145" i="1"/>
  <c r="Q141" i="1"/>
  <c r="Q136" i="1"/>
  <c r="Q131" i="1"/>
  <c r="Q127" i="1"/>
  <c r="Q122" i="1"/>
  <c r="Q119" i="1"/>
  <c r="Q106" i="1"/>
  <c r="Q101" i="1"/>
  <c r="Q97" i="1"/>
  <c r="Q92" i="1"/>
  <c r="Q87" i="1"/>
  <c r="Q82" i="1"/>
  <c r="Q79" i="1"/>
  <c r="Q71" i="1"/>
  <c r="Q62" i="1"/>
  <c r="Q46" i="1"/>
  <c r="Q42" i="1"/>
  <c r="Q36" i="1"/>
  <c r="Q29" i="1"/>
  <c r="Q25" i="1"/>
  <c r="BB12" i="1"/>
  <c r="Q12" i="1"/>
  <c r="Q3" i="1"/>
</calcChain>
</file>

<file path=xl/sharedStrings.xml><?xml version="1.0" encoding="utf-8"?>
<sst xmlns="http://schemas.openxmlformats.org/spreadsheetml/2006/main" count="4578" uniqueCount="234">
  <si>
    <t>Hesperiidae</t>
  </si>
  <si>
    <t>Lycaenidae</t>
  </si>
  <si>
    <t>Nymphalidae</t>
  </si>
  <si>
    <t>Papilionidae</t>
  </si>
  <si>
    <t>Pieridae</t>
  </si>
  <si>
    <t>Riodinidae</t>
  </si>
  <si>
    <t>Source</t>
  </si>
  <si>
    <t>Species</t>
  </si>
  <si>
    <t>Family</t>
  </si>
  <si>
    <t>Size_mean</t>
  </si>
  <si>
    <t>Size_min</t>
  </si>
  <si>
    <t>Size_max</t>
  </si>
  <si>
    <t>Diurnality</t>
  </si>
  <si>
    <t>Trophic_level_larva</t>
  </si>
  <si>
    <t>Trophic_level_adult</t>
  </si>
  <si>
    <t>Trophic_range_larva</t>
  </si>
  <si>
    <t>Carterocephalus_palaemon</t>
  </si>
  <si>
    <t>Carterocephalus_silvicola</t>
  </si>
  <si>
    <t>Hesperia_comma</t>
  </si>
  <si>
    <t>Heteropterus_morpheus</t>
  </si>
  <si>
    <t>Ochlodes_sylvanus</t>
  </si>
  <si>
    <t>Thymelicus_acteon</t>
  </si>
  <si>
    <t>Thymelicus_lineola</t>
  </si>
  <si>
    <t>Thymelicus_sylvestris</t>
  </si>
  <si>
    <t>Carcharodus_alceae</t>
  </si>
  <si>
    <t>Carcharodus_lavatherae</t>
  </si>
  <si>
    <t>Erynnis_tages</t>
  </si>
  <si>
    <t>Pyrgus_alveus</t>
  </si>
  <si>
    <t>Pyrgus_armoricanus</t>
  </si>
  <si>
    <t>Pyrgus_carthami</t>
  </si>
  <si>
    <t>Pyrgus_cirsii</t>
  </si>
  <si>
    <t>Pyrgus_malvae</t>
  </si>
  <si>
    <t>Pyrgus_serratulae</t>
  </si>
  <si>
    <t>Spialia_sertorius</t>
  </si>
  <si>
    <t>Lycaena_alciphron</t>
  </si>
  <si>
    <t>Lycaena_dispar</t>
  </si>
  <si>
    <t>Lycaena_helle</t>
  </si>
  <si>
    <t>Lycaena_hippothoe</t>
  </si>
  <si>
    <t>Lycaena_phlaeas</t>
  </si>
  <si>
    <t>Lycaena_tityrus</t>
  </si>
  <si>
    <t>Lycaena_virgaureae</t>
  </si>
  <si>
    <t>Aricia_agestis</t>
  </si>
  <si>
    <t>Aricia_artaxerxes</t>
  </si>
  <si>
    <t>Aricia_eumedon</t>
  </si>
  <si>
    <t>Cacyreus_marshalli</t>
  </si>
  <si>
    <t>Celastrina_argiolus</t>
  </si>
  <si>
    <t>Cupido_argiades</t>
  </si>
  <si>
    <t>Cupido_minimus</t>
  </si>
  <si>
    <t>Cyaniris_semiargus</t>
  </si>
  <si>
    <t>Glaucopsyche_alexis</t>
  </si>
  <si>
    <t>Lampides_boeticus</t>
  </si>
  <si>
    <t>Leptotes_pirithous</t>
  </si>
  <si>
    <t>Phengaris_alcon</t>
  </si>
  <si>
    <t>Phengaris_arion</t>
  </si>
  <si>
    <t>Phengaris_nausithous</t>
  </si>
  <si>
    <t>Phengaris_teleius</t>
  </si>
  <si>
    <t>Plebejus_argus</t>
  </si>
  <si>
    <t>Plebejus_argyrognomon</t>
  </si>
  <si>
    <t>Plebejus_idas</t>
  </si>
  <si>
    <t>Plebejus_optilete</t>
  </si>
  <si>
    <t>Polyommatus_amandus</t>
  </si>
  <si>
    <t>Polyommatus_bellargus</t>
  </si>
  <si>
    <t>Polyommatus_coridon</t>
  </si>
  <si>
    <t>Polyommatus_damon</t>
  </si>
  <si>
    <t>Polyommatus_daphnis</t>
  </si>
  <si>
    <t>Polyommatus_dorylas</t>
  </si>
  <si>
    <t>Polyommatus_icarus</t>
  </si>
  <si>
    <t>Polyommatus_thersites</t>
  </si>
  <si>
    <t>Pseudophilotes_baton</t>
  </si>
  <si>
    <t>Pseudophilotes_vicrama</t>
  </si>
  <si>
    <t>Scolitantides_orion</t>
  </si>
  <si>
    <t>Callophrys_rubi</t>
  </si>
  <si>
    <t>Favonius_quercus</t>
  </si>
  <si>
    <t>Satyrium_acaciae</t>
  </si>
  <si>
    <t>Satyrium_ilicis</t>
  </si>
  <si>
    <t>Satyrium_pruni</t>
  </si>
  <si>
    <t>Satyrium_spini</t>
  </si>
  <si>
    <t>Satyrium_w-album</t>
  </si>
  <si>
    <t>Thecla_betulae</t>
  </si>
  <si>
    <t>Apatura_ilia</t>
  </si>
  <si>
    <t>Apatura_iris</t>
  </si>
  <si>
    <t>Argynnis_paphia</t>
  </si>
  <si>
    <t>Boloria_aquilonaris</t>
  </si>
  <si>
    <t>Boloria_dia</t>
  </si>
  <si>
    <t>Boloria_eunomia</t>
  </si>
  <si>
    <t>Boloria_euphrosyne</t>
  </si>
  <si>
    <t>Boloria_selene</t>
  </si>
  <si>
    <t>Brenthis_daphne</t>
  </si>
  <si>
    <t>Brenthis_hecate</t>
  </si>
  <si>
    <t>Brenthis_ino</t>
  </si>
  <si>
    <t>Fabriciana_adippe</t>
  </si>
  <si>
    <t>Fabriciana_niobe</t>
  </si>
  <si>
    <t>Issoria_lathonia</t>
  </si>
  <si>
    <t>Speyeria_aglaia</t>
  </si>
  <si>
    <t>Limenitis_camilla</t>
  </si>
  <si>
    <t>Limenitis_populi</t>
  </si>
  <si>
    <t>Limenitis_reducta</t>
  </si>
  <si>
    <t>Euphydryas_aurinia</t>
  </si>
  <si>
    <t>Euphydryas_maturna</t>
  </si>
  <si>
    <t>Melitaea_aetherie</t>
  </si>
  <si>
    <t>Melitaea_athalia</t>
  </si>
  <si>
    <t>Melitaea_aurelia</t>
  </si>
  <si>
    <t>Melitaea_britomartis</t>
  </si>
  <si>
    <t>Melitaea_cinxia</t>
  </si>
  <si>
    <t>Melitaea_diamina</t>
  </si>
  <si>
    <t>Melitaea_didyma</t>
  </si>
  <si>
    <t>Melitaea_phoebe</t>
  </si>
  <si>
    <t>Aglais_io</t>
  </si>
  <si>
    <t>Aglais_urticae</t>
  </si>
  <si>
    <t>Araschnia_levana</t>
  </si>
  <si>
    <t>Nymphalis_antiopa</t>
  </si>
  <si>
    <t>Nymphalis_polychloros</t>
  </si>
  <si>
    <t>Polygonia_c-album</t>
  </si>
  <si>
    <t>Vanessa_atalanta</t>
  </si>
  <si>
    <t>Vanessa_cardui</t>
  </si>
  <si>
    <t>Aphantopus_hyperantus</t>
  </si>
  <si>
    <t>Arethusana_arethusa</t>
  </si>
  <si>
    <t>Brintesia_circe</t>
  </si>
  <si>
    <t>Chazara_briseis</t>
  </si>
  <si>
    <t>Coenonympha_arcania</t>
  </si>
  <si>
    <t>Coenonympha_glycerion</t>
  </si>
  <si>
    <t>Coenonympha_hero</t>
  </si>
  <si>
    <t>Coenonympha_oedippus</t>
  </si>
  <si>
    <t>Coenonympha_pamphilus</t>
  </si>
  <si>
    <t>Coenonympha_tullia</t>
  </si>
  <si>
    <t>Erebia_aethiops</t>
  </si>
  <si>
    <t>Erebia_epiphron</t>
  </si>
  <si>
    <t>Erebia_ligea</t>
  </si>
  <si>
    <t>Erebia_manto</t>
  </si>
  <si>
    <t>Erebia_medusa</t>
  </si>
  <si>
    <t>Erebia_meolans</t>
  </si>
  <si>
    <t>Hipparchia_fagi</t>
  </si>
  <si>
    <t>Hipparchia_hermione</t>
  </si>
  <si>
    <t>Hipparchia_semele</t>
  </si>
  <si>
    <t>Hipparchia_statilinus</t>
  </si>
  <si>
    <t>Hyponephele_lycaon</t>
  </si>
  <si>
    <t>Lasiommata_maera</t>
  </si>
  <si>
    <t>Lasiommata_megera</t>
  </si>
  <si>
    <t>Lasiommata_petropolitana</t>
  </si>
  <si>
    <t>Lopinga_achine</t>
  </si>
  <si>
    <t>Maniola_jurtina</t>
  </si>
  <si>
    <t>Melanargia_galathea</t>
  </si>
  <si>
    <t>Minois_dryas</t>
  </si>
  <si>
    <t>Pararge_aegeria</t>
  </si>
  <si>
    <t>Pyronia_tithonus</t>
  </si>
  <si>
    <t>Iphiclides_podalirius</t>
  </si>
  <si>
    <t>Papilio_machaon</t>
  </si>
  <si>
    <t>Parnassius_apollo</t>
  </si>
  <si>
    <t>Parnassius_mnemosyne</t>
  </si>
  <si>
    <t>Colias_alfacariensis</t>
  </si>
  <si>
    <t>Colias_croceus</t>
  </si>
  <si>
    <t>Colias_hyale</t>
  </si>
  <si>
    <t>Colias_myrmidone</t>
  </si>
  <si>
    <t>Colias_palaeno</t>
  </si>
  <si>
    <t>Gonepteryx_rhamni</t>
  </si>
  <si>
    <t>Leptidea_sinapis</t>
  </si>
  <si>
    <t>Anthocharis_cardamines</t>
  </si>
  <si>
    <t>Aporia_crataegi</t>
  </si>
  <si>
    <t>Pieris_brassicae</t>
  </si>
  <si>
    <t>Pieris_napi</t>
  </si>
  <si>
    <t>Pieris_rapae</t>
  </si>
  <si>
    <t>Pontia_daplidice</t>
  </si>
  <si>
    <t>Hamearis_lucina</t>
  </si>
  <si>
    <t>Bartonova_2015</t>
  </si>
  <si>
    <t>Bink_2013</t>
  </si>
  <si>
    <t>Komonen_2004</t>
  </si>
  <si>
    <t>Settele_2008</t>
  </si>
  <si>
    <t>Bink_1992</t>
  </si>
  <si>
    <t>Garcia_Barros_2000</t>
  </si>
  <si>
    <t>Order</t>
  </si>
  <si>
    <t>Lepidoptera</t>
  </si>
  <si>
    <t>Rhopalocera</t>
  </si>
  <si>
    <t>Trophic_range_adult</t>
  </si>
  <si>
    <t>Middleton-Welling_2020</t>
  </si>
  <si>
    <t>Kingdom</t>
  </si>
  <si>
    <t>Animalia</t>
  </si>
  <si>
    <t>Class</t>
  </si>
  <si>
    <t>Insecta</t>
  </si>
  <si>
    <t>Size_mean_male</t>
  </si>
  <si>
    <t>Size_min_male</t>
  </si>
  <si>
    <t>Size_max_male</t>
  </si>
  <si>
    <t>Size_mean_female</t>
  </si>
  <si>
    <t>Size_min_female</t>
  </si>
  <si>
    <t>Size_max_female</t>
  </si>
  <si>
    <t>Sub-order</t>
  </si>
  <si>
    <t>Fecundity_mean</t>
  </si>
  <si>
    <t>Fecundity_min</t>
  </si>
  <si>
    <t>Fecundity_max</t>
  </si>
  <si>
    <t>Voltinism_partivoltine</t>
  </si>
  <si>
    <t>Voltinism_univoltine</t>
  </si>
  <si>
    <t>Voltinism_partial_second</t>
  </si>
  <si>
    <t>Voltinism_bivoltine</t>
  </si>
  <si>
    <t>Voltinism_multivoltine</t>
  </si>
  <si>
    <t>Overwintering_egg</t>
  </si>
  <si>
    <t>Overwintering_larva</t>
  </si>
  <si>
    <t>Overwintering_pupa</t>
  </si>
  <si>
    <t>Overwintering_adult</t>
  </si>
  <si>
    <t>Adult_activity_Jan</t>
  </si>
  <si>
    <t>Adult_activity_Feb</t>
  </si>
  <si>
    <t>Adult_activity_Mar</t>
  </si>
  <si>
    <t>Adult_activity_Apr</t>
  </si>
  <si>
    <t>Adult_activity_May</t>
  </si>
  <si>
    <t>Adult_activity_June</t>
  </si>
  <si>
    <t>Adult_activity_July</t>
  </si>
  <si>
    <t>Adult_activity_Aug</t>
  </si>
  <si>
    <t>Adult_activity_Sep</t>
  </si>
  <si>
    <t>Adult_activity_Oct</t>
  </si>
  <si>
    <t>Adult_activity_Nov</t>
  </si>
  <si>
    <t>Adult_activity_Dec</t>
  </si>
  <si>
    <t>Development_mean_total</t>
  </si>
  <si>
    <t>Development_min_total</t>
  </si>
  <si>
    <t>Development_max_total</t>
  </si>
  <si>
    <t>Development_mean_egg</t>
  </si>
  <si>
    <t>Development_min_egg</t>
  </si>
  <si>
    <t>Development_max_egg</t>
  </si>
  <si>
    <t>Development_mean_larva</t>
  </si>
  <si>
    <t>Development_min_larva</t>
  </si>
  <si>
    <t>Development_max_larva</t>
  </si>
  <si>
    <t>Development_mean_pupa</t>
  </si>
  <si>
    <t>Development_min_pupa</t>
  </si>
  <si>
    <t>Development_max_pupa</t>
  </si>
  <si>
    <t>Longevity_max</t>
  </si>
  <si>
    <t>Habitat_urban</t>
  </si>
  <si>
    <t>Habitat_urban_green</t>
  </si>
  <si>
    <t>Habitat_agricultural</t>
  </si>
  <si>
    <t>Habitat_forest_broadleaved</t>
  </si>
  <si>
    <t>Habitat_forest_coniferous</t>
  </si>
  <si>
    <t>Habitat_grassland</t>
  </si>
  <si>
    <t>Habitat_heathland</t>
  </si>
  <si>
    <t>Habitat_forest_margins</t>
  </si>
  <si>
    <t>Habitat_dunes</t>
  </si>
  <si>
    <t>Habitat_marshes_freshwater</t>
  </si>
  <si>
    <t>Habitat_marshes_saltwater</t>
  </si>
  <si>
    <t>Dispersal_capacity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</si>
</sst>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859-C4AE-4380-B036-EE2B91B636CB}">
  <dimension ref="A1:BR862"/>
  <sheetViews>
    <sheetView tabSelected="1" workbookViewId="0">
      <selection activeCell="BH11" sqref="BH11"/>
    </sheetView>
  </sheetViews>
  <sheetFormatPr defaultRowHeight="14.4" x14ac:dyDescent="0.3"/>
  <cols>
    <col min="1" max="1" width="26.5546875" style="7" bestFit="1" customWidth="1"/>
    <col min="2" max="2" width="23.44140625" style="8" bestFit="1" customWidth="1"/>
    <col min="3" max="3" width="8" style="8" bestFit="1" customWidth="1"/>
    <col min="4" max="4" width="6.88671875" style="8" bestFit="1" customWidth="1"/>
    <col min="5" max="5" width="10.77734375" style="7" bestFit="1" customWidth="1"/>
    <col min="6" max="6" width="11.33203125" style="7" bestFit="1" customWidth="1"/>
    <col min="7" max="7" width="11.6640625" style="7" bestFit="1" customWidth="1"/>
    <col min="8" max="8" width="9.6640625" style="7" bestFit="1" customWidth="1"/>
    <col min="9" max="10" width="8.88671875" style="7"/>
    <col min="11" max="11" width="14.77734375" style="7" bestFit="1" customWidth="1"/>
    <col min="12" max="12" width="13.21875" style="7" bestFit="1" customWidth="1"/>
    <col min="13" max="13" width="13.6640625" style="7" bestFit="1" customWidth="1"/>
    <col min="14" max="14" width="16.44140625" style="7" bestFit="1" customWidth="1"/>
    <col min="15" max="15" width="14.88671875" style="7" bestFit="1" customWidth="1"/>
    <col min="16" max="16" width="15.33203125" style="7" bestFit="1" customWidth="1"/>
    <col min="17" max="17" width="14.44140625" style="7" bestFit="1" customWidth="1"/>
    <col min="18" max="19" width="14.44140625" style="7" customWidth="1"/>
    <col min="20" max="20" width="22.6640625" style="7" bestFit="1" customWidth="1"/>
    <col min="21" max="21" width="21" style="7" bestFit="1" customWidth="1"/>
    <col min="22" max="22" width="21.5546875" style="7" bestFit="1" customWidth="1"/>
    <col min="23" max="24" width="21.5546875" style="1" bestFit="1" customWidth="1"/>
    <col min="25" max="25" width="20.33203125" style="1" bestFit="1" customWidth="1"/>
    <col min="26" max="26" width="22.77734375" style="1" bestFit="1" customWidth="1"/>
    <col min="27" max="27" width="21.109375" style="1" bestFit="1" customWidth="1"/>
    <col min="28" max="28" width="21.6640625" style="1" bestFit="1" customWidth="1"/>
    <col min="29" max="30" width="22.77734375" style="1" bestFit="1" customWidth="1"/>
    <col min="31" max="31" width="21.6640625" style="1" bestFit="1" customWidth="1"/>
    <col min="32" max="33" width="19.109375" style="7" bestFit="1" customWidth="1"/>
    <col min="34" max="34" width="21.88671875" style="7" bestFit="1" customWidth="1"/>
    <col min="35" max="35" width="16.6640625" style="7" bestFit="1" customWidth="1"/>
    <col min="36" max="36" width="19.44140625" style="7" bestFit="1" customWidth="1"/>
    <col min="37" max="37" width="16.33203125" style="7" bestFit="1" customWidth="1"/>
    <col min="38" max="39" width="17.6640625" style="7" bestFit="1" customWidth="1"/>
    <col min="40" max="40" width="17.77734375" style="7" bestFit="1" customWidth="1"/>
    <col min="41" max="41" width="17" style="7" bestFit="1" customWidth="1"/>
    <col min="42" max="42" width="16.109375" style="7" bestFit="1" customWidth="1"/>
    <col min="43" max="43" width="16.5546875" style="7" bestFit="1" customWidth="1"/>
    <col min="44" max="44" width="16" style="7" bestFit="1" customWidth="1"/>
    <col min="45" max="45" width="16.77734375" style="7" bestFit="1" customWidth="1"/>
    <col min="46" max="46" width="16.88671875" style="7" bestFit="1" customWidth="1"/>
    <col min="47" max="48" width="16.21875" style="7" bestFit="1" customWidth="1"/>
    <col min="49" max="50" width="16.109375" style="7" bestFit="1" customWidth="1"/>
    <col min="51" max="51" width="16.5546875" style="7" bestFit="1" customWidth="1"/>
    <col min="52" max="52" width="16.33203125" style="7" bestFit="1" customWidth="1"/>
    <col min="53" max="53" width="8.88671875" style="7"/>
    <col min="54" max="54" width="13.33203125" style="7" bestFit="1" customWidth="1"/>
    <col min="55" max="55" width="17" style="7" bestFit="1" customWidth="1"/>
    <col min="56" max="56" width="17.21875" style="7" bestFit="1" customWidth="1"/>
    <col min="57" max="57" width="17.88671875" style="7" bestFit="1" customWidth="1"/>
    <col min="58" max="58" width="17.88671875" style="7" customWidth="1"/>
    <col min="59" max="59" width="12.6640625" style="7" bestFit="1" customWidth="1"/>
    <col min="60" max="60" width="18.44140625" style="7" bestFit="1" customWidth="1"/>
    <col min="61" max="61" width="17.33203125" style="7" bestFit="1" customWidth="1"/>
    <col min="62" max="62" width="24.33203125" style="7" bestFit="1" customWidth="1"/>
    <col min="63" max="63" width="22.88671875" style="7" bestFit="1" customWidth="1"/>
    <col min="64" max="64" width="15.6640625" style="7" bestFit="1" customWidth="1"/>
    <col min="65" max="65" width="16.21875" style="7" bestFit="1" customWidth="1"/>
    <col min="66" max="66" width="20.44140625" style="7" bestFit="1" customWidth="1"/>
    <col min="67" max="67" width="12.77734375" style="7" bestFit="1" customWidth="1"/>
    <col min="68" max="68" width="25" style="7" bestFit="1" customWidth="1"/>
    <col min="69" max="69" width="23.77734375" style="7" bestFit="1" customWidth="1"/>
    <col min="70" max="70" width="16.21875" style="7" bestFit="1" customWidth="1"/>
    <col min="71" max="16384" width="8.88671875" style="7"/>
  </cols>
  <sheetData>
    <row r="1" spans="1:70" x14ac:dyDescent="0.3">
      <c r="A1" s="7" t="s">
        <v>6</v>
      </c>
      <c r="B1" s="8" t="s">
        <v>7</v>
      </c>
      <c r="C1" s="8" t="s">
        <v>174</v>
      </c>
      <c r="D1" s="8" t="s">
        <v>176</v>
      </c>
      <c r="E1" s="7" t="s">
        <v>169</v>
      </c>
      <c r="F1" s="7" t="s">
        <v>184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178</v>
      </c>
      <c r="L1" s="7" t="s">
        <v>179</v>
      </c>
      <c r="M1" s="7" t="s">
        <v>180</v>
      </c>
      <c r="N1" s="7" t="s">
        <v>181</v>
      </c>
      <c r="O1" s="7" t="s">
        <v>182</v>
      </c>
      <c r="P1" s="7" t="s">
        <v>183</v>
      </c>
      <c r="Q1" s="7" t="s">
        <v>185</v>
      </c>
      <c r="R1" s="7" t="s">
        <v>186</v>
      </c>
      <c r="S1" s="7" t="s">
        <v>187</v>
      </c>
      <c r="T1" s="7" t="s">
        <v>209</v>
      </c>
      <c r="U1" s="7" t="s">
        <v>210</v>
      </c>
      <c r="V1" s="7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7" t="s">
        <v>188</v>
      </c>
      <c r="AG1" s="7" t="s">
        <v>189</v>
      </c>
      <c r="AH1" s="7" t="s">
        <v>190</v>
      </c>
      <c r="AI1" s="7" t="s">
        <v>191</v>
      </c>
      <c r="AJ1" s="7" t="s">
        <v>192</v>
      </c>
      <c r="AK1" s="7" t="s">
        <v>193</v>
      </c>
      <c r="AL1" s="7" t="s">
        <v>194</v>
      </c>
      <c r="AM1" s="7" t="s">
        <v>195</v>
      </c>
      <c r="AN1" s="7" t="s">
        <v>196</v>
      </c>
      <c r="AO1" s="7" t="s">
        <v>197</v>
      </c>
      <c r="AP1" s="7" t="s">
        <v>198</v>
      </c>
      <c r="AQ1" s="7" t="s">
        <v>199</v>
      </c>
      <c r="AR1" s="7" t="s">
        <v>200</v>
      </c>
      <c r="AS1" s="7" t="s">
        <v>201</v>
      </c>
      <c r="AT1" s="7" t="s">
        <v>202</v>
      </c>
      <c r="AU1" s="7" t="s">
        <v>203</v>
      </c>
      <c r="AV1" s="7" t="s">
        <v>204</v>
      </c>
      <c r="AW1" s="7" t="s">
        <v>205</v>
      </c>
      <c r="AX1" s="7" t="s">
        <v>206</v>
      </c>
      <c r="AY1" s="7" t="s">
        <v>207</v>
      </c>
      <c r="AZ1" s="7" t="s">
        <v>208</v>
      </c>
      <c r="BA1" s="7" t="s">
        <v>12</v>
      </c>
      <c r="BB1" s="7" t="s">
        <v>221</v>
      </c>
      <c r="BC1" s="7" t="s">
        <v>13</v>
      </c>
      <c r="BD1" s="7" t="s">
        <v>14</v>
      </c>
      <c r="BE1" s="7" t="s">
        <v>15</v>
      </c>
      <c r="BF1" s="7" t="s">
        <v>172</v>
      </c>
      <c r="BG1" s="7" t="s">
        <v>222</v>
      </c>
      <c r="BH1" s="7" t="s">
        <v>223</v>
      </c>
      <c r="BI1" s="7" t="s">
        <v>224</v>
      </c>
      <c r="BJ1" s="7" t="s">
        <v>225</v>
      </c>
      <c r="BK1" s="7" t="s">
        <v>226</v>
      </c>
      <c r="BL1" s="7" t="s">
        <v>227</v>
      </c>
      <c r="BM1" s="7" t="s">
        <v>228</v>
      </c>
      <c r="BN1" s="7" t="s">
        <v>229</v>
      </c>
      <c r="BO1" s="7" t="s">
        <v>230</v>
      </c>
      <c r="BP1" s="7" t="s">
        <v>231</v>
      </c>
      <c r="BQ1" s="7" t="s">
        <v>232</v>
      </c>
      <c r="BR1" s="7" t="s">
        <v>233</v>
      </c>
    </row>
    <row r="2" spans="1:70" x14ac:dyDescent="0.3">
      <c r="A2" s="1" t="s">
        <v>163</v>
      </c>
      <c r="B2" s="1" t="s">
        <v>16</v>
      </c>
      <c r="C2" s="1" t="s">
        <v>175</v>
      </c>
      <c r="D2" s="1" t="s">
        <v>177</v>
      </c>
      <c r="E2" s="1" t="s">
        <v>170</v>
      </c>
      <c r="F2" s="1" t="s">
        <v>171</v>
      </c>
      <c r="G2" s="1" t="s">
        <v>0</v>
      </c>
      <c r="H2" s="1">
        <v>14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AF2" s="1">
        <v>0</v>
      </c>
      <c r="AG2" s="1">
        <v>1</v>
      </c>
      <c r="AH2" s="1"/>
      <c r="AI2" s="1">
        <v>0</v>
      </c>
      <c r="AJ2" s="1">
        <v>0</v>
      </c>
      <c r="AK2" s="1">
        <v>0</v>
      </c>
      <c r="AL2" s="1">
        <v>1</v>
      </c>
      <c r="AM2" s="1">
        <v>0</v>
      </c>
      <c r="AN2" s="1">
        <v>0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>
        <v>1</v>
      </c>
      <c r="BB2" s="1"/>
      <c r="BC2" s="2"/>
      <c r="BD2" s="2"/>
      <c r="BE2" s="2"/>
      <c r="BF2" s="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>
        <v>3</v>
      </c>
    </row>
    <row r="3" spans="1:70" x14ac:dyDescent="0.3">
      <c r="A3" s="1" t="s">
        <v>164</v>
      </c>
      <c r="B3" s="1" t="s">
        <v>16</v>
      </c>
      <c r="C3" s="1" t="s">
        <v>175</v>
      </c>
      <c r="D3" s="1" t="s">
        <v>177</v>
      </c>
      <c r="E3" s="1" t="s">
        <v>170</v>
      </c>
      <c r="F3" s="1" t="s">
        <v>171</v>
      </c>
      <c r="G3" s="1" t="s">
        <v>0</v>
      </c>
      <c r="H3" s="1">
        <v>13</v>
      </c>
      <c r="I3" s="1">
        <v>12</v>
      </c>
      <c r="J3" s="1">
        <v>14</v>
      </c>
      <c r="K3" s="1"/>
      <c r="L3" s="1"/>
      <c r="M3" s="1"/>
      <c r="N3" s="1"/>
      <c r="O3" s="1"/>
      <c r="P3" s="1"/>
      <c r="Q3" s="2">
        <f>30*3.3</f>
        <v>99</v>
      </c>
      <c r="R3" s="2"/>
      <c r="S3" s="2"/>
      <c r="T3" s="2"/>
      <c r="U3" s="2"/>
      <c r="V3" s="2"/>
      <c r="W3" s="1">
        <v>10</v>
      </c>
      <c r="X3" s="1">
        <v>10</v>
      </c>
      <c r="Y3" s="1">
        <v>10</v>
      </c>
      <c r="Z3" s="1">
        <v>315</v>
      </c>
      <c r="AC3" s="1">
        <v>28</v>
      </c>
      <c r="AD3" s="1">
        <v>24</v>
      </c>
      <c r="AE3" s="1">
        <v>32</v>
      </c>
      <c r="AF3" s="1">
        <v>0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</v>
      </c>
      <c r="AT3" s="1">
        <v>1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14</v>
      </c>
      <c r="BC3" s="2">
        <v>1</v>
      </c>
      <c r="BD3" s="2">
        <v>2</v>
      </c>
      <c r="BE3" s="2">
        <v>2</v>
      </c>
      <c r="BF3" s="2"/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0</v>
      </c>
      <c r="BP3" s="1">
        <v>1</v>
      </c>
      <c r="BQ3" s="1">
        <v>0</v>
      </c>
      <c r="BR3" s="1"/>
    </row>
    <row r="4" spans="1:70" x14ac:dyDescent="0.3">
      <c r="A4" s="1" t="s">
        <v>165</v>
      </c>
      <c r="B4" s="1" t="s">
        <v>16</v>
      </c>
      <c r="C4" s="1" t="s">
        <v>175</v>
      </c>
      <c r="D4" s="1" t="s">
        <v>177</v>
      </c>
      <c r="E4" s="1" t="s">
        <v>170</v>
      </c>
      <c r="F4" s="1" t="s">
        <v>171</v>
      </c>
      <c r="G4" s="1" t="s">
        <v>0</v>
      </c>
      <c r="H4" s="1">
        <v>27.2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1</v>
      </c>
      <c r="BB4" s="1"/>
      <c r="BC4" s="2"/>
      <c r="BD4" s="2"/>
      <c r="BE4" s="2"/>
      <c r="BF4" s="2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>
        <v>3.7</v>
      </c>
    </row>
    <row r="5" spans="1:70" x14ac:dyDescent="0.3">
      <c r="A5" s="1" t="s">
        <v>173</v>
      </c>
      <c r="B5" s="1" t="s">
        <v>16</v>
      </c>
      <c r="C5" s="1" t="s">
        <v>175</v>
      </c>
      <c r="D5" s="1" t="s">
        <v>177</v>
      </c>
      <c r="E5" s="1" t="s">
        <v>170</v>
      </c>
      <c r="F5" s="1" t="s">
        <v>171</v>
      </c>
      <c r="G5" s="1" t="s">
        <v>0</v>
      </c>
      <c r="H5" s="1"/>
      <c r="I5" s="1"/>
      <c r="J5" s="1"/>
      <c r="K5" s="1">
        <v>26</v>
      </c>
      <c r="L5" s="1">
        <v>23</v>
      </c>
      <c r="M5" s="1">
        <v>29</v>
      </c>
      <c r="N5" s="1">
        <v>27</v>
      </c>
      <c r="O5" s="1">
        <v>24</v>
      </c>
      <c r="P5" s="1">
        <v>30</v>
      </c>
      <c r="Q5" s="1"/>
      <c r="R5" s="1"/>
      <c r="S5" s="1"/>
      <c r="T5" s="1"/>
      <c r="U5" s="1"/>
      <c r="V5" s="1"/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/>
      <c r="BC5" s="2"/>
      <c r="BD5" s="2"/>
      <c r="BE5" s="2">
        <v>2</v>
      </c>
      <c r="BF5" s="2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3">
      <c r="A6" s="1" t="s">
        <v>166</v>
      </c>
      <c r="B6" s="1" t="s">
        <v>16</v>
      </c>
      <c r="C6" s="1" t="s">
        <v>175</v>
      </c>
      <c r="D6" s="1" t="s">
        <v>177</v>
      </c>
      <c r="E6" s="1" t="s">
        <v>170</v>
      </c>
      <c r="F6" s="1" t="s">
        <v>171</v>
      </c>
      <c r="G6" s="1" t="s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>
        <v>1</v>
      </c>
      <c r="BB6" s="1"/>
      <c r="BC6" s="2"/>
      <c r="BD6" s="2"/>
      <c r="BE6" s="2"/>
      <c r="BF6" s="2"/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/>
    </row>
    <row r="7" spans="1:70" x14ac:dyDescent="0.3">
      <c r="A7" s="1" t="s">
        <v>167</v>
      </c>
      <c r="B7" s="1" t="s">
        <v>17</v>
      </c>
      <c r="C7" s="1" t="s">
        <v>175</v>
      </c>
      <c r="D7" s="1" t="s">
        <v>177</v>
      </c>
      <c r="E7" s="1" t="s">
        <v>170</v>
      </c>
      <c r="F7" s="1" t="s">
        <v>171</v>
      </c>
      <c r="G7" s="1" t="s">
        <v>0</v>
      </c>
      <c r="H7" s="1">
        <v>13</v>
      </c>
      <c r="I7" s="1">
        <v>12</v>
      </c>
      <c r="J7" s="1">
        <v>13</v>
      </c>
      <c r="K7" s="1"/>
      <c r="L7" s="1"/>
      <c r="M7" s="1"/>
      <c r="N7" s="1"/>
      <c r="O7" s="1"/>
      <c r="P7" s="1"/>
      <c r="Q7" s="1">
        <v>110</v>
      </c>
      <c r="R7" s="1"/>
      <c r="S7" s="1"/>
      <c r="T7" s="1"/>
      <c r="U7" s="1"/>
      <c r="V7" s="1"/>
      <c r="W7" s="1">
        <v>13</v>
      </c>
      <c r="Z7" s="1">
        <v>320</v>
      </c>
      <c r="AC7" s="1">
        <v>22</v>
      </c>
      <c r="AD7" s="1">
        <v>17</v>
      </c>
      <c r="AE7" s="1">
        <v>28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14</v>
      </c>
      <c r="BC7" s="2">
        <v>1</v>
      </c>
      <c r="BD7" s="2">
        <v>2</v>
      </c>
      <c r="BE7" s="2">
        <v>2</v>
      </c>
      <c r="BF7" s="2"/>
      <c r="BG7" s="1">
        <v>0</v>
      </c>
      <c r="BH7" s="1">
        <v>0</v>
      </c>
      <c r="BI7" s="1">
        <v>0</v>
      </c>
      <c r="BJ7" s="1">
        <v>1</v>
      </c>
      <c r="BK7" s="1">
        <v>1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/>
    </row>
    <row r="8" spans="1:70" x14ac:dyDescent="0.3">
      <c r="A8" s="1" t="s">
        <v>165</v>
      </c>
      <c r="B8" s="1" t="s">
        <v>17</v>
      </c>
      <c r="C8" s="1" t="s">
        <v>175</v>
      </c>
      <c r="D8" s="1" t="s">
        <v>177</v>
      </c>
      <c r="E8" s="1" t="s">
        <v>170</v>
      </c>
      <c r="F8" s="1" t="s">
        <v>171</v>
      </c>
      <c r="G8" s="1" t="s">
        <v>0</v>
      </c>
      <c r="H8" s="1">
        <v>25.1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v>1</v>
      </c>
      <c r="BB8" s="1"/>
      <c r="BC8" s="2"/>
      <c r="BD8" s="2"/>
      <c r="BE8" s="2"/>
      <c r="BF8" s="2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>
        <v>5.4</v>
      </c>
    </row>
    <row r="9" spans="1:70" x14ac:dyDescent="0.3">
      <c r="A9" s="1" t="s">
        <v>173</v>
      </c>
      <c r="B9" s="1" t="s">
        <v>17</v>
      </c>
      <c r="C9" s="1" t="s">
        <v>175</v>
      </c>
      <c r="D9" s="1" t="s">
        <v>177</v>
      </c>
      <c r="E9" s="1" t="s">
        <v>170</v>
      </c>
      <c r="F9" s="1" t="s">
        <v>171</v>
      </c>
      <c r="G9" s="1" t="s">
        <v>0</v>
      </c>
      <c r="H9" s="1"/>
      <c r="I9" s="1"/>
      <c r="J9" s="1"/>
      <c r="K9" s="1">
        <v>25</v>
      </c>
      <c r="L9" s="1">
        <v>22</v>
      </c>
      <c r="M9" s="1">
        <v>28</v>
      </c>
      <c r="N9" s="1">
        <v>25</v>
      </c>
      <c r="O9" s="1">
        <v>22</v>
      </c>
      <c r="P9" s="1">
        <v>28</v>
      </c>
      <c r="Q9" s="1"/>
      <c r="R9" s="1"/>
      <c r="S9" s="1"/>
      <c r="T9" s="1"/>
      <c r="U9" s="1"/>
      <c r="V9" s="1"/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/>
      <c r="BC9" s="2"/>
      <c r="BD9" s="2"/>
      <c r="BE9" s="2">
        <v>2</v>
      </c>
      <c r="BF9" s="2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">
      <c r="A10" s="1" t="s">
        <v>166</v>
      </c>
      <c r="B10" s="1" t="s">
        <v>17</v>
      </c>
      <c r="C10" s="1" t="s">
        <v>175</v>
      </c>
      <c r="D10" s="1" t="s">
        <v>177</v>
      </c>
      <c r="E10" s="1" t="s">
        <v>170</v>
      </c>
      <c r="F10" s="1" t="s">
        <v>171</v>
      </c>
      <c r="G10" s="1" t="s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v>1</v>
      </c>
      <c r="BB10" s="1"/>
      <c r="BC10" s="2"/>
      <c r="BD10" s="2"/>
      <c r="BE10" s="2"/>
      <c r="BF10" s="2"/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1</v>
      </c>
      <c r="BO10" s="1">
        <v>0</v>
      </c>
      <c r="BP10" s="1">
        <v>0</v>
      </c>
      <c r="BQ10" s="1">
        <v>0</v>
      </c>
      <c r="BR10" s="1"/>
    </row>
    <row r="11" spans="1:70" x14ac:dyDescent="0.3">
      <c r="A11" s="1" t="s">
        <v>163</v>
      </c>
      <c r="B11" s="1" t="s">
        <v>18</v>
      </c>
      <c r="C11" s="1" t="s">
        <v>175</v>
      </c>
      <c r="D11" s="1" t="s">
        <v>177</v>
      </c>
      <c r="E11" s="1" t="s">
        <v>170</v>
      </c>
      <c r="F11" s="1" t="s">
        <v>171</v>
      </c>
      <c r="G11" s="1" t="s">
        <v>0</v>
      </c>
      <c r="H11" s="1">
        <v>14.5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AF11" s="1">
        <v>0</v>
      </c>
      <c r="AG11" s="1">
        <v>1</v>
      </c>
      <c r="AH11" s="1"/>
      <c r="AI11" s="1">
        <v>0</v>
      </c>
      <c r="AJ11" s="1">
        <v>0</v>
      </c>
      <c r="AK11" s="1">
        <v>1</v>
      </c>
      <c r="AL11" s="1">
        <v>1</v>
      </c>
      <c r="AM11" s="1">
        <v>0</v>
      </c>
      <c r="AN11" s="1"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1</v>
      </c>
      <c r="BB11" s="1"/>
      <c r="BC11" s="2"/>
      <c r="BD11" s="2"/>
      <c r="BE11" s="2"/>
      <c r="BF11" s="2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>
        <v>3</v>
      </c>
    </row>
    <row r="12" spans="1:70" x14ac:dyDescent="0.3">
      <c r="A12" s="1" t="s">
        <v>164</v>
      </c>
      <c r="B12" s="1" t="s">
        <v>18</v>
      </c>
      <c r="C12" s="1" t="s">
        <v>175</v>
      </c>
      <c r="D12" s="1" t="s">
        <v>177</v>
      </c>
      <c r="E12" s="1" t="s">
        <v>170</v>
      </c>
      <c r="F12" s="1" t="s">
        <v>171</v>
      </c>
      <c r="G12" s="1" t="s">
        <v>0</v>
      </c>
      <c r="H12" s="1">
        <v>14</v>
      </c>
      <c r="I12" s="1">
        <v>12</v>
      </c>
      <c r="J12" s="1">
        <v>15</v>
      </c>
      <c r="K12" s="1"/>
      <c r="L12" s="1"/>
      <c r="M12" s="1"/>
      <c r="N12" s="1"/>
      <c r="O12" s="1"/>
      <c r="P12" s="1"/>
      <c r="Q12" s="2">
        <f>28*3.3</f>
        <v>92.399999999999991</v>
      </c>
      <c r="R12" s="2"/>
      <c r="S12" s="2"/>
      <c r="T12" s="2"/>
      <c r="U12" s="2"/>
      <c r="V12" s="2"/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2">
        <f>4.5*7</f>
        <v>31.5</v>
      </c>
      <c r="BC12" s="2">
        <v>1</v>
      </c>
      <c r="BD12" s="2">
        <v>2</v>
      </c>
      <c r="BE12" s="2">
        <v>2</v>
      </c>
      <c r="BF12" s="2"/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1</v>
      </c>
      <c r="BN12" s="1">
        <v>0</v>
      </c>
      <c r="BO12" s="1">
        <v>1</v>
      </c>
      <c r="BP12" s="1">
        <v>0</v>
      </c>
      <c r="BQ12" s="1">
        <v>0</v>
      </c>
      <c r="BR12" s="1"/>
    </row>
    <row r="13" spans="1:70" x14ac:dyDescent="0.3">
      <c r="A13" s="1" t="s">
        <v>165</v>
      </c>
      <c r="B13" s="1" t="s">
        <v>18</v>
      </c>
      <c r="C13" s="1" t="s">
        <v>175</v>
      </c>
      <c r="D13" s="1" t="s">
        <v>177</v>
      </c>
      <c r="E13" s="1" t="s">
        <v>170</v>
      </c>
      <c r="F13" s="1" t="s">
        <v>171</v>
      </c>
      <c r="G13" s="1" t="s">
        <v>0</v>
      </c>
      <c r="H13" s="1">
        <v>30.6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v>1</v>
      </c>
      <c r="BB13" s="1"/>
      <c r="BC13" s="2"/>
      <c r="BD13" s="2"/>
      <c r="BE13" s="2"/>
      <c r="BF13" s="2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>
        <v>4.9000000000000004</v>
      </c>
    </row>
    <row r="14" spans="1:70" x14ac:dyDescent="0.3">
      <c r="A14" s="1" t="s">
        <v>173</v>
      </c>
      <c r="B14" s="1" t="s">
        <v>18</v>
      </c>
      <c r="C14" s="1" t="s">
        <v>175</v>
      </c>
      <c r="D14" s="1" t="s">
        <v>177</v>
      </c>
      <c r="E14" s="1" t="s">
        <v>170</v>
      </c>
      <c r="F14" s="1" t="s">
        <v>171</v>
      </c>
      <c r="G14" s="1" t="s">
        <v>0</v>
      </c>
      <c r="H14" s="1"/>
      <c r="I14" s="1"/>
      <c r="J14" s="1"/>
      <c r="K14" s="1">
        <v>28.5</v>
      </c>
      <c r="L14" s="1">
        <v>24</v>
      </c>
      <c r="M14" s="1">
        <v>33</v>
      </c>
      <c r="N14" s="1">
        <v>31</v>
      </c>
      <c r="O14" s="1">
        <v>28</v>
      </c>
      <c r="P14" s="1">
        <v>34</v>
      </c>
      <c r="Q14" s="1"/>
      <c r="R14" s="1"/>
      <c r="S14" s="1"/>
      <c r="T14" s="1"/>
      <c r="U14" s="1"/>
      <c r="V14" s="1"/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1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0</v>
      </c>
      <c r="AZ14" s="1">
        <v>0</v>
      </c>
      <c r="BA14" s="1">
        <v>1</v>
      </c>
      <c r="BB14" s="1"/>
      <c r="BC14" s="2"/>
      <c r="BD14" s="2"/>
      <c r="BE14" s="2">
        <v>2</v>
      </c>
      <c r="BF14" s="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">
      <c r="A15" s="1" t="s">
        <v>166</v>
      </c>
      <c r="B15" s="1" t="s">
        <v>18</v>
      </c>
      <c r="C15" s="1" t="s">
        <v>175</v>
      </c>
      <c r="D15" s="1" t="s">
        <v>177</v>
      </c>
      <c r="E15" s="1" t="s">
        <v>170</v>
      </c>
      <c r="F15" s="1" t="s">
        <v>171</v>
      </c>
      <c r="G15" s="1" t="s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v>1</v>
      </c>
      <c r="BB15" s="1"/>
      <c r="BC15" s="2"/>
      <c r="BD15" s="2"/>
      <c r="BE15" s="2"/>
      <c r="BF15" s="2"/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1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/>
    </row>
    <row r="16" spans="1:70" x14ac:dyDescent="0.3">
      <c r="A16" s="1" t="s">
        <v>163</v>
      </c>
      <c r="B16" s="1" t="s">
        <v>19</v>
      </c>
      <c r="C16" s="1" t="s">
        <v>175</v>
      </c>
      <c r="D16" s="1" t="s">
        <v>177</v>
      </c>
      <c r="E16" s="1" t="s">
        <v>170</v>
      </c>
      <c r="F16" s="1" t="s">
        <v>171</v>
      </c>
      <c r="G16" s="1" t="s">
        <v>0</v>
      </c>
      <c r="H16" s="1">
        <v>17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X16" s="1">
        <f>26*7</f>
        <v>182</v>
      </c>
      <c r="Y16" s="1">
        <f>32*7</f>
        <v>224</v>
      </c>
      <c r="Z16" s="1">
        <v>105</v>
      </c>
      <c r="AA16" s="1">
        <v>95</v>
      </c>
      <c r="AB16" s="1">
        <v>112</v>
      </c>
      <c r="AC16" s="1">
        <v>18</v>
      </c>
      <c r="AD16" s="1">
        <v>13</v>
      </c>
      <c r="AE16" s="1">
        <v>24</v>
      </c>
      <c r="AF16" s="1">
        <v>0</v>
      </c>
      <c r="AG16" s="1">
        <v>1</v>
      </c>
      <c r="AH16" s="1"/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v>1</v>
      </c>
      <c r="BB16" s="1"/>
      <c r="BC16" s="2"/>
      <c r="BD16" s="2"/>
      <c r="BE16" s="2"/>
      <c r="BF16" s="2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>
        <v>2</v>
      </c>
    </row>
    <row r="17" spans="1:70" x14ac:dyDescent="0.3">
      <c r="A17" s="1" t="s">
        <v>164</v>
      </c>
      <c r="B17" s="1" t="s">
        <v>19</v>
      </c>
      <c r="C17" s="1" t="s">
        <v>175</v>
      </c>
      <c r="D17" s="1" t="s">
        <v>177</v>
      </c>
      <c r="E17" s="1" t="s">
        <v>170</v>
      </c>
      <c r="F17" s="1" t="s">
        <v>171</v>
      </c>
      <c r="G17" s="1" t="s">
        <v>0</v>
      </c>
      <c r="H17" s="1">
        <v>17</v>
      </c>
      <c r="I17" s="1">
        <v>16</v>
      </c>
      <c r="J17" s="1">
        <v>18</v>
      </c>
      <c r="K17" s="1"/>
      <c r="L17" s="1"/>
      <c r="M17" s="1"/>
      <c r="N17" s="1"/>
      <c r="O17" s="1"/>
      <c r="P17" s="1"/>
      <c r="Q17" s="2">
        <v>120</v>
      </c>
      <c r="R17" s="2"/>
      <c r="S17" s="2"/>
      <c r="T17" s="2"/>
      <c r="U17" s="2"/>
      <c r="V17" s="2"/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14</v>
      </c>
      <c r="BC17" s="2">
        <v>1</v>
      </c>
      <c r="BD17" s="2">
        <v>2</v>
      </c>
      <c r="BE17" s="2">
        <v>2</v>
      </c>
      <c r="BF17" s="2"/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1</v>
      </c>
      <c r="BN17" s="1">
        <v>0</v>
      </c>
      <c r="BO17" s="1">
        <v>0</v>
      </c>
      <c r="BP17" s="1">
        <v>1</v>
      </c>
      <c r="BQ17" s="1">
        <v>0</v>
      </c>
      <c r="BR17" s="1"/>
    </row>
    <row r="18" spans="1:70" x14ac:dyDescent="0.3">
      <c r="A18" s="1" t="s">
        <v>173</v>
      </c>
      <c r="B18" s="1" t="s">
        <v>19</v>
      </c>
      <c r="C18" s="1" t="s">
        <v>175</v>
      </c>
      <c r="D18" s="1" t="s">
        <v>177</v>
      </c>
      <c r="E18" s="1" t="s">
        <v>170</v>
      </c>
      <c r="F18" s="1" t="s">
        <v>171</v>
      </c>
      <c r="G18" s="1" t="s">
        <v>0</v>
      </c>
      <c r="H18" s="1"/>
      <c r="I18" s="1"/>
      <c r="J18" s="1"/>
      <c r="K18" s="1">
        <v>32.5</v>
      </c>
      <c r="L18" s="1">
        <v>30</v>
      </c>
      <c r="M18" s="1">
        <v>35</v>
      </c>
      <c r="N18" s="1">
        <v>33.5</v>
      </c>
      <c r="O18" s="1">
        <v>30</v>
      </c>
      <c r="P18" s="1">
        <v>37</v>
      </c>
      <c r="Q18" s="1"/>
      <c r="R18" s="1"/>
      <c r="S18" s="1"/>
      <c r="T18" s="1"/>
      <c r="U18" s="1"/>
      <c r="V18" s="1"/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/>
      <c r="BC18" s="2"/>
      <c r="BD18" s="2"/>
      <c r="BE18" s="2">
        <v>2</v>
      </c>
      <c r="BF18" s="2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3">
      <c r="A19" s="1" t="s">
        <v>163</v>
      </c>
      <c r="B19" s="1" t="s">
        <v>20</v>
      </c>
      <c r="C19" s="1" t="s">
        <v>175</v>
      </c>
      <c r="D19" s="1" t="s">
        <v>177</v>
      </c>
      <c r="E19" s="1" t="s">
        <v>170</v>
      </c>
      <c r="F19" s="1" t="s">
        <v>171</v>
      </c>
      <c r="G19" s="1" t="s">
        <v>0</v>
      </c>
      <c r="H19" s="1">
        <v>15.5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v>1</v>
      </c>
      <c r="BB19" s="1"/>
      <c r="BC19" s="2"/>
      <c r="BD19" s="2"/>
      <c r="BE19" s="2"/>
      <c r="BF19" s="2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>
        <v>4</v>
      </c>
    </row>
    <row r="20" spans="1:70" x14ac:dyDescent="0.3">
      <c r="A20" s="1" t="s">
        <v>164</v>
      </c>
      <c r="B20" s="1" t="s">
        <v>20</v>
      </c>
      <c r="C20" s="1" t="s">
        <v>175</v>
      </c>
      <c r="D20" s="1" t="s">
        <v>177</v>
      </c>
      <c r="E20" s="1" t="s">
        <v>170</v>
      </c>
      <c r="F20" s="1" t="s">
        <v>171</v>
      </c>
      <c r="G20" s="1" t="s">
        <v>0</v>
      </c>
      <c r="H20" s="1">
        <v>14</v>
      </c>
      <c r="I20" s="1">
        <v>12</v>
      </c>
      <c r="J20" s="1">
        <v>15</v>
      </c>
      <c r="K20" s="1"/>
      <c r="L20" s="1"/>
      <c r="M20" s="1"/>
      <c r="N20" s="1"/>
      <c r="O20" s="1"/>
      <c r="P20" s="1"/>
      <c r="Q20" s="2">
        <v>88</v>
      </c>
      <c r="R20" s="2"/>
      <c r="S20" s="2"/>
      <c r="T20" s="2"/>
      <c r="U20" s="2"/>
      <c r="V20" s="2"/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1</v>
      </c>
      <c r="AU20" s="1">
        <v>1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21</v>
      </c>
      <c r="BC20" s="2">
        <v>1</v>
      </c>
      <c r="BD20" s="2">
        <v>2</v>
      </c>
      <c r="BE20" s="2">
        <v>2</v>
      </c>
      <c r="BF20" s="2"/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0</v>
      </c>
      <c r="BN20" s="1">
        <v>1</v>
      </c>
      <c r="BO20" s="1">
        <v>0</v>
      </c>
      <c r="BP20" s="1">
        <v>1</v>
      </c>
      <c r="BQ20" s="1">
        <v>0</v>
      </c>
      <c r="BR20" s="1"/>
    </row>
    <row r="21" spans="1:70" x14ac:dyDescent="0.3">
      <c r="A21" s="1" t="s">
        <v>165</v>
      </c>
      <c r="B21" s="1" t="s">
        <v>20</v>
      </c>
      <c r="C21" s="1" t="s">
        <v>175</v>
      </c>
      <c r="D21" s="1" t="s">
        <v>177</v>
      </c>
      <c r="E21" s="1" t="s">
        <v>170</v>
      </c>
      <c r="F21" s="1" t="s">
        <v>171</v>
      </c>
      <c r="G21" s="1" t="s">
        <v>0</v>
      </c>
      <c r="H21" s="1">
        <v>29.9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8</v>
      </c>
      <c r="X21" s="1">
        <v>6</v>
      </c>
      <c r="Y21" s="1">
        <v>10</v>
      </c>
      <c r="AA21" s="1">
        <f>46*7</f>
        <v>322</v>
      </c>
      <c r="AB21" s="1">
        <f>49*7</f>
        <v>343</v>
      </c>
      <c r="AC21" s="1">
        <v>15</v>
      </c>
      <c r="AD21" s="1">
        <v>12</v>
      </c>
      <c r="AE21" s="1">
        <v>18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</v>
      </c>
      <c r="BB21" s="1"/>
      <c r="BC21" s="2"/>
      <c r="BD21" s="2"/>
      <c r="BE21" s="2"/>
      <c r="BF21" s="2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>
        <v>6.7</v>
      </c>
    </row>
    <row r="22" spans="1:70" x14ac:dyDescent="0.3">
      <c r="A22" s="1" t="s">
        <v>173</v>
      </c>
      <c r="B22" s="1" t="s">
        <v>20</v>
      </c>
      <c r="C22" s="1" t="s">
        <v>175</v>
      </c>
      <c r="D22" s="1" t="s">
        <v>177</v>
      </c>
      <c r="E22" s="1" t="s">
        <v>170</v>
      </c>
      <c r="F22" s="1" t="s">
        <v>171</v>
      </c>
      <c r="G22" s="1" t="s">
        <v>0</v>
      </c>
      <c r="H22" s="1"/>
      <c r="I22" s="1"/>
      <c r="J22" s="1"/>
      <c r="K22" s="1">
        <v>26.5</v>
      </c>
      <c r="L22" s="1">
        <v>23</v>
      </c>
      <c r="M22" s="1">
        <v>30</v>
      </c>
      <c r="N22" s="1">
        <v>30</v>
      </c>
      <c r="O22" s="1">
        <v>27</v>
      </c>
      <c r="P22" s="1">
        <v>33</v>
      </c>
      <c r="Q22" s="1"/>
      <c r="R22" s="1"/>
      <c r="S22" s="1"/>
      <c r="T22" s="1"/>
      <c r="U22" s="1"/>
      <c r="V22" s="1"/>
      <c r="AF22" s="1">
        <v>0</v>
      </c>
      <c r="AG22" s="1">
        <v>1</v>
      </c>
      <c r="AH22" s="1">
        <v>0</v>
      </c>
      <c r="AI22" s="1">
        <v>1</v>
      </c>
      <c r="AJ22" s="1">
        <v>0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/>
      <c r="BC22" s="2"/>
      <c r="BD22" s="2"/>
      <c r="BE22" s="2">
        <v>3</v>
      </c>
      <c r="BF22" s="2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3">
      <c r="A23" s="1" t="s">
        <v>166</v>
      </c>
      <c r="B23" s="1" t="s">
        <v>20</v>
      </c>
      <c r="C23" s="1" t="s">
        <v>175</v>
      </c>
      <c r="D23" s="1" t="s">
        <v>177</v>
      </c>
      <c r="E23" s="1" t="s">
        <v>170</v>
      </c>
      <c r="F23" s="1" t="s">
        <v>171</v>
      </c>
      <c r="G23" s="1" t="s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v>1</v>
      </c>
      <c r="BB23" s="1"/>
      <c r="BC23" s="2"/>
      <c r="BD23" s="2"/>
      <c r="BE23" s="2"/>
      <c r="BF23" s="2"/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1</v>
      </c>
      <c r="BM23" s="1">
        <v>0</v>
      </c>
      <c r="BN23" s="1">
        <v>1</v>
      </c>
      <c r="BO23" s="1">
        <v>0</v>
      </c>
      <c r="BP23" s="1">
        <v>0</v>
      </c>
      <c r="BQ23" s="1">
        <v>0</v>
      </c>
      <c r="BR23" s="1"/>
    </row>
    <row r="24" spans="1:70" x14ac:dyDescent="0.3">
      <c r="A24" s="1" t="s">
        <v>163</v>
      </c>
      <c r="B24" s="1" t="s">
        <v>21</v>
      </c>
      <c r="C24" s="1" t="s">
        <v>175</v>
      </c>
      <c r="D24" s="1" t="s">
        <v>177</v>
      </c>
      <c r="E24" s="1" t="s">
        <v>170</v>
      </c>
      <c r="F24" s="1" t="s">
        <v>171</v>
      </c>
      <c r="G24" s="1" t="s">
        <v>0</v>
      </c>
      <c r="H24" s="1">
        <v>12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11</v>
      </c>
      <c r="X24" s="1">
        <v>7</v>
      </c>
      <c r="Y24" s="1">
        <v>18</v>
      </c>
      <c r="Z24" s="1">
        <v>322</v>
      </c>
      <c r="AC24" s="1">
        <v>21</v>
      </c>
      <c r="AD24" s="1">
        <v>15</v>
      </c>
      <c r="AE24" s="1">
        <v>27</v>
      </c>
      <c r="AF24" s="1">
        <v>0</v>
      </c>
      <c r="AG24" s="1">
        <v>1</v>
      </c>
      <c r="AH24" s="1"/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v>1</v>
      </c>
      <c r="BB24" s="1"/>
      <c r="BC24" s="2"/>
      <c r="BD24" s="2"/>
      <c r="BE24" s="2"/>
      <c r="BF24" s="2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>
        <v>3</v>
      </c>
    </row>
    <row r="25" spans="1:70" x14ac:dyDescent="0.3">
      <c r="A25" s="1" t="s">
        <v>164</v>
      </c>
      <c r="B25" s="1" t="s">
        <v>21</v>
      </c>
      <c r="C25" s="1" t="s">
        <v>175</v>
      </c>
      <c r="D25" s="1" t="s">
        <v>177</v>
      </c>
      <c r="E25" s="1" t="s">
        <v>170</v>
      </c>
      <c r="F25" s="1" t="s">
        <v>171</v>
      </c>
      <c r="G25" s="1" t="s">
        <v>0</v>
      </c>
      <c r="H25" s="1">
        <v>12</v>
      </c>
      <c r="I25" s="1">
        <v>10</v>
      </c>
      <c r="J25" s="1">
        <v>13</v>
      </c>
      <c r="K25" s="1"/>
      <c r="L25" s="1"/>
      <c r="M25" s="1"/>
      <c r="N25" s="1"/>
      <c r="O25" s="1"/>
      <c r="P25" s="1"/>
      <c r="Q25" s="2">
        <f>48*2.5</f>
        <v>120</v>
      </c>
      <c r="R25" s="2"/>
      <c r="S25" s="2"/>
      <c r="T25" s="2"/>
      <c r="U25" s="2"/>
      <c r="V25" s="2"/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21</v>
      </c>
      <c r="BC25" s="2">
        <v>1</v>
      </c>
      <c r="BD25" s="2">
        <v>2</v>
      </c>
      <c r="BE25" s="2">
        <v>2</v>
      </c>
      <c r="BF25" s="2"/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  <c r="BM25" s="1">
        <v>0</v>
      </c>
      <c r="BN25" s="1">
        <v>0</v>
      </c>
      <c r="BO25" s="1">
        <v>0</v>
      </c>
      <c r="BP25" s="1">
        <v>0</v>
      </c>
      <c r="BQ25" s="1">
        <v>1</v>
      </c>
      <c r="BR25" s="1"/>
    </row>
    <row r="26" spans="1:70" x14ac:dyDescent="0.3">
      <c r="A26" s="1" t="s">
        <v>173</v>
      </c>
      <c r="B26" s="1" t="s">
        <v>21</v>
      </c>
      <c r="C26" s="1" t="s">
        <v>175</v>
      </c>
      <c r="D26" s="1" t="s">
        <v>177</v>
      </c>
      <c r="E26" s="1" t="s">
        <v>170</v>
      </c>
      <c r="F26" s="1" t="s">
        <v>171</v>
      </c>
      <c r="G26" s="1" t="s">
        <v>0</v>
      </c>
      <c r="H26" s="1"/>
      <c r="I26" s="1"/>
      <c r="J26" s="1"/>
      <c r="K26" s="1">
        <v>24</v>
      </c>
      <c r="L26" s="1">
        <v>22</v>
      </c>
      <c r="M26" s="1">
        <v>26</v>
      </c>
      <c r="N26" s="1">
        <v>24</v>
      </c>
      <c r="O26" s="1">
        <v>22</v>
      </c>
      <c r="P26" s="1">
        <v>26</v>
      </c>
      <c r="Q26" s="1"/>
      <c r="R26" s="1"/>
      <c r="S26" s="1"/>
      <c r="T26" s="1"/>
      <c r="U26" s="1"/>
      <c r="V26" s="1"/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0</v>
      </c>
      <c r="AY26" s="1">
        <v>0</v>
      </c>
      <c r="AZ26" s="1">
        <v>0</v>
      </c>
      <c r="BA26" s="1">
        <v>1</v>
      </c>
      <c r="BB26" s="1"/>
      <c r="BC26" s="2"/>
      <c r="BD26" s="2"/>
      <c r="BE26" s="2">
        <v>2</v>
      </c>
      <c r="BF26" s="2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3">
      <c r="A27" s="1" t="s">
        <v>166</v>
      </c>
      <c r="B27" s="1" t="s">
        <v>21</v>
      </c>
      <c r="C27" s="1" t="s">
        <v>175</v>
      </c>
      <c r="D27" s="1" t="s">
        <v>177</v>
      </c>
      <c r="E27" s="1" t="s">
        <v>170</v>
      </c>
      <c r="F27" s="1" t="s">
        <v>171</v>
      </c>
      <c r="G27" s="1" t="s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>
        <v>1</v>
      </c>
      <c r="BB27" s="1"/>
      <c r="BC27" s="2"/>
      <c r="BD27" s="2"/>
      <c r="BE27" s="2"/>
      <c r="BF27" s="2"/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1</v>
      </c>
      <c r="BM27" s="1">
        <v>0</v>
      </c>
      <c r="BN27" s="1">
        <v>1</v>
      </c>
      <c r="BO27" s="1">
        <v>0</v>
      </c>
      <c r="BP27" s="1">
        <v>0</v>
      </c>
      <c r="BQ27" s="1">
        <v>0</v>
      </c>
      <c r="BR27" s="1"/>
    </row>
    <row r="28" spans="1:70" x14ac:dyDescent="0.3">
      <c r="A28" s="1" t="s">
        <v>163</v>
      </c>
      <c r="B28" s="1" t="s">
        <v>22</v>
      </c>
      <c r="C28" s="1" t="s">
        <v>175</v>
      </c>
      <c r="D28" s="1" t="s">
        <v>177</v>
      </c>
      <c r="E28" s="1" t="s">
        <v>170</v>
      </c>
      <c r="F28" s="1" t="s">
        <v>171</v>
      </c>
      <c r="G28" s="1" t="s">
        <v>0</v>
      </c>
      <c r="H28" s="1">
        <v>13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AF28" s="1">
        <v>0</v>
      </c>
      <c r="AG28" s="1">
        <v>1</v>
      </c>
      <c r="AH28" s="1"/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v>1</v>
      </c>
      <c r="BB28" s="1"/>
      <c r="BC28" s="2"/>
      <c r="BD28" s="2"/>
      <c r="BE28" s="2"/>
      <c r="BF28" s="2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>
        <v>4</v>
      </c>
    </row>
    <row r="29" spans="1:70" x14ac:dyDescent="0.3">
      <c r="A29" s="1" t="s">
        <v>164</v>
      </c>
      <c r="B29" s="1" t="s">
        <v>22</v>
      </c>
      <c r="C29" s="1" t="s">
        <v>175</v>
      </c>
      <c r="D29" s="1" t="s">
        <v>177</v>
      </c>
      <c r="E29" s="1" t="s">
        <v>170</v>
      </c>
      <c r="F29" s="1" t="s">
        <v>171</v>
      </c>
      <c r="G29" s="1" t="s">
        <v>0</v>
      </c>
      <c r="H29" s="1">
        <v>13</v>
      </c>
      <c r="I29" s="1">
        <v>12</v>
      </c>
      <c r="J29" s="1">
        <v>14</v>
      </c>
      <c r="K29" s="1"/>
      <c r="L29" s="1"/>
      <c r="M29" s="1"/>
      <c r="N29" s="1"/>
      <c r="O29" s="1"/>
      <c r="P29" s="1"/>
      <c r="Q29" s="2">
        <f>58*2.8</f>
        <v>162.39999999999998</v>
      </c>
      <c r="R29" s="2"/>
      <c r="S29" s="2"/>
      <c r="T29" s="2"/>
      <c r="U29" s="2"/>
      <c r="V29" s="2"/>
      <c r="W29" s="1">
        <v>23</v>
      </c>
      <c r="X29" s="1">
        <v>23</v>
      </c>
      <c r="Y29" s="1">
        <v>23</v>
      </c>
      <c r="Z29" s="1">
        <f>45*7</f>
        <v>315</v>
      </c>
      <c r="AC29" s="1">
        <v>15</v>
      </c>
      <c r="AD29" s="1">
        <v>15</v>
      </c>
      <c r="AE29" s="1">
        <v>15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1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28</v>
      </c>
      <c r="BC29" s="2">
        <v>1</v>
      </c>
      <c r="BD29" s="2">
        <v>2</v>
      </c>
      <c r="BE29" s="2">
        <v>2</v>
      </c>
      <c r="BF29" s="2"/>
      <c r="BG29" s="1">
        <v>0</v>
      </c>
      <c r="BH29" s="1">
        <v>0</v>
      </c>
      <c r="BI29" s="1">
        <v>1</v>
      </c>
      <c r="BJ29" s="1">
        <v>0</v>
      </c>
      <c r="BK29" s="1">
        <v>0</v>
      </c>
      <c r="BL29" s="1">
        <v>1</v>
      </c>
      <c r="BM29" s="1">
        <v>1</v>
      </c>
      <c r="BN29" s="1">
        <v>1</v>
      </c>
      <c r="BO29" s="1">
        <v>1</v>
      </c>
      <c r="BP29" s="1">
        <v>0</v>
      </c>
      <c r="BQ29" s="1">
        <v>1</v>
      </c>
      <c r="BR29" s="1"/>
    </row>
    <row r="30" spans="1:70" x14ac:dyDescent="0.3">
      <c r="A30" s="1" t="s">
        <v>165</v>
      </c>
      <c r="B30" s="1" t="s">
        <v>22</v>
      </c>
      <c r="C30" s="1" t="s">
        <v>175</v>
      </c>
      <c r="D30" s="1" t="s">
        <v>177</v>
      </c>
      <c r="E30" s="1" t="s">
        <v>170</v>
      </c>
      <c r="F30" s="1" t="s">
        <v>171</v>
      </c>
      <c r="G30" s="1" t="s">
        <v>0</v>
      </c>
      <c r="H30" s="1">
        <v>25.5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v>1</v>
      </c>
      <c r="BB30" s="1"/>
      <c r="BC30" s="2"/>
      <c r="BD30" s="2"/>
      <c r="BE30" s="2"/>
      <c r="BF30" s="2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>
        <v>6.3</v>
      </c>
    </row>
    <row r="31" spans="1:70" x14ac:dyDescent="0.3">
      <c r="A31" s="1" t="s">
        <v>173</v>
      </c>
      <c r="B31" s="1" t="s">
        <v>22</v>
      </c>
      <c r="C31" s="1" t="s">
        <v>175</v>
      </c>
      <c r="D31" s="1" t="s">
        <v>177</v>
      </c>
      <c r="E31" s="1" t="s">
        <v>170</v>
      </c>
      <c r="F31" s="1" t="s">
        <v>171</v>
      </c>
      <c r="G31" s="1" t="s">
        <v>0</v>
      </c>
      <c r="H31" s="1"/>
      <c r="I31" s="1"/>
      <c r="J31" s="1"/>
      <c r="K31" s="1">
        <v>24</v>
      </c>
      <c r="L31" s="1">
        <v>21</v>
      </c>
      <c r="M31" s="1">
        <v>27</v>
      </c>
      <c r="N31" s="1">
        <v>25.5</v>
      </c>
      <c r="O31" s="1">
        <v>22</v>
      </c>
      <c r="P31" s="1">
        <v>29</v>
      </c>
      <c r="Q31" s="1"/>
      <c r="R31" s="1"/>
      <c r="S31" s="1"/>
      <c r="T31" s="1"/>
      <c r="U31" s="1"/>
      <c r="V31" s="1"/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0</v>
      </c>
      <c r="AY31" s="1">
        <v>0</v>
      </c>
      <c r="AZ31" s="1">
        <v>0</v>
      </c>
      <c r="BA31" s="1">
        <v>1</v>
      </c>
      <c r="BB31" s="1"/>
      <c r="BC31" s="2"/>
      <c r="BD31" s="2"/>
      <c r="BE31" s="2">
        <v>3</v>
      </c>
      <c r="BF31" s="2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3">
      <c r="A32" s="1" t="s">
        <v>163</v>
      </c>
      <c r="B32" s="1" t="s">
        <v>23</v>
      </c>
      <c r="C32" s="1" t="s">
        <v>175</v>
      </c>
      <c r="D32" s="1" t="s">
        <v>177</v>
      </c>
      <c r="E32" s="1" t="s">
        <v>170</v>
      </c>
      <c r="F32" s="1" t="s">
        <v>171</v>
      </c>
      <c r="G32" s="1" t="s">
        <v>0</v>
      </c>
      <c r="H32" s="1">
        <v>14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AF32" s="1">
        <v>0</v>
      </c>
      <c r="AG32" s="1">
        <v>1</v>
      </c>
      <c r="AH32" s="1"/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>
        <v>1</v>
      </c>
      <c r="BB32" s="1"/>
      <c r="BC32" s="2"/>
      <c r="BD32" s="2"/>
      <c r="BE32" s="2"/>
      <c r="BF32" s="2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>
        <v>3</v>
      </c>
    </row>
    <row r="33" spans="1:70" x14ac:dyDescent="0.3">
      <c r="A33" s="1" t="s">
        <v>164</v>
      </c>
      <c r="B33" s="1" t="s">
        <v>23</v>
      </c>
      <c r="C33" s="1" t="s">
        <v>175</v>
      </c>
      <c r="D33" s="1" t="s">
        <v>177</v>
      </c>
      <c r="E33" s="1" t="s">
        <v>170</v>
      </c>
      <c r="F33" s="1" t="s">
        <v>171</v>
      </c>
      <c r="G33" s="1" t="s">
        <v>0</v>
      </c>
      <c r="H33" s="1">
        <v>14</v>
      </c>
      <c r="I33" s="1">
        <v>12</v>
      </c>
      <c r="J33" s="1">
        <v>15</v>
      </c>
      <c r="K33" s="1"/>
      <c r="L33" s="1"/>
      <c r="M33" s="1"/>
      <c r="N33" s="1"/>
      <c r="O33" s="1"/>
      <c r="P33" s="1"/>
      <c r="Q33" s="2">
        <v>124</v>
      </c>
      <c r="R33" s="2"/>
      <c r="S33" s="2"/>
      <c r="T33" s="2"/>
      <c r="U33" s="2"/>
      <c r="V33" s="2"/>
      <c r="X33" s="1">
        <f>36*7</f>
        <v>252</v>
      </c>
      <c r="Y33" s="1">
        <f>40*7</f>
        <v>280</v>
      </c>
      <c r="Z33" s="1">
        <v>60</v>
      </c>
      <c r="AA33" s="1">
        <v>50</v>
      </c>
      <c r="AB33" s="1">
        <v>71</v>
      </c>
      <c r="AC33" s="1">
        <v>16</v>
      </c>
      <c r="AD33" s="1">
        <v>14</v>
      </c>
      <c r="AE33" s="1">
        <v>20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1</v>
      </c>
      <c r="AV33" s="1">
        <v>1</v>
      </c>
      <c r="AW33" s="1">
        <v>0</v>
      </c>
      <c r="AX33" s="1">
        <v>0</v>
      </c>
      <c r="AY33" s="1">
        <v>0</v>
      </c>
      <c r="AZ33" s="1">
        <v>0</v>
      </c>
      <c r="BA33" s="1">
        <v>1</v>
      </c>
      <c r="BB33" s="1">
        <v>21</v>
      </c>
      <c r="BC33" s="2">
        <v>1</v>
      </c>
      <c r="BD33" s="2">
        <v>2</v>
      </c>
      <c r="BE33" s="2">
        <v>2</v>
      </c>
      <c r="BF33" s="2"/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1</v>
      </c>
      <c r="BM33" s="1">
        <v>1</v>
      </c>
      <c r="BN33" s="1">
        <v>0</v>
      </c>
      <c r="BO33" s="1">
        <v>1</v>
      </c>
      <c r="BP33" s="1">
        <v>1</v>
      </c>
      <c r="BQ33" s="1">
        <v>0</v>
      </c>
      <c r="BR33" s="1"/>
    </row>
    <row r="34" spans="1:70" x14ac:dyDescent="0.3">
      <c r="A34" s="1" t="s">
        <v>173</v>
      </c>
      <c r="B34" s="1" t="s">
        <v>23</v>
      </c>
      <c r="C34" s="1" t="s">
        <v>175</v>
      </c>
      <c r="D34" s="1" t="s">
        <v>177</v>
      </c>
      <c r="E34" s="1" t="s">
        <v>170</v>
      </c>
      <c r="F34" s="1" t="s">
        <v>171</v>
      </c>
      <c r="G34" s="1" t="s">
        <v>0</v>
      </c>
      <c r="H34" s="1"/>
      <c r="I34" s="1"/>
      <c r="J34" s="1"/>
      <c r="K34" s="1">
        <v>26.5</v>
      </c>
      <c r="L34" s="1">
        <v>24</v>
      </c>
      <c r="M34" s="1">
        <v>29</v>
      </c>
      <c r="N34" s="1">
        <v>26.5</v>
      </c>
      <c r="O34" s="1">
        <v>24</v>
      </c>
      <c r="P34" s="1">
        <v>29</v>
      </c>
      <c r="Q34" s="1"/>
      <c r="R34" s="1"/>
      <c r="S34" s="1"/>
      <c r="T34" s="1"/>
      <c r="U34" s="1"/>
      <c r="V34" s="1"/>
      <c r="AF34" s="1">
        <v>0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0</v>
      </c>
      <c r="AY34" s="1">
        <v>0</v>
      </c>
      <c r="AZ34" s="1">
        <v>0</v>
      </c>
      <c r="BA34" s="1">
        <v>1</v>
      </c>
      <c r="BB34" s="1"/>
      <c r="BC34" s="2"/>
      <c r="BD34" s="2"/>
      <c r="BE34" s="2">
        <v>2</v>
      </c>
      <c r="BF34" s="2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x14ac:dyDescent="0.3">
      <c r="A35" s="1" t="s">
        <v>163</v>
      </c>
      <c r="B35" s="1" t="s">
        <v>24</v>
      </c>
      <c r="C35" s="1" t="s">
        <v>175</v>
      </c>
      <c r="D35" s="1" t="s">
        <v>177</v>
      </c>
      <c r="E35" s="1" t="s">
        <v>170</v>
      </c>
      <c r="F35" s="1" t="s">
        <v>171</v>
      </c>
      <c r="G35" s="1" t="s">
        <v>0</v>
      </c>
      <c r="H35" s="1">
        <v>14.5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AF35" s="1">
        <v>0</v>
      </c>
      <c r="AG35" s="1">
        <v>0</v>
      </c>
      <c r="AH35" s="1"/>
      <c r="AI35" s="1">
        <v>0</v>
      </c>
      <c r="AJ35" s="1">
        <v>1</v>
      </c>
      <c r="AK35" s="1">
        <v>0</v>
      </c>
      <c r="AL35" s="1">
        <v>1</v>
      </c>
      <c r="AM35" s="1">
        <v>0</v>
      </c>
      <c r="AN35" s="1"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>
        <v>1</v>
      </c>
      <c r="BB35" s="1"/>
      <c r="BC35" s="2"/>
      <c r="BD35" s="2"/>
      <c r="BE35" s="2"/>
      <c r="BF35" s="2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>
        <v>6</v>
      </c>
    </row>
    <row r="36" spans="1:70" x14ac:dyDescent="0.3">
      <c r="A36" s="1" t="s">
        <v>164</v>
      </c>
      <c r="B36" s="1" t="s">
        <v>24</v>
      </c>
      <c r="C36" s="1" t="s">
        <v>175</v>
      </c>
      <c r="D36" s="1" t="s">
        <v>177</v>
      </c>
      <c r="E36" s="1" t="s">
        <v>170</v>
      </c>
      <c r="F36" s="1" t="s">
        <v>171</v>
      </c>
      <c r="G36" s="1" t="s">
        <v>0</v>
      </c>
      <c r="H36" s="1">
        <v>14</v>
      </c>
      <c r="I36" s="1">
        <v>12</v>
      </c>
      <c r="J36" s="1">
        <v>16</v>
      </c>
      <c r="K36" s="1"/>
      <c r="L36" s="1"/>
      <c r="M36" s="1"/>
      <c r="N36" s="1"/>
      <c r="O36" s="1"/>
      <c r="P36" s="1"/>
      <c r="Q36" s="2">
        <f>96*1.6</f>
        <v>153.60000000000002</v>
      </c>
      <c r="R36" s="2"/>
      <c r="S36" s="2"/>
      <c r="T36" s="2"/>
      <c r="U36" s="2"/>
      <c r="V36" s="2"/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0</v>
      </c>
      <c r="AZ36" s="1">
        <v>0</v>
      </c>
      <c r="BA36" s="1">
        <v>1</v>
      </c>
      <c r="BB36" s="1">
        <v>21</v>
      </c>
      <c r="BC36" s="2">
        <v>1</v>
      </c>
      <c r="BD36" s="2">
        <v>2</v>
      </c>
      <c r="BE36" s="2">
        <v>2</v>
      </c>
      <c r="BF36" s="2"/>
      <c r="BG36" s="1">
        <v>0</v>
      </c>
      <c r="BH36" s="1">
        <v>0</v>
      </c>
      <c r="BI36" s="1">
        <v>1</v>
      </c>
      <c r="BJ36" s="1">
        <v>0</v>
      </c>
      <c r="BK36" s="1">
        <v>0</v>
      </c>
      <c r="BL36" s="1">
        <v>1</v>
      </c>
      <c r="BM36" s="1">
        <v>0</v>
      </c>
      <c r="BN36" s="1">
        <v>0</v>
      </c>
      <c r="BO36" s="1">
        <v>1</v>
      </c>
      <c r="BP36" s="1">
        <v>0</v>
      </c>
      <c r="BQ36" s="1">
        <v>0</v>
      </c>
      <c r="BR36" s="1"/>
    </row>
    <row r="37" spans="1:70" x14ac:dyDescent="0.3">
      <c r="A37" s="1" t="s">
        <v>173</v>
      </c>
      <c r="B37" s="1" t="s">
        <v>24</v>
      </c>
      <c r="C37" s="1" t="s">
        <v>175</v>
      </c>
      <c r="D37" s="1" t="s">
        <v>177</v>
      </c>
      <c r="E37" s="1" t="s">
        <v>170</v>
      </c>
      <c r="F37" s="1" t="s">
        <v>171</v>
      </c>
      <c r="G37" s="1" t="s">
        <v>0</v>
      </c>
      <c r="H37" s="1"/>
      <c r="I37" s="1"/>
      <c r="J37" s="1"/>
      <c r="K37" s="1">
        <v>30</v>
      </c>
      <c r="L37" s="1">
        <v>26</v>
      </c>
      <c r="M37" s="1">
        <v>34</v>
      </c>
      <c r="N37" s="1">
        <v>30</v>
      </c>
      <c r="O37" s="1">
        <v>26</v>
      </c>
      <c r="P37" s="1">
        <v>34</v>
      </c>
      <c r="Q37" s="1"/>
      <c r="R37" s="1"/>
      <c r="S37" s="1"/>
      <c r="T37" s="1"/>
      <c r="U37" s="1"/>
      <c r="V37" s="1"/>
      <c r="W37" s="1">
        <v>20</v>
      </c>
      <c r="X37" s="1">
        <v>15</v>
      </c>
      <c r="Y37" s="1">
        <v>33</v>
      </c>
      <c r="Z37" s="1">
        <v>322</v>
      </c>
      <c r="AC37" s="1">
        <v>16</v>
      </c>
      <c r="AD37" s="1">
        <v>12</v>
      </c>
      <c r="AE37" s="1">
        <v>22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/>
      <c r="BC37" s="2"/>
      <c r="BD37" s="2"/>
      <c r="BE37" s="2">
        <v>3</v>
      </c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x14ac:dyDescent="0.3">
      <c r="A38" s="1" t="s">
        <v>167</v>
      </c>
      <c r="B38" s="1" t="s">
        <v>25</v>
      </c>
      <c r="C38" s="1" t="s">
        <v>175</v>
      </c>
      <c r="D38" s="1" t="s">
        <v>177</v>
      </c>
      <c r="E38" s="1" t="s">
        <v>170</v>
      </c>
      <c r="F38" s="1" t="s">
        <v>171</v>
      </c>
      <c r="G38" s="1" t="s">
        <v>0</v>
      </c>
      <c r="H38" s="1">
        <v>15</v>
      </c>
      <c r="I38" s="1">
        <v>14</v>
      </c>
      <c r="J38" s="1">
        <v>16</v>
      </c>
      <c r="K38" s="1"/>
      <c r="L38" s="1"/>
      <c r="M38" s="1"/>
      <c r="N38" s="1"/>
      <c r="O38" s="1"/>
      <c r="P38" s="1"/>
      <c r="Q38" s="1">
        <v>160</v>
      </c>
      <c r="R38" s="1"/>
      <c r="S38" s="1"/>
      <c r="T38" s="1"/>
      <c r="U38" s="1"/>
      <c r="V38" s="1"/>
      <c r="AF38" s="1">
        <v>0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1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1</v>
      </c>
      <c r="BB38" s="1">
        <v>14</v>
      </c>
      <c r="BC38" s="2">
        <v>1</v>
      </c>
      <c r="BD38" s="2">
        <v>2</v>
      </c>
      <c r="BE38" s="2">
        <v>2</v>
      </c>
      <c r="BF38" s="2"/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1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3</v>
      </c>
    </row>
    <row r="39" spans="1:70" x14ac:dyDescent="0.3">
      <c r="A39" s="1" t="s">
        <v>173</v>
      </c>
      <c r="B39" s="1" t="s">
        <v>25</v>
      </c>
      <c r="C39" s="1" t="s">
        <v>175</v>
      </c>
      <c r="D39" s="1" t="s">
        <v>177</v>
      </c>
      <c r="E39" s="1" t="s">
        <v>170</v>
      </c>
      <c r="F39" s="1" t="s">
        <v>171</v>
      </c>
      <c r="G39" s="1" t="s">
        <v>0</v>
      </c>
      <c r="H39" s="1"/>
      <c r="I39" s="1"/>
      <c r="J39" s="1"/>
      <c r="K39" s="1">
        <v>31</v>
      </c>
      <c r="L39" s="1">
        <v>28</v>
      </c>
      <c r="M39" s="1">
        <v>34</v>
      </c>
      <c r="N39" s="1">
        <v>31</v>
      </c>
      <c r="O39" s="1">
        <v>28</v>
      </c>
      <c r="P39" s="1">
        <v>34</v>
      </c>
      <c r="Q39" s="1"/>
      <c r="R39" s="1"/>
      <c r="S39" s="1"/>
      <c r="T39" s="1"/>
      <c r="U39" s="1"/>
      <c r="V39" s="1"/>
      <c r="AF39" s="1">
        <v>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0</v>
      </c>
      <c r="AZ39" s="1">
        <v>0</v>
      </c>
      <c r="BA39" s="1">
        <v>1</v>
      </c>
      <c r="BB39" s="1"/>
      <c r="BC39" s="2"/>
      <c r="BD39" s="2"/>
      <c r="BE39" s="2">
        <v>3</v>
      </c>
      <c r="BF39" s="2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x14ac:dyDescent="0.3">
      <c r="A40" s="1" t="s">
        <v>166</v>
      </c>
      <c r="B40" s="1" t="s">
        <v>25</v>
      </c>
      <c r="C40" s="1" t="s">
        <v>175</v>
      </c>
      <c r="D40" s="1" t="s">
        <v>177</v>
      </c>
      <c r="E40" s="1" t="s">
        <v>170</v>
      </c>
      <c r="F40" s="1" t="s">
        <v>171</v>
      </c>
      <c r="G40" s="1" t="s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12</v>
      </c>
      <c r="X40" s="1">
        <v>7</v>
      </c>
      <c r="Y40" s="1">
        <v>18</v>
      </c>
      <c r="Z40" s="1">
        <v>35</v>
      </c>
      <c r="AA40" s="1">
        <v>30</v>
      </c>
      <c r="AB40" s="1">
        <v>44</v>
      </c>
      <c r="AC40" s="1">
        <v>16</v>
      </c>
      <c r="AD40" s="1">
        <v>11</v>
      </c>
      <c r="AE40" s="1">
        <v>32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>
        <v>1</v>
      </c>
      <c r="BB40" s="1"/>
      <c r="BC40" s="2"/>
      <c r="BD40" s="2"/>
      <c r="BE40" s="2"/>
      <c r="BF40" s="2"/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1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/>
    </row>
    <row r="41" spans="1:70" x14ac:dyDescent="0.3">
      <c r="A41" s="1" t="s">
        <v>163</v>
      </c>
      <c r="B41" s="1" t="s">
        <v>26</v>
      </c>
      <c r="C41" s="1" t="s">
        <v>175</v>
      </c>
      <c r="D41" s="1" t="s">
        <v>177</v>
      </c>
      <c r="E41" s="1" t="s">
        <v>170</v>
      </c>
      <c r="F41" s="1" t="s">
        <v>171</v>
      </c>
      <c r="G41" s="1" t="s">
        <v>0</v>
      </c>
      <c r="H41" s="1">
        <v>13.5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AF41" s="1">
        <v>0</v>
      </c>
      <c r="AG41" s="1">
        <v>0</v>
      </c>
      <c r="AH41" s="1"/>
      <c r="AI41" s="1">
        <v>1</v>
      </c>
      <c r="AJ41" s="1">
        <v>0</v>
      </c>
      <c r="AK41" s="1">
        <v>0</v>
      </c>
      <c r="AL41" s="1">
        <v>1</v>
      </c>
      <c r="AM41" s="1">
        <v>0</v>
      </c>
      <c r="AN41" s="1"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</v>
      </c>
      <c r="BB41" s="1"/>
      <c r="BC41" s="2"/>
      <c r="BD41" s="2"/>
      <c r="BE41" s="2"/>
      <c r="BF41" s="2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>
        <v>3</v>
      </c>
    </row>
    <row r="42" spans="1:70" x14ac:dyDescent="0.3">
      <c r="A42" s="1" t="s">
        <v>164</v>
      </c>
      <c r="B42" s="1" t="s">
        <v>26</v>
      </c>
      <c r="C42" s="1" t="s">
        <v>175</v>
      </c>
      <c r="D42" s="1" t="s">
        <v>177</v>
      </c>
      <c r="E42" s="1" t="s">
        <v>170</v>
      </c>
      <c r="F42" s="1" t="s">
        <v>171</v>
      </c>
      <c r="G42" s="1" t="s">
        <v>0</v>
      </c>
      <c r="H42" s="1">
        <v>13</v>
      </c>
      <c r="I42" s="1">
        <v>12</v>
      </c>
      <c r="J42" s="1">
        <v>14</v>
      </c>
      <c r="K42" s="1"/>
      <c r="L42" s="1"/>
      <c r="M42" s="1"/>
      <c r="N42" s="1"/>
      <c r="O42" s="1"/>
      <c r="P42" s="1"/>
      <c r="Q42" s="2">
        <f>28*3</f>
        <v>84</v>
      </c>
      <c r="R42" s="2"/>
      <c r="S42" s="2"/>
      <c r="T42" s="2"/>
      <c r="U42" s="2"/>
      <c r="V42" s="2"/>
      <c r="AF42" s="1">
        <v>0</v>
      </c>
      <c r="AG42" s="1">
        <v>1</v>
      </c>
      <c r="AH42" s="1">
        <v>1</v>
      </c>
      <c r="AI42" s="1">
        <v>0</v>
      </c>
      <c r="AJ42" s="1">
        <v>0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14</v>
      </c>
      <c r="BC42" s="2">
        <v>1</v>
      </c>
      <c r="BD42" s="2">
        <v>2</v>
      </c>
      <c r="BE42" s="2">
        <v>2</v>
      </c>
      <c r="BF42" s="2"/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/>
    </row>
    <row r="43" spans="1:70" x14ac:dyDescent="0.3">
      <c r="A43" s="1" t="s">
        <v>173</v>
      </c>
      <c r="B43" s="1" t="s">
        <v>26</v>
      </c>
      <c r="C43" s="1" t="s">
        <v>175</v>
      </c>
      <c r="D43" s="1" t="s">
        <v>177</v>
      </c>
      <c r="E43" s="1" t="s">
        <v>170</v>
      </c>
      <c r="F43" s="1" t="s">
        <v>171</v>
      </c>
      <c r="G43" s="1" t="s">
        <v>0</v>
      </c>
      <c r="H43" s="1"/>
      <c r="I43" s="1"/>
      <c r="J43" s="1"/>
      <c r="K43" s="1">
        <v>30</v>
      </c>
      <c r="L43" s="1">
        <v>28</v>
      </c>
      <c r="M43" s="1">
        <v>32</v>
      </c>
      <c r="N43" s="1">
        <v>30</v>
      </c>
      <c r="O43" s="1">
        <v>28</v>
      </c>
      <c r="P43" s="1">
        <v>32</v>
      </c>
      <c r="Q43" s="1"/>
      <c r="R43" s="1"/>
      <c r="S43" s="1"/>
      <c r="T43" s="1"/>
      <c r="U43" s="1"/>
      <c r="V43" s="1"/>
      <c r="AF43" s="1">
        <v>0</v>
      </c>
      <c r="AG43" s="1">
        <v>1</v>
      </c>
      <c r="AH43" s="1">
        <v>1</v>
      </c>
      <c r="AI43" s="1">
        <v>1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0</v>
      </c>
      <c r="AY43" s="1">
        <v>0</v>
      </c>
      <c r="AZ43" s="1">
        <v>0</v>
      </c>
      <c r="BA43" s="1">
        <v>1</v>
      </c>
      <c r="BB43" s="1"/>
      <c r="BC43" s="2"/>
      <c r="BD43" s="2"/>
      <c r="BE43" s="2">
        <v>3</v>
      </c>
      <c r="BF43" s="2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x14ac:dyDescent="0.3">
      <c r="A44" s="1" t="s">
        <v>166</v>
      </c>
      <c r="B44" s="1" t="s">
        <v>26</v>
      </c>
      <c r="C44" s="1" t="s">
        <v>175</v>
      </c>
      <c r="D44" s="1" t="s">
        <v>177</v>
      </c>
      <c r="E44" s="1" t="s">
        <v>170</v>
      </c>
      <c r="F44" s="1" t="s">
        <v>171</v>
      </c>
      <c r="G44" s="1" t="s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>
        <v>1</v>
      </c>
      <c r="BB44" s="1"/>
      <c r="BC44" s="2"/>
      <c r="BD44" s="2"/>
      <c r="BE44" s="2"/>
      <c r="BF44" s="2"/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/>
    </row>
    <row r="45" spans="1:70" x14ac:dyDescent="0.3">
      <c r="A45" s="1" t="s">
        <v>163</v>
      </c>
      <c r="B45" s="1" t="s">
        <v>27</v>
      </c>
      <c r="C45" s="1" t="s">
        <v>175</v>
      </c>
      <c r="D45" s="1" t="s">
        <v>177</v>
      </c>
      <c r="E45" s="1" t="s">
        <v>170</v>
      </c>
      <c r="F45" s="1" t="s">
        <v>171</v>
      </c>
      <c r="G45" s="1" t="s">
        <v>0</v>
      </c>
      <c r="H45" s="1"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AF45" s="1">
        <v>0</v>
      </c>
      <c r="AG45" s="1">
        <v>1</v>
      </c>
      <c r="AH45" s="1"/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>
        <v>1</v>
      </c>
      <c r="BB45" s="1"/>
      <c r="BC45" s="2"/>
      <c r="BD45" s="2"/>
      <c r="BE45" s="2"/>
      <c r="BF45" s="2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>
        <v>4</v>
      </c>
    </row>
    <row r="46" spans="1:70" x14ac:dyDescent="0.3">
      <c r="A46" s="1" t="s">
        <v>164</v>
      </c>
      <c r="B46" s="1" t="s">
        <v>27</v>
      </c>
      <c r="C46" s="1" t="s">
        <v>175</v>
      </c>
      <c r="D46" s="1" t="s">
        <v>177</v>
      </c>
      <c r="E46" s="1" t="s">
        <v>170</v>
      </c>
      <c r="F46" s="1" t="s">
        <v>171</v>
      </c>
      <c r="G46" s="1" t="s">
        <v>0</v>
      </c>
      <c r="H46" s="1">
        <v>14</v>
      </c>
      <c r="I46" s="1">
        <v>13</v>
      </c>
      <c r="J46" s="1">
        <v>15</v>
      </c>
      <c r="K46" s="1"/>
      <c r="L46" s="1"/>
      <c r="M46" s="1"/>
      <c r="N46" s="1"/>
      <c r="O46" s="1"/>
      <c r="P46" s="1"/>
      <c r="Q46" s="2">
        <f>46*1.5</f>
        <v>69</v>
      </c>
      <c r="R46" s="2"/>
      <c r="S46" s="2"/>
      <c r="T46" s="2"/>
      <c r="U46" s="2"/>
      <c r="V46" s="2"/>
      <c r="W46" s="1">
        <v>5</v>
      </c>
      <c r="Z46" s="1">
        <v>330</v>
      </c>
      <c r="AC46" s="1">
        <v>20</v>
      </c>
      <c r="AD46" s="1">
        <v>19</v>
      </c>
      <c r="AE46" s="1">
        <v>21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1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1</v>
      </c>
      <c r="BB46" s="1">
        <v>21</v>
      </c>
      <c r="BC46" s="2">
        <v>1</v>
      </c>
      <c r="BD46" s="2">
        <v>2</v>
      </c>
      <c r="BE46" s="2"/>
      <c r="BF46" s="2"/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/>
    </row>
    <row r="47" spans="1:70" x14ac:dyDescent="0.3">
      <c r="A47" s="1" t="s">
        <v>165</v>
      </c>
      <c r="B47" s="1" t="s">
        <v>27</v>
      </c>
      <c r="C47" s="1" t="s">
        <v>175</v>
      </c>
      <c r="D47" s="1" t="s">
        <v>177</v>
      </c>
      <c r="E47" s="1" t="s">
        <v>170</v>
      </c>
      <c r="F47" s="1" t="s">
        <v>171</v>
      </c>
      <c r="G47" s="1" t="s">
        <v>0</v>
      </c>
      <c r="H47" s="1">
        <v>28.2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>
        <v>1</v>
      </c>
      <c r="BB47" s="1"/>
      <c r="BC47" s="2"/>
      <c r="BD47" s="2"/>
      <c r="BE47" s="2"/>
      <c r="BF47" s="2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>
        <v>3.8</v>
      </c>
    </row>
    <row r="48" spans="1:70" x14ac:dyDescent="0.3">
      <c r="A48" s="1" t="s">
        <v>173</v>
      </c>
      <c r="B48" s="1" t="s">
        <v>27</v>
      </c>
      <c r="C48" s="1" t="s">
        <v>175</v>
      </c>
      <c r="D48" s="1" t="s">
        <v>177</v>
      </c>
      <c r="E48" s="1" t="s">
        <v>170</v>
      </c>
      <c r="F48" s="1" t="s">
        <v>171</v>
      </c>
      <c r="G48" s="1" t="s">
        <v>0</v>
      </c>
      <c r="H48" s="1"/>
      <c r="I48" s="1"/>
      <c r="J48" s="1"/>
      <c r="K48" s="1">
        <v>27</v>
      </c>
      <c r="L48" s="1">
        <v>22</v>
      </c>
      <c r="M48" s="1">
        <v>32</v>
      </c>
      <c r="N48" s="1">
        <v>28.5</v>
      </c>
      <c r="O48" s="1">
        <v>25</v>
      </c>
      <c r="P48" s="1">
        <v>32</v>
      </c>
      <c r="Q48" s="1"/>
      <c r="R48" s="1"/>
      <c r="S48" s="1"/>
      <c r="T48" s="1"/>
      <c r="U48" s="1"/>
      <c r="V48" s="1"/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/>
      <c r="BC48" s="2"/>
      <c r="BD48" s="2"/>
      <c r="BE48" s="2">
        <v>3</v>
      </c>
      <c r="BF48" s="2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x14ac:dyDescent="0.3">
      <c r="A49" s="1" t="s">
        <v>166</v>
      </c>
      <c r="B49" s="1" t="s">
        <v>27</v>
      </c>
      <c r="C49" s="1" t="s">
        <v>175</v>
      </c>
      <c r="D49" s="1" t="s">
        <v>177</v>
      </c>
      <c r="E49" s="1" t="s">
        <v>170</v>
      </c>
      <c r="F49" s="1" t="s">
        <v>171</v>
      </c>
      <c r="G49" s="1" t="s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>
        <v>1</v>
      </c>
      <c r="BB49" s="1"/>
      <c r="BC49" s="2"/>
      <c r="BD49" s="2"/>
      <c r="BE49" s="2"/>
      <c r="BF49" s="2"/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/>
    </row>
    <row r="50" spans="1:70" x14ac:dyDescent="0.3">
      <c r="A50" s="1" t="s">
        <v>163</v>
      </c>
      <c r="B50" s="1" t="s">
        <v>28</v>
      </c>
      <c r="C50" s="1" t="s">
        <v>175</v>
      </c>
      <c r="D50" s="1" t="s">
        <v>177</v>
      </c>
      <c r="E50" s="1" t="s">
        <v>170</v>
      </c>
      <c r="F50" s="1" t="s">
        <v>171</v>
      </c>
      <c r="G50" s="1" t="s">
        <v>0</v>
      </c>
      <c r="H50" s="1">
        <v>13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AF50" s="1">
        <v>0</v>
      </c>
      <c r="AG50" s="1">
        <v>0</v>
      </c>
      <c r="AH50" s="1"/>
      <c r="AI50" s="1">
        <v>1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>
        <v>1</v>
      </c>
      <c r="BB50" s="1"/>
      <c r="BC50" s="2"/>
      <c r="BD50" s="2"/>
      <c r="BE50" s="2"/>
      <c r="BF50" s="2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>
        <v>2</v>
      </c>
    </row>
    <row r="51" spans="1:70" x14ac:dyDescent="0.3">
      <c r="A51" s="1" t="s">
        <v>164</v>
      </c>
      <c r="B51" s="1" t="s">
        <v>28</v>
      </c>
      <c r="C51" s="1" t="s">
        <v>175</v>
      </c>
      <c r="D51" s="1" t="s">
        <v>177</v>
      </c>
      <c r="E51" s="1" t="s">
        <v>170</v>
      </c>
      <c r="F51" s="1" t="s">
        <v>171</v>
      </c>
      <c r="G51" s="1" t="s">
        <v>0</v>
      </c>
      <c r="H51" s="1">
        <v>13</v>
      </c>
      <c r="I51" s="1">
        <v>11</v>
      </c>
      <c r="J51" s="1">
        <v>14</v>
      </c>
      <c r="K51" s="1"/>
      <c r="L51" s="1"/>
      <c r="M51" s="1"/>
      <c r="N51" s="1"/>
      <c r="O51" s="1"/>
      <c r="P51" s="1"/>
      <c r="Q51" s="2">
        <v>88</v>
      </c>
      <c r="R51" s="2"/>
      <c r="S51" s="2"/>
      <c r="T51" s="2"/>
      <c r="U51" s="2"/>
      <c r="V51" s="2"/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0</v>
      </c>
      <c r="AY51" s="1">
        <v>0</v>
      </c>
      <c r="AZ51" s="1">
        <v>0</v>
      </c>
      <c r="BA51" s="1">
        <v>1</v>
      </c>
      <c r="BB51" s="1">
        <v>14</v>
      </c>
      <c r="BC51" s="2">
        <v>1</v>
      </c>
      <c r="BD51" s="2">
        <v>2</v>
      </c>
      <c r="BE51" s="2">
        <v>2</v>
      </c>
      <c r="BF51" s="2"/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/>
    </row>
    <row r="52" spans="1:70" x14ac:dyDescent="0.3">
      <c r="A52" s="1" t="s">
        <v>173</v>
      </c>
      <c r="B52" s="1" t="s">
        <v>28</v>
      </c>
      <c r="C52" s="1" t="s">
        <v>175</v>
      </c>
      <c r="D52" s="1" t="s">
        <v>177</v>
      </c>
      <c r="E52" s="1" t="s">
        <v>170</v>
      </c>
      <c r="F52" s="1" t="s">
        <v>171</v>
      </c>
      <c r="G52" s="1" t="s">
        <v>0</v>
      </c>
      <c r="H52" s="1"/>
      <c r="I52" s="1"/>
      <c r="J52" s="1"/>
      <c r="K52" s="1">
        <v>26</v>
      </c>
      <c r="L52" s="1">
        <v>24</v>
      </c>
      <c r="M52" s="1">
        <v>28</v>
      </c>
      <c r="N52" s="1">
        <v>26</v>
      </c>
      <c r="O52" s="1">
        <v>24</v>
      </c>
      <c r="P52" s="1">
        <v>28</v>
      </c>
      <c r="Q52" s="1"/>
      <c r="R52" s="1"/>
      <c r="S52" s="1"/>
      <c r="T52" s="1"/>
      <c r="U52" s="1"/>
      <c r="V52" s="1"/>
      <c r="W52" s="1">
        <v>8</v>
      </c>
      <c r="X52" s="1">
        <v>5</v>
      </c>
      <c r="Y52" s="1">
        <v>21</v>
      </c>
      <c r="Z52" s="1">
        <v>52</v>
      </c>
      <c r="AA52" s="1">
        <v>46</v>
      </c>
      <c r="AB52" s="1">
        <v>58</v>
      </c>
      <c r="AC52" s="1">
        <v>24</v>
      </c>
      <c r="AD52" s="1">
        <v>14</v>
      </c>
      <c r="AE52" s="1">
        <v>36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1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0</v>
      </c>
      <c r="AZ52" s="1">
        <v>0</v>
      </c>
      <c r="BA52" s="1">
        <v>1</v>
      </c>
      <c r="BB52" s="1"/>
      <c r="BC52" s="2"/>
      <c r="BD52" s="2"/>
      <c r="BE52" s="2">
        <v>3</v>
      </c>
      <c r="BF52" s="2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x14ac:dyDescent="0.3">
      <c r="A53" s="1" t="s">
        <v>166</v>
      </c>
      <c r="B53" s="1" t="s">
        <v>28</v>
      </c>
      <c r="C53" s="1" t="s">
        <v>175</v>
      </c>
      <c r="D53" s="1" t="s">
        <v>177</v>
      </c>
      <c r="E53" s="1" t="s">
        <v>170</v>
      </c>
      <c r="F53" s="1" t="s">
        <v>171</v>
      </c>
      <c r="G53" s="1" t="s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>
        <v>1</v>
      </c>
      <c r="BB53" s="1"/>
      <c r="BC53" s="2"/>
      <c r="BD53" s="2"/>
      <c r="BE53" s="2"/>
      <c r="BF53" s="2"/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/>
    </row>
    <row r="54" spans="1:70" x14ac:dyDescent="0.3">
      <c r="A54" s="1" t="s">
        <v>163</v>
      </c>
      <c r="B54" s="1" t="s">
        <v>29</v>
      </c>
      <c r="C54" s="1" t="s">
        <v>175</v>
      </c>
      <c r="D54" s="1" t="s">
        <v>177</v>
      </c>
      <c r="E54" s="1" t="s">
        <v>170</v>
      </c>
      <c r="F54" s="1" t="s">
        <v>171</v>
      </c>
      <c r="G54" s="1" t="s">
        <v>0</v>
      </c>
      <c r="H54" s="1">
        <v>16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F54" s="1">
        <v>0</v>
      </c>
      <c r="AG54" s="1">
        <v>1</v>
      </c>
      <c r="AH54" s="1"/>
      <c r="AI54" s="1">
        <v>0</v>
      </c>
      <c r="AJ54" s="1">
        <v>0</v>
      </c>
      <c r="AK54" s="1">
        <v>0</v>
      </c>
      <c r="AL54" s="1">
        <v>1</v>
      </c>
      <c r="AM54" s="1">
        <v>0</v>
      </c>
      <c r="AN54" s="1"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>
        <v>1</v>
      </c>
      <c r="BB54" s="1"/>
      <c r="BC54" s="2"/>
      <c r="BD54" s="2"/>
      <c r="BE54" s="2"/>
      <c r="BF54" s="2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>
        <v>2</v>
      </c>
    </row>
    <row r="55" spans="1:70" x14ac:dyDescent="0.3">
      <c r="A55" s="1" t="s">
        <v>167</v>
      </c>
      <c r="B55" s="1" t="s">
        <v>29</v>
      </c>
      <c r="C55" s="1" t="s">
        <v>175</v>
      </c>
      <c r="D55" s="1" t="s">
        <v>177</v>
      </c>
      <c r="E55" s="1" t="s">
        <v>170</v>
      </c>
      <c r="F55" s="1" t="s">
        <v>171</v>
      </c>
      <c r="G55" s="1" t="s">
        <v>0</v>
      </c>
      <c r="H55" s="1">
        <v>14</v>
      </c>
      <c r="I55" s="1">
        <v>13</v>
      </c>
      <c r="J55" s="1">
        <v>15</v>
      </c>
      <c r="K55" s="1"/>
      <c r="L55" s="1"/>
      <c r="M55" s="1"/>
      <c r="N55" s="1"/>
      <c r="O55" s="1"/>
      <c r="P55" s="1"/>
      <c r="Q55" s="1">
        <v>80</v>
      </c>
      <c r="R55" s="1"/>
      <c r="S55" s="1"/>
      <c r="T55" s="1"/>
      <c r="U55" s="1"/>
      <c r="V55" s="1"/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14</v>
      </c>
      <c r="BC55" s="2">
        <v>1</v>
      </c>
      <c r="BD55" s="2">
        <v>2</v>
      </c>
      <c r="BE55" s="2">
        <v>2</v>
      </c>
      <c r="BF55" s="2"/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3</v>
      </c>
    </row>
    <row r="56" spans="1:70" x14ac:dyDescent="0.3">
      <c r="A56" s="1" t="s">
        <v>173</v>
      </c>
      <c r="B56" s="1" t="s">
        <v>29</v>
      </c>
      <c r="C56" s="1" t="s">
        <v>175</v>
      </c>
      <c r="D56" s="1" t="s">
        <v>177</v>
      </c>
      <c r="E56" s="1" t="s">
        <v>170</v>
      </c>
      <c r="F56" s="1" t="s">
        <v>171</v>
      </c>
      <c r="G56" s="1" t="s">
        <v>0</v>
      </c>
      <c r="H56" s="1"/>
      <c r="I56" s="1"/>
      <c r="J56" s="1"/>
      <c r="K56" s="1">
        <v>32</v>
      </c>
      <c r="L56" s="1">
        <v>30</v>
      </c>
      <c r="M56" s="1">
        <v>34</v>
      </c>
      <c r="N56" s="1">
        <v>32</v>
      </c>
      <c r="O56" s="1">
        <v>30</v>
      </c>
      <c r="P56" s="1">
        <v>34</v>
      </c>
      <c r="Q56" s="1"/>
      <c r="R56" s="1"/>
      <c r="S56" s="1"/>
      <c r="T56" s="1"/>
      <c r="U56" s="1"/>
      <c r="V56" s="1"/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/>
      <c r="BC56" s="2"/>
      <c r="BD56" s="2"/>
      <c r="BE56" s="2">
        <v>3</v>
      </c>
      <c r="BF56" s="2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x14ac:dyDescent="0.3">
      <c r="A57" s="1" t="s">
        <v>166</v>
      </c>
      <c r="B57" s="1" t="s">
        <v>29</v>
      </c>
      <c r="C57" s="1" t="s">
        <v>175</v>
      </c>
      <c r="D57" s="1" t="s">
        <v>177</v>
      </c>
      <c r="E57" s="1" t="s">
        <v>170</v>
      </c>
      <c r="F57" s="1" t="s">
        <v>171</v>
      </c>
      <c r="G57" s="1" t="s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v>1</v>
      </c>
      <c r="BB57" s="1"/>
      <c r="BC57" s="2"/>
      <c r="BD57" s="2"/>
      <c r="BE57" s="2"/>
      <c r="BF57" s="2"/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/>
    </row>
    <row r="58" spans="1:70" x14ac:dyDescent="0.3">
      <c r="A58" s="1" t="s">
        <v>167</v>
      </c>
      <c r="B58" s="1" t="s">
        <v>30</v>
      </c>
      <c r="C58" s="1" t="s">
        <v>175</v>
      </c>
      <c r="D58" s="1" t="s">
        <v>177</v>
      </c>
      <c r="E58" s="1" t="s">
        <v>170</v>
      </c>
      <c r="F58" s="1" t="s">
        <v>171</v>
      </c>
      <c r="G58" s="1" t="s">
        <v>0</v>
      </c>
      <c r="H58" s="1">
        <v>13</v>
      </c>
      <c r="I58" s="1">
        <v>11</v>
      </c>
      <c r="J58" s="1">
        <v>14</v>
      </c>
      <c r="K58" s="1"/>
      <c r="L58" s="1"/>
      <c r="M58" s="1"/>
      <c r="N58" s="1"/>
      <c r="O58" s="1"/>
      <c r="P58" s="1"/>
      <c r="Q58" s="1">
        <v>85</v>
      </c>
      <c r="R58" s="1"/>
      <c r="S58" s="1"/>
      <c r="T58" s="1"/>
      <c r="U58" s="1"/>
      <c r="V58" s="1"/>
      <c r="W58" s="1">
        <v>15</v>
      </c>
      <c r="X58" s="1">
        <v>14</v>
      </c>
      <c r="Y58" s="1">
        <v>17</v>
      </c>
      <c r="AA58" s="1">
        <f>43*7</f>
        <v>301</v>
      </c>
      <c r="AB58" s="1">
        <f>47*7</f>
        <v>329</v>
      </c>
      <c r="AC58" s="1">
        <v>20</v>
      </c>
      <c r="AD58" s="1">
        <v>14</v>
      </c>
      <c r="AE58" s="1">
        <v>26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22</v>
      </c>
      <c r="BC58" s="2">
        <v>1</v>
      </c>
      <c r="BD58" s="2">
        <v>2</v>
      </c>
      <c r="BE58" s="2">
        <v>2</v>
      </c>
      <c r="BF58" s="2"/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4</v>
      </c>
    </row>
    <row r="59" spans="1:70" x14ac:dyDescent="0.3">
      <c r="A59" s="1" t="s">
        <v>173</v>
      </c>
      <c r="B59" s="1" t="s">
        <v>30</v>
      </c>
      <c r="C59" s="1" t="s">
        <v>175</v>
      </c>
      <c r="D59" s="1" t="s">
        <v>177</v>
      </c>
      <c r="E59" s="1" t="s">
        <v>170</v>
      </c>
      <c r="F59" s="1" t="s">
        <v>171</v>
      </c>
      <c r="G59" s="1" t="s">
        <v>0</v>
      </c>
      <c r="H59" s="1"/>
      <c r="I59" s="1"/>
      <c r="J59" s="1"/>
      <c r="K59" s="1">
        <v>27</v>
      </c>
      <c r="L59" s="1">
        <v>26</v>
      </c>
      <c r="M59" s="1">
        <v>28</v>
      </c>
      <c r="N59" s="1">
        <v>27</v>
      </c>
      <c r="O59" s="1">
        <v>26</v>
      </c>
      <c r="P59" s="1">
        <v>28</v>
      </c>
      <c r="Q59" s="1"/>
      <c r="R59" s="1"/>
      <c r="S59" s="1"/>
      <c r="T59" s="1"/>
      <c r="U59" s="1"/>
      <c r="V59" s="1"/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1</v>
      </c>
      <c r="AL59" s="1">
        <v>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1</v>
      </c>
      <c r="AT59" s="1">
        <v>1</v>
      </c>
      <c r="AU59" s="1">
        <v>1</v>
      </c>
      <c r="AV59" s="1">
        <v>1</v>
      </c>
      <c r="AW59" s="1">
        <v>0</v>
      </c>
      <c r="AX59" s="1">
        <v>0</v>
      </c>
      <c r="AY59" s="1">
        <v>0</v>
      </c>
      <c r="AZ59" s="1">
        <v>0</v>
      </c>
      <c r="BA59" s="1">
        <v>1</v>
      </c>
      <c r="BB59" s="1"/>
      <c r="BC59" s="2"/>
      <c r="BD59" s="2"/>
      <c r="BE59" s="2">
        <v>2</v>
      </c>
      <c r="BF59" s="2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x14ac:dyDescent="0.3">
      <c r="A60" s="1" t="s">
        <v>166</v>
      </c>
      <c r="B60" s="1" t="s">
        <v>30</v>
      </c>
      <c r="C60" s="1" t="s">
        <v>175</v>
      </c>
      <c r="D60" s="1" t="s">
        <v>177</v>
      </c>
      <c r="E60" s="1" t="s">
        <v>170</v>
      </c>
      <c r="F60" s="1" t="s">
        <v>171</v>
      </c>
      <c r="G60" s="1" t="s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>
        <v>1</v>
      </c>
      <c r="BB60" s="1"/>
      <c r="BC60" s="2"/>
      <c r="BD60" s="2"/>
      <c r="BE60" s="2"/>
      <c r="BF60" s="2"/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/>
    </row>
    <row r="61" spans="1:70" x14ac:dyDescent="0.3">
      <c r="A61" s="1" t="s">
        <v>163</v>
      </c>
      <c r="B61" s="1" t="s">
        <v>31</v>
      </c>
      <c r="C61" s="1" t="s">
        <v>175</v>
      </c>
      <c r="D61" s="1" t="s">
        <v>177</v>
      </c>
      <c r="E61" s="1" t="s">
        <v>170</v>
      </c>
      <c r="F61" s="1" t="s">
        <v>171</v>
      </c>
      <c r="G61" s="1" t="s">
        <v>0</v>
      </c>
      <c r="H61" s="1">
        <v>12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AF61" s="1">
        <v>0</v>
      </c>
      <c r="AG61" s="1">
        <v>1</v>
      </c>
      <c r="AH61" s="1"/>
      <c r="AI61" s="1">
        <v>1</v>
      </c>
      <c r="AJ61" s="1">
        <v>0</v>
      </c>
      <c r="AK61" s="1">
        <v>0</v>
      </c>
      <c r="AL61" s="1">
        <v>0</v>
      </c>
      <c r="AM61" s="1">
        <v>1</v>
      </c>
      <c r="AN61" s="1"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v>1</v>
      </c>
      <c r="BB61" s="1"/>
      <c r="BC61" s="2"/>
      <c r="BD61" s="2"/>
      <c r="BE61" s="2"/>
      <c r="BF61" s="2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>
        <v>3</v>
      </c>
    </row>
    <row r="62" spans="1:70" x14ac:dyDescent="0.3">
      <c r="A62" s="1" t="s">
        <v>164</v>
      </c>
      <c r="B62" s="1" t="s">
        <v>31</v>
      </c>
      <c r="C62" s="1" t="s">
        <v>175</v>
      </c>
      <c r="D62" s="1" t="s">
        <v>177</v>
      </c>
      <c r="E62" s="1" t="s">
        <v>170</v>
      </c>
      <c r="F62" s="1" t="s">
        <v>171</v>
      </c>
      <c r="G62" s="1" t="s">
        <v>0</v>
      </c>
      <c r="H62" s="1">
        <v>11</v>
      </c>
      <c r="I62" s="1">
        <v>10</v>
      </c>
      <c r="J62" s="1">
        <v>12</v>
      </c>
      <c r="K62" s="1"/>
      <c r="L62" s="1"/>
      <c r="M62" s="1"/>
      <c r="N62" s="1"/>
      <c r="O62" s="1"/>
      <c r="P62" s="1"/>
      <c r="Q62" s="2">
        <f>38*1.7</f>
        <v>64.599999999999994</v>
      </c>
      <c r="R62" s="2"/>
      <c r="S62" s="2"/>
      <c r="T62" s="2"/>
      <c r="U62" s="2"/>
      <c r="V62" s="2"/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1</v>
      </c>
      <c r="AS62" s="1">
        <v>1</v>
      </c>
      <c r="AT62" s="1">
        <v>1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1</v>
      </c>
      <c r="BB62" s="1">
        <v>14</v>
      </c>
      <c r="BC62" s="2">
        <v>1</v>
      </c>
      <c r="BD62" s="2">
        <v>2</v>
      </c>
      <c r="BE62" s="2">
        <v>2</v>
      </c>
      <c r="BF62" s="2"/>
      <c r="BG62" s="1">
        <v>0</v>
      </c>
      <c r="BH62" s="1">
        <v>0</v>
      </c>
      <c r="BI62" s="1">
        <v>0</v>
      </c>
      <c r="BJ62" s="1">
        <v>1</v>
      </c>
      <c r="BK62" s="1">
        <v>0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0</v>
      </c>
      <c r="BR62" s="1"/>
    </row>
    <row r="63" spans="1:70" x14ac:dyDescent="0.3">
      <c r="A63" s="1" t="s">
        <v>165</v>
      </c>
      <c r="B63" s="1" t="s">
        <v>31</v>
      </c>
      <c r="C63" s="1" t="s">
        <v>175</v>
      </c>
      <c r="D63" s="1" t="s">
        <v>177</v>
      </c>
      <c r="E63" s="1" t="s">
        <v>170</v>
      </c>
      <c r="F63" s="1" t="s">
        <v>171</v>
      </c>
      <c r="G63" s="1" t="s">
        <v>0</v>
      </c>
      <c r="H63" s="1">
        <v>22.7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>
        <v>1</v>
      </c>
      <c r="BB63" s="1"/>
      <c r="BC63" s="2"/>
      <c r="BD63" s="2"/>
      <c r="BE63" s="2"/>
      <c r="BF63" s="2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>
        <v>4.2</v>
      </c>
    </row>
    <row r="64" spans="1:70" x14ac:dyDescent="0.3">
      <c r="A64" s="1" t="s">
        <v>173</v>
      </c>
      <c r="B64" s="1" t="s">
        <v>31</v>
      </c>
      <c r="C64" s="1" t="s">
        <v>175</v>
      </c>
      <c r="D64" s="1" t="s">
        <v>177</v>
      </c>
      <c r="E64" s="1" t="s">
        <v>170</v>
      </c>
      <c r="F64" s="1" t="s">
        <v>171</v>
      </c>
      <c r="G64" s="1" t="s">
        <v>0</v>
      </c>
      <c r="H64" s="1"/>
      <c r="I64" s="1"/>
      <c r="J64" s="1"/>
      <c r="K64" s="1">
        <v>22</v>
      </c>
      <c r="L64" s="1">
        <v>20</v>
      </c>
      <c r="M64" s="1">
        <v>24</v>
      </c>
      <c r="N64" s="1">
        <v>23</v>
      </c>
      <c r="O64" s="1">
        <v>20</v>
      </c>
      <c r="P64" s="1">
        <v>26</v>
      </c>
      <c r="Q64" s="1"/>
      <c r="R64" s="1"/>
      <c r="S64" s="1"/>
      <c r="T64" s="1"/>
      <c r="U64" s="1"/>
      <c r="V64" s="1"/>
      <c r="AF64" s="1">
        <v>0</v>
      </c>
      <c r="AG64" s="1">
        <v>1</v>
      </c>
      <c r="AH64" s="1">
        <v>0</v>
      </c>
      <c r="AI64" s="1">
        <v>1</v>
      </c>
      <c r="AJ64" s="1">
        <v>0</v>
      </c>
      <c r="AK64" s="1"/>
      <c r="AL64" s="1"/>
      <c r="AM64" s="1"/>
      <c r="AN64" s="1"/>
      <c r="AO64" s="1">
        <v>0</v>
      </c>
      <c r="AP64" s="1">
        <v>0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0</v>
      </c>
      <c r="AY64" s="1">
        <v>0</v>
      </c>
      <c r="AZ64" s="1">
        <v>0</v>
      </c>
      <c r="BA64" s="1">
        <v>1</v>
      </c>
      <c r="BB64" s="1"/>
      <c r="BC64" s="2"/>
      <c r="BD64" s="2"/>
      <c r="BE64" s="2">
        <v>2</v>
      </c>
      <c r="BF64" s="2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x14ac:dyDescent="0.3">
      <c r="A65" s="1" t="s">
        <v>166</v>
      </c>
      <c r="B65" s="1" t="s">
        <v>31</v>
      </c>
      <c r="C65" s="1" t="s">
        <v>175</v>
      </c>
      <c r="D65" s="1" t="s">
        <v>177</v>
      </c>
      <c r="E65" s="1" t="s">
        <v>170</v>
      </c>
      <c r="F65" s="1" t="s">
        <v>171</v>
      </c>
      <c r="G65" s="1" t="s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>
        <v>1</v>
      </c>
      <c r="BB65" s="1"/>
      <c r="BC65" s="2"/>
      <c r="BD65" s="2"/>
      <c r="BE65" s="2"/>
      <c r="BF65" s="2"/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1</v>
      </c>
      <c r="BM65" s="1">
        <v>1</v>
      </c>
      <c r="BN65" s="1">
        <v>0</v>
      </c>
      <c r="BO65" s="1">
        <v>0</v>
      </c>
      <c r="BP65" s="1">
        <v>0</v>
      </c>
      <c r="BQ65" s="1">
        <v>0</v>
      </c>
      <c r="BR65" s="1"/>
    </row>
    <row r="66" spans="1:70" x14ac:dyDescent="0.3">
      <c r="A66" s="1" t="s">
        <v>163</v>
      </c>
      <c r="B66" s="1" t="s">
        <v>32</v>
      </c>
      <c r="C66" s="1" t="s">
        <v>175</v>
      </c>
      <c r="D66" s="1" t="s">
        <v>177</v>
      </c>
      <c r="E66" s="1" t="s">
        <v>170</v>
      </c>
      <c r="F66" s="1" t="s">
        <v>171</v>
      </c>
      <c r="G66" s="1" t="s">
        <v>0</v>
      </c>
      <c r="H66" s="1">
        <v>13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>
        <v>20</v>
      </c>
      <c r="X66" s="1">
        <v>18</v>
      </c>
      <c r="Y66" s="1">
        <v>22</v>
      </c>
      <c r="AA66" s="1">
        <v>40</v>
      </c>
      <c r="AB66" s="1">
        <v>45</v>
      </c>
      <c r="AC66" s="1">
        <v>16</v>
      </c>
      <c r="AD66" s="1">
        <v>13</v>
      </c>
      <c r="AE66" s="1">
        <v>18</v>
      </c>
      <c r="AF66" s="1">
        <v>0</v>
      </c>
      <c r="AG66" s="1">
        <v>1</v>
      </c>
      <c r="AH66" s="1"/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>
        <v>1</v>
      </c>
      <c r="BB66" s="1"/>
      <c r="BC66" s="2"/>
      <c r="BD66" s="2"/>
      <c r="BE66" s="2"/>
      <c r="BF66" s="2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>
        <v>3</v>
      </c>
    </row>
    <row r="67" spans="1:70" x14ac:dyDescent="0.3">
      <c r="A67" s="1" t="s">
        <v>164</v>
      </c>
      <c r="B67" s="1" t="s">
        <v>32</v>
      </c>
      <c r="C67" s="1" t="s">
        <v>175</v>
      </c>
      <c r="D67" s="1" t="s">
        <v>177</v>
      </c>
      <c r="E67" s="1" t="s">
        <v>170</v>
      </c>
      <c r="F67" s="1" t="s">
        <v>171</v>
      </c>
      <c r="G67" s="1" t="s">
        <v>0</v>
      </c>
      <c r="H67" s="1">
        <v>13</v>
      </c>
      <c r="I67" s="1">
        <v>11</v>
      </c>
      <c r="J67" s="1">
        <v>14</v>
      </c>
      <c r="K67" s="1"/>
      <c r="L67" s="1"/>
      <c r="M67" s="1"/>
      <c r="N67" s="1"/>
      <c r="O67" s="1"/>
      <c r="P67" s="1"/>
      <c r="Q67" s="2">
        <v>90</v>
      </c>
      <c r="R67" s="2"/>
      <c r="S67" s="2"/>
      <c r="T67" s="2"/>
      <c r="U67" s="2"/>
      <c r="V67" s="2"/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1</v>
      </c>
      <c r="BB67" s="1">
        <v>21</v>
      </c>
      <c r="BC67" s="2">
        <v>1</v>
      </c>
      <c r="BD67" s="2">
        <v>2</v>
      </c>
      <c r="BE67" s="2">
        <v>2</v>
      </c>
      <c r="BF67" s="2"/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/>
    </row>
    <row r="68" spans="1:70" x14ac:dyDescent="0.3">
      <c r="A68" s="1" t="s">
        <v>173</v>
      </c>
      <c r="B68" s="1" t="s">
        <v>32</v>
      </c>
      <c r="C68" s="1" t="s">
        <v>175</v>
      </c>
      <c r="D68" s="1" t="s">
        <v>177</v>
      </c>
      <c r="E68" s="1" t="s">
        <v>170</v>
      </c>
      <c r="F68" s="1" t="s">
        <v>171</v>
      </c>
      <c r="G68" s="1" t="s">
        <v>0</v>
      </c>
      <c r="H68" s="1"/>
      <c r="I68" s="1"/>
      <c r="J68" s="1"/>
      <c r="K68" s="1">
        <v>28</v>
      </c>
      <c r="L68" s="1">
        <v>24</v>
      </c>
      <c r="M68" s="1">
        <v>32</v>
      </c>
      <c r="N68" s="1">
        <v>28</v>
      </c>
      <c r="O68" s="1">
        <v>24</v>
      </c>
      <c r="P68" s="1">
        <v>32</v>
      </c>
      <c r="Q68" s="1"/>
      <c r="R68" s="1"/>
      <c r="S68" s="1"/>
      <c r="T68" s="1"/>
      <c r="U68" s="1"/>
      <c r="V68" s="1"/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1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0</v>
      </c>
      <c r="BA68" s="1">
        <v>1</v>
      </c>
      <c r="BB68" s="1"/>
      <c r="BC68" s="2"/>
      <c r="BD68" s="2"/>
      <c r="BE68" s="2">
        <v>2</v>
      </c>
      <c r="BF68" s="2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x14ac:dyDescent="0.3">
      <c r="A69" s="1" t="s">
        <v>166</v>
      </c>
      <c r="B69" s="1" t="s">
        <v>32</v>
      </c>
      <c r="C69" s="1" t="s">
        <v>175</v>
      </c>
      <c r="D69" s="1" t="s">
        <v>177</v>
      </c>
      <c r="E69" s="1" t="s">
        <v>170</v>
      </c>
      <c r="F69" s="1" t="s">
        <v>171</v>
      </c>
      <c r="G69" s="1" t="s"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>
        <v>1</v>
      </c>
      <c r="BB69" s="1"/>
      <c r="BC69" s="2"/>
      <c r="BD69" s="2"/>
      <c r="BE69" s="2"/>
      <c r="BF69" s="2"/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1</v>
      </c>
      <c r="BM69" s="1">
        <v>0</v>
      </c>
      <c r="BN69" s="1">
        <v>1</v>
      </c>
      <c r="BO69" s="1">
        <v>0</v>
      </c>
      <c r="BP69" s="1">
        <v>0</v>
      </c>
      <c r="BQ69" s="1">
        <v>0</v>
      </c>
      <c r="BR69" s="1"/>
    </row>
    <row r="70" spans="1:70" x14ac:dyDescent="0.3">
      <c r="A70" s="1" t="s">
        <v>163</v>
      </c>
      <c r="B70" s="1" t="s">
        <v>33</v>
      </c>
      <c r="C70" s="1" t="s">
        <v>175</v>
      </c>
      <c r="D70" s="1" t="s">
        <v>177</v>
      </c>
      <c r="E70" s="1" t="s">
        <v>170</v>
      </c>
      <c r="F70" s="1" t="s">
        <v>171</v>
      </c>
      <c r="G70" s="1" t="s">
        <v>0</v>
      </c>
      <c r="H70" s="1">
        <v>12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AF70" s="1">
        <v>0</v>
      </c>
      <c r="AG70" s="1">
        <v>0</v>
      </c>
      <c r="AH70" s="1"/>
      <c r="AI70" s="1">
        <v>1</v>
      </c>
      <c r="AJ70" s="1">
        <v>0</v>
      </c>
      <c r="AK70" s="1">
        <v>0</v>
      </c>
      <c r="AL70" s="1">
        <v>1</v>
      </c>
      <c r="AM70" s="1">
        <v>0</v>
      </c>
      <c r="AN70" s="1"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>
        <v>1</v>
      </c>
      <c r="BB70" s="1"/>
      <c r="BC70" s="2"/>
      <c r="BD70" s="2"/>
      <c r="BE70" s="2"/>
      <c r="BF70" s="2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>
        <v>2</v>
      </c>
    </row>
    <row r="71" spans="1:70" x14ac:dyDescent="0.3">
      <c r="A71" s="1" t="s">
        <v>164</v>
      </c>
      <c r="B71" s="1" t="s">
        <v>33</v>
      </c>
      <c r="C71" s="1" t="s">
        <v>175</v>
      </c>
      <c r="D71" s="1" t="s">
        <v>177</v>
      </c>
      <c r="E71" s="1" t="s">
        <v>170</v>
      </c>
      <c r="F71" s="1" t="s">
        <v>171</v>
      </c>
      <c r="G71" s="1" t="s">
        <v>0</v>
      </c>
      <c r="H71" s="1">
        <v>11</v>
      </c>
      <c r="I71" s="1">
        <v>9</v>
      </c>
      <c r="J71" s="1">
        <v>12</v>
      </c>
      <c r="K71" s="1"/>
      <c r="L71" s="1"/>
      <c r="M71" s="1"/>
      <c r="N71" s="1"/>
      <c r="O71" s="1"/>
      <c r="P71" s="1"/>
      <c r="Q71" s="2">
        <f>34*2.8</f>
        <v>95.199999999999989</v>
      </c>
      <c r="R71" s="2"/>
      <c r="S71" s="2"/>
      <c r="T71" s="2"/>
      <c r="U71" s="2"/>
      <c r="V71" s="2"/>
      <c r="AF71" s="1">
        <v>0</v>
      </c>
      <c r="AG71" s="1">
        <v>1</v>
      </c>
      <c r="AH71" s="1">
        <v>1</v>
      </c>
      <c r="AI71" s="1">
        <v>0</v>
      </c>
      <c r="AJ71" s="1">
        <v>0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1</v>
      </c>
      <c r="AT71" s="1">
        <v>1</v>
      </c>
      <c r="AU71" s="1">
        <v>0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14</v>
      </c>
      <c r="BC71" s="2">
        <v>1</v>
      </c>
      <c r="BD71" s="2">
        <v>2</v>
      </c>
      <c r="BE71" s="2">
        <v>1</v>
      </c>
      <c r="BF71" s="2"/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1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/>
    </row>
    <row r="72" spans="1:70" x14ac:dyDescent="0.3">
      <c r="A72" s="1" t="s">
        <v>173</v>
      </c>
      <c r="B72" s="1" t="s">
        <v>33</v>
      </c>
      <c r="C72" s="1" t="s">
        <v>175</v>
      </c>
      <c r="D72" s="1" t="s">
        <v>177</v>
      </c>
      <c r="E72" s="1" t="s">
        <v>170</v>
      </c>
      <c r="F72" s="1" t="s">
        <v>171</v>
      </c>
      <c r="G72" s="1" t="s">
        <v>0</v>
      </c>
      <c r="H72" s="1"/>
      <c r="I72" s="1"/>
      <c r="J72" s="1"/>
      <c r="K72" s="1">
        <v>24</v>
      </c>
      <c r="L72" s="1">
        <v>22</v>
      </c>
      <c r="M72" s="1">
        <v>26</v>
      </c>
      <c r="N72" s="1">
        <v>24</v>
      </c>
      <c r="O72" s="1">
        <v>22</v>
      </c>
      <c r="P72" s="1">
        <v>26</v>
      </c>
      <c r="Q72" s="1"/>
      <c r="R72" s="1"/>
      <c r="S72" s="1"/>
      <c r="T72" s="1"/>
      <c r="U72" s="1"/>
      <c r="V72" s="1"/>
      <c r="AF72" s="1">
        <v>0</v>
      </c>
      <c r="AG72" s="1">
        <v>1</v>
      </c>
      <c r="AH72" s="1">
        <v>0</v>
      </c>
      <c r="AI72" s="1">
        <v>1</v>
      </c>
      <c r="AJ72" s="1">
        <v>1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0</v>
      </c>
      <c r="AZ72" s="1">
        <v>0</v>
      </c>
      <c r="BA72" s="1">
        <v>1</v>
      </c>
      <c r="BB72" s="1"/>
      <c r="BC72" s="2"/>
      <c r="BD72" s="2"/>
      <c r="BE72" s="2">
        <v>2</v>
      </c>
      <c r="BF72" s="2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x14ac:dyDescent="0.3">
      <c r="A73" s="1" t="s">
        <v>166</v>
      </c>
      <c r="B73" s="1" t="s">
        <v>33</v>
      </c>
      <c r="C73" s="1" t="s">
        <v>175</v>
      </c>
      <c r="D73" s="1" t="s">
        <v>177</v>
      </c>
      <c r="E73" s="1" t="s">
        <v>170</v>
      </c>
      <c r="F73" s="1" t="s">
        <v>171</v>
      </c>
      <c r="G73" s="1" t="s"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>
        <v>1</v>
      </c>
      <c r="BB73" s="1"/>
      <c r="BC73" s="2"/>
      <c r="BD73" s="2"/>
      <c r="BE73" s="2"/>
      <c r="BF73" s="2"/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/>
    </row>
    <row r="74" spans="1:70" x14ac:dyDescent="0.3">
      <c r="A74" s="1" t="s">
        <v>163</v>
      </c>
      <c r="B74" s="1" t="s">
        <v>34</v>
      </c>
      <c r="C74" s="1" t="s">
        <v>175</v>
      </c>
      <c r="D74" s="1" t="s">
        <v>177</v>
      </c>
      <c r="E74" s="1" t="s">
        <v>170</v>
      </c>
      <c r="F74" s="1" t="s">
        <v>171</v>
      </c>
      <c r="G74" s="1" t="s">
        <v>1</v>
      </c>
      <c r="H74" s="1">
        <v>17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>
        <v>19</v>
      </c>
      <c r="Z74" s="1">
        <v>320</v>
      </c>
      <c r="AC74" s="1">
        <v>24</v>
      </c>
      <c r="AD74" s="1">
        <v>21</v>
      </c>
      <c r="AE74" s="1">
        <v>29</v>
      </c>
      <c r="AF74" s="1">
        <v>0</v>
      </c>
      <c r="AG74" s="1">
        <v>1</v>
      </c>
      <c r="AH74" s="1"/>
      <c r="AI74" s="1">
        <v>0</v>
      </c>
      <c r="AJ74" s="1">
        <v>0</v>
      </c>
      <c r="AK74" s="1">
        <v>0</v>
      </c>
      <c r="AL74" s="1">
        <v>1</v>
      </c>
      <c r="AM74" s="1">
        <v>0</v>
      </c>
      <c r="AN74" s="1"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>
        <v>1</v>
      </c>
      <c r="BB74" s="1"/>
      <c r="BC74" s="2"/>
      <c r="BD74" s="2"/>
      <c r="BE74" s="2"/>
      <c r="BF74" s="2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>
        <v>4</v>
      </c>
    </row>
    <row r="75" spans="1:70" x14ac:dyDescent="0.3">
      <c r="A75" s="1" t="s">
        <v>167</v>
      </c>
      <c r="B75" s="1" t="s">
        <v>34</v>
      </c>
      <c r="C75" s="1" t="s">
        <v>175</v>
      </c>
      <c r="D75" s="1" t="s">
        <v>177</v>
      </c>
      <c r="E75" s="1" t="s">
        <v>170</v>
      </c>
      <c r="F75" s="1" t="s">
        <v>171</v>
      </c>
      <c r="G75" s="1" t="s">
        <v>1</v>
      </c>
      <c r="H75" s="1">
        <v>17</v>
      </c>
      <c r="I75" s="1">
        <v>16</v>
      </c>
      <c r="J75" s="1">
        <v>19</v>
      </c>
      <c r="K75" s="1"/>
      <c r="L75" s="1"/>
      <c r="M75" s="1"/>
      <c r="N75" s="1"/>
      <c r="O75" s="1"/>
      <c r="P75" s="1"/>
      <c r="Q75" s="1">
        <v>250</v>
      </c>
      <c r="R75" s="1"/>
      <c r="S75" s="1"/>
      <c r="T75" s="1"/>
      <c r="U75" s="1"/>
      <c r="V75" s="1"/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1</v>
      </c>
      <c r="AV75" s="1">
        <v>1</v>
      </c>
      <c r="AW75" s="1">
        <v>0</v>
      </c>
      <c r="AX75" s="1">
        <v>0</v>
      </c>
      <c r="AY75" s="1">
        <v>0</v>
      </c>
      <c r="AZ75" s="1">
        <v>0</v>
      </c>
      <c r="BA75" s="1">
        <v>1</v>
      </c>
      <c r="BB75" s="1">
        <v>14</v>
      </c>
      <c r="BC75" s="2">
        <v>1</v>
      </c>
      <c r="BD75" s="2">
        <v>2</v>
      </c>
      <c r="BE75" s="2">
        <v>2</v>
      </c>
      <c r="BF75" s="2"/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1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4</v>
      </c>
    </row>
    <row r="76" spans="1:70" x14ac:dyDescent="0.3">
      <c r="A76" s="1" t="s">
        <v>173</v>
      </c>
      <c r="B76" s="1" t="s">
        <v>34</v>
      </c>
      <c r="C76" s="1" t="s">
        <v>175</v>
      </c>
      <c r="D76" s="1" t="s">
        <v>177</v>
      </c>
      <c r="E76" s="1" t="s">
        <v>170</v>
      </c>
      <c r="F76" s="1" t="s">
        <v>171</v>
      </c>
      <c r="G76" s="1" t="s">
        <v>1</v>
      </c>
      <c r="H76" s="1"/>
      <c r="I76" s="1"/>
      <c r="J76" s="1"/>
      <c r="K76" s="1">
        <v>34</v>
      </c>
      <c r="L76" s="1">
        <v>32</v>
      </c>
      <c r="M76" s="1">
        <v>36</v>
      </c>
      <c r="N76" s="1">
        <v>34</v>
      </c>
      <c r="O76" s="1">
        <v>32</v>
      </c>
      <c r="P76" s="1">
        <v>36</v>
      </c>
      <c r="Q76" s="1"/>
      <c r="R76" s="1"/>
      <c r="S76" s="1"/>
      <c r="T76" s="1"/>
      <c r="U76" s="1"/>
      <c r="V76" s="1"/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1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/>
      <c r="BC76" s="2"/>
      <c r="BD76" s="2"/>
      <c r="BE76" s="2">
        <v>2</v>
      </c>
      <c r="BF76" s="2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x14ac:dyDescent="0.3">
      <c r="A77" s="1" t="s">
        <v>166</v>
      </c>
      <c r="B77" s="1" t="s">
        <v>34</v>
      </c>
      <c r="C77" s="1" t="s">
        <v>175</v>
      </c>
      <c r="D77" s="1" t="s">
        <v>177</v>
      </c>
      <c r="E77" s="1" t="s">
        <v>170</v>
      </c>
      <c r="F77" s="1" t="s">
        <v>171</v>
      </c>
      <c r="G77" s="1" t="s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v>1</v>
      </c>
      <c r="BB77" s="1"/>
      <c r="BC77" s="2"/>
      <c r="BD77" s="2"/>
      <c r="BE77" s="2"/>
      <c r="BF77" s="2"/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/>
    </row>
    <row r="78" spans="1:70" x14ac:dyDescent="0.3">
      <c r="A78" s="1" t="s">
        <v>163</v>
      </c>
      <c r="B78" s="1" t="s">
        <v>35</v>
      </c>
      <c r="C78" s="1" t="s">
        <v>175</v>
      </c>
      <c r="D78" s="1" t="s">
        <v>177</v>
      </c>
      <c r="E78" s="1" t="s">
        <v>170</v>
      </c>
      <c r="F78" s="1" t="s">
        <v>171</v>
      </c>
      <c r="G78" s="1" t="s">
        <v>1</v>
      </c>
      <c r="H78" s="1">
        <v>19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AF78" s="1">
        <v>0</v>
      </c>
      <c r="AG78" s="1">
        <v>1</v>
      </c>
      <c r="AH78" s="1"/>
      <c r="AI78" s="1">
        <v>1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>
        <v>1</v>
      </c>
      <c r="BB78" s="1"/>
      <c r="BC78" s="2"/>
      <c r="BD78" s="2"/>
      <c r="BE78" s="2"/>
      <c r="BF78" s="2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>
        <v>4</v>
      </c>
    </row>
    <row r="79" spans="1:70" x14ac:dyDescent="0.3">
      <c r="A79" s="1" t="s">
        <v>164</v>
      </c>
      <c r="B79" s="1" t="s">
        <v>35</v>
      </c>
      <c r="C79" s="1" t="s">
        <v>175</v>
      </c>
      <c r="D79" s="1" t="s">
        <v>177</v>
      </c>
      <c r="E79" s="1" t="s">
        <v>170</v>
      </c>
      <c r="F79" s="1" t="s">
        <v>171</v>
      </c>
      <c r="G79" s="1" t="s">
        <v>1</v>
      </c>
      <c r="H79" s="1">
        <v>21</v>
      </c>
      <c r="I79" s="1">
        <v>19</v>
      </c>
      <c r="J79" s="1">
        <v>23</v>
      </c>
      <c r="K79" s="1"/>
      <c r="L79" s="1"/>
      <c r="M79" s="1"/>
      <c r="N79" s="1"/>
      <c r="O79" s="1"/>
      <c r="P79" s="1"/>
      <c r="Q79" s="2">
        <f>150*4.7</f>
        <v>705</v>
      </c>
      <c r="R79" s="2"/>
      <c r="S79" s="2"/>
      <c r="T79" s="2"/>
      <c r="U79" s="2"/>
      <c r="V79" s="2"/>
      <c r="AF79" s="1">
        <v>0</v>
      </c>
      <c r="AG79" s="1">
        <v>1</v>
      </c>
      <c r="AH79" s="1">
        <v>0</v>
      </c>
      <c r="AI79" s="1">
        <v>1</v>
      </c>
      <c r="AJ79" s="1">
        <v>1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0</v>
      </c>
      <c r="AY79" s="1">
        <v>0</v>
      </c>
      <c r="AZ79" s="1">
        <v>0</v>
      </c>
      <c r="BA79" s="1">
        <v>1</v>
      </c>
      <c r="BB79" s="1">
        <v>35</v>
      </c>
      <c r="BC79" s="2">
        <v>1</v>
      </c>
      <c r="BD79" s="2">
        <v>2</v>
      </c>
      <c r="BE79" s="2">
        <v>2</v>
      </c>
      <c r="BF79" s="2"/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1</v>
      </c>
      <c r="BQ79" s="1">
        <v>0</v>
      </c>
      <c r="BR79" s="1"/>
    </row>
    <row r="80" spans="1:70" x14ac:dyDescent="0.3">
      <c r="A80" s="1" t="s">
        <v>173</v>
      </c>
      <c r="B80" s="1" t="s">
        <v>35</v>
      </c>
      <c r="C80" s="1" t="s">
        <v>175</v>
      </c>
      <c r="D80" s="1" t="s">
        <v>177</v>
      </c>
      <c r="E80" s="1" t="s">
        <v>170</v>
      </c>
      <c r="F80" s="1" t="s">
        <v>171</v>
      </c>
      <c r="G80" s="1" t="s">
        <v>1</v>
      </c>
      <c r="H80" s="1"/>
      <c r="I80" s="1"/>
      <c r="J80" s="1"/>
      <c r="K80" s="1">
        <v>37</v>
      </c>
      <c r="L80" s="1">
        <v>33</v>
      </c>
      <c r="M80" s="1">
        <v>41</v>
      </c>
      <c r="N80" s="1">
        <v>37</v>
      </c>
      <c r="O80" s="1">
        <v>33</v>
      </c>
      <c r="P80" s="1">
        <v>41</v>
      </c>
      <c r="Q80" s="1"/>
      <c r="R80" s="1"/>
      <c r="S80" s="1"/>
      <c r="T80" s="1"/>
      <c r="U80" s="1"/>
      <c r="V80" s="1"/>
      <c r="X80" s="1">
        <v>200</v>
      </c>
      <c r="Y80" s="1">
        <v>230</v>
      </c>
      <c r="Z80" s="1">
        <v>110</v>
      </c>
      <c r="AA80" s="1">
        <v>101</v>
      </c>
      <c r="AB80" s="1">
        <v>119</v>
      </c>
      <c r="AC80" s="1">
        <v>12</v>
      </c>
      <c r="AF80" s="1">
        <v>0</v>
      </c>
      <c r="AG80" s="1">
        <v>1</v>
      </c>
      <c r="AH80" s="1">
        <v>0</v>
      </c>
      <c r="AI80" s="1">
        <v>1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0</v>
      </c>
      <c r="AZ80" s="1">
        <v>0</v>
      </c>
      <c r="BA80" s="1">
        <v>1</v>
      </c>
      <c r="BB80" s="1"/>
      <c r="BC80" s="1"/>
      <c r="BD80" s="1"/>
      <c r="BE80" s="1">
        <v>2</v>
      </c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x14ac:dyDescent="0.3">
      <c r="A81" s="1" t="s">
        <v>166</v>
      </c>
      <c r="B81" s="1" t="s">
        <v>35</v>
      </c>
      <c r="C81" s="1" t="s">
        <v>175</v>
      </c>
      <c r="D81" s="1" t="s">
        <v>177</v>
      </c>
      <c r="E81" s="1" t="s">
        <v>170</v>
      </c>
      <c r="F81" s="1" t="s">
        <v>171</v>
      </c>
      <c r="G81" s="1" t="s">
        <v>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>
        <v>1</v>
      </c>
      <c r="BB81" s="1"/>
      <c r="BC81" s="2"/>
      <c r="BD81" s="2"/>
      <c r="BE81" s="2"/>
      <c r="BF81" s="2"/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1</v>
      </c>
      <c r="BQ81" s="1">
        <v>0</v>
      </c>
      <c r="BR81" s="1"/>
    </row>
    <row r="82" spans="1:70" x14ac:dyDescent="0.3">
      <c r="A82" s="1" t="s">
        <v>164</v>
      </c>
      <c r="B82" s="1" t="s">
        <v>36</v>
      </c>
      <c r="C82" s="1" t="s">
        <v>175</v>
      </c>
      <c r="D82" s="1" t="s">
        <v>177</v>
      </c>
      <c r="E82" s="1" t="s">
        <v>170</v>
      </c>
      <c r="F82" s="1" t="s">
        <v>171</v>
      </c>
      <c r="G82" s="1" t="s">
        <v>1</v>
      </c>
      <c r="H82" s="1">
        <v>12</v>
      </c>
      <c r="I82" s="1">
        <v>11</v>
      </c>
      <c r="J82" s="1">
        <v>13</v>
      </c>
      <c r="K82" s="1"/>
      <c r="L82" s="1"/>
      <c r="M82" s="1"/>
      <c r="N82" s="1"/>
      <c r="O82" s="1"/>
      <c r="P82" s="1"/>
      <c r="Q82" s="2">
        <f>65*1.3</f>
        <v>84.5</v>
      </c>
      <c r="R82" s="2"/>
      <c r="S82" s="2"/>
      <c r="T82" s="2"/>
      <c r="U82" s="2"/>
      <c r="V82" s="2"/>
      <c r="AF82" s="1">
        <v>0</v>
      </c>
      <c r="AG82" s="1">
        <v>1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1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1</v>
      </c>
      <c r="BB82" s="1">
        <v>7</v>
      </c>
      <c r="BC82" s="2">
        <v>1</v>
      </c>
      <c r="BD82" s="2">
        <v>2</v>
      </c>
      <c r="BE82" s="2">
        <v>2</v>
      </c>
      <c r="BF82" s="2"/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1</v>
      </c>
      <c r="BN82" s="1">
        <v>0</v>
      </c>
      <c r="BO82" s="1">
        <v>0</v>
      </c>
      <c r="BP82" s="1">
        <v>1</v>
      </c>
      <c r="BQ82" s="1">
        <v>0</v>
      </c>
      <c r="BR82" s="1"/>
    </row>
    <row r="83" spans="1:70" x14ac:dyDescent="0.3">
      <c r="A83" s="1" t="s">
        <v>165</v>
      </c>
      <c r="B83" s="1" t="s">
        <v>36</v>
      </c>
      <c r="C83" s="1" t="s">
        <v>175</v>
      </c>
      <c r="D83" s="1" t="s">
        <v>177</v>
      </c>
      <c r="E83" s="1" t="s">
        <v>170</v>
      </c>
      <c r="F83" s="1" t="s">
        <v>171</v>
      </c>
      <c r="G83" s="1" t="s">
        <v>1</v>
      </c>
      <c r="H83" s="1">
        <v>24.6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>
        <v>1</v>
      </c>
      <c r="BB83" s="1"/>
      <c r="BC83" s="2"/>
      <c r="BD83" s="2"/>
      <c r="BE83" s="2"/>
      <c r="BF83" s="2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>
        <v>3</v>
      </c>
    </row>
    <row r="84" spans="1:70" x14ac:dyDescent="0.3">
      <c r="A84" s="1" t="s">
        <v>173</v>
      </c>
      <c r="B84" s="1" t="s">
        <v>36</v>
      </c>
      <c r="C84" s="1" t="s">
        <v>175</v>
      </c>
      <c r="D84" s="1" t="s">
        <v>177</v>
      </c>
      <c r="E84" s="1" t="s">
        <v>170</v>
      </c>
      <c r="F84" s="1" t="s">
        <v>171</v>
      </c>
      <c r="G84" s="1" t="s">
        <v>1</v>
      </c>
      <c r="H84" s="1"/>
      <c r="I84" s="1"/>
      <c r="J84" s="1"/>
      <c r="K84" s="1">
        <v>24</v>
      </c>
      <c r="L84" s="1">
        <v>22</v>
      </c>
      <c r="M84" s="1">
        <v>26</v>
      </c>
      <c r="N84" s="1">
        <v>24</v>
      </c>
      <c r="O84" s="1">
        <v>21</v>
      </c>
      <c r="P84" s="1">
        <v>27</v>
      </c>
      <c r="Q84" s="1"/>
      <c r="R84" s="1"/>
      <c r="S84" s="1"/>
      <c r="T84" s="1"/>
      <c r="U84" s="1"/>
      <c r="V84" s="1"/>
      <c r="W84" s="1">
        <v>9</v>
      </c>
      <c r="X84" s="1">
        <v>5</v>
      </c>
      <c r="Y84" s="1">
        <v>14</v>
      </c>
      <c r="Z84" s="1">
        <v>62</v>
      </c>
      <c r="AA84" s="1">
        <v>56</v>
      </c>
      <c r="AB84" s="1">
        <v>68</v>
      </c>
      <c r="AD84" s="1">
        <v>280</v>
      </c>
      <c r="AE84" s="1">
        <f>47*7</f>
        <v>329</v>
      </c>
      <c r="AF84" s="1">
        <v>0</v>
      </c>
      <c r="AG84" s="1">
        <v>1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1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0</v>
      </c>
      <c r="AZ84" s="1">
        <v>0</v>
      </c>
      <c r="BA84" s="1">
        <v>1</v>
      </c>
      <c r="BB84" s="1"/>
      <c r="BC84" s="2"/>
      <c r="BD84" s="2"/>
      <c r="BE84" s="2">
        <v>2</v>
      </c>
      <c r="BF84" s="2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x14ac:dyDescent="0.3">
      <c r="A85" s="1" t="s">
        <v>166</v>
      </c>
      <c r="B85" s="1" t="s">
        <v>36</v>
      </c>
      <c r="C85" s="1" t="s">
        <v>175</v>
      </c>
      <c r="D85" s="1" t="s">
        <v>177</v>
      </c>
      <c r="E85" s="1" t="s">
        <v>170</v>
      </c>
      <c r="F85" s="1" t="s">
        <v>171</v>
      </c>
      <c r="G85" s="1" t="s">
        <v>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>
        <v>1</v>
      </c>
      <c r="BB85" s="1"/>
      <c r="BC85" s="2"/>
      <c r="BD85" s="2"/>
      <c r="BE85" s="2"/>
      <c r="BF85" s="2"/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1</v>
      </c>
      <c r="BM85" s="1">
        <v>0</v>
      </c>
      <c r="BN85" s="1">
        <v>0</v>
      </c>
      <c r="BO85" s="1">
        <v>0</v>
      </c>
      <c r="BP85" s="1">
        <v>1</v>
      </c>
      <c r="BQ85" s="1">
        <v>0</v>
      </c>
      <c r="BR85" s="1"/>
    </row>
    <row r="86" spans="1:70" x14ac:dyDescent="0.3">
      <c r="A86" s="1" t="s">
        <v>163</v>
      </c>
      <c r="B86" s="1" t="s">
        <v>37</v>
      </c>
      <c r="C86" s="1" t="s">
        <v>175</v>
      </c>
      <c r="D86" s="1" t="s">
        <v>177</v>
      </c>
      <c r="E86" s="1" t="s">
        <v>170</v>
      </c>
      <c r="F86" s="1" t="s">
        <v>171</v>
      </c>
      <c r="G86" s="1" t="s">
        <v>1</v>
      </c>
      <c r="H86" s="1">
        <v>16.5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AF86" s="1">
        <v>0</v>
      </c>
      <c r="AG86" s="1">
        <v>1</v>
      </c>
      <c r="AH86" s="1"/>
      <c r="AI86" s="1">
        <v>1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>
        <v>1</v>
      </c>
      <c r="BB86" s="1"/>
      <c r="BC86" s="2"/>
      <c r="BD86" s="2"/>
      <c r="BE86" s="2"/>
      <c r="BF86" s="2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>
        <v>3</v>
      </c>
    </row>
    <row r="87" spans="1:70" x14ac:dyDescent="0.3">
      <c r="A87" s="1" t="s">
        <v>164</v>
      </c>
      <c r="B87" s="1" t="s">
        <v>37</v>
      </c>
      <c r="C87" s="1" t="s">
        <v>175</v>
      </c>
      <c r="D87" s="1" t="s">
        <v>177</v>
      </c>
      <c r="E87" s="1" t="s">
        <v>170</v>
      </c>
      <c r="F87" s="1" t="s">
        <v>171</v>
      </c>
      <c r="G87" s="1" t="s">
        <v>1</v>
      </c>
      <c r="H87" s="1">
        <v>17</v>
      </c>
      <c r="I87" s="1">
        <v>15</v>
      </c>
      <c r="J87" s="1">
        <v>18</v>
      </c>
      <c r="K87" s="1"/>
      <c r="L87" s="1"/>
      <c r="M87" s="1"/>
      <c r="N87" s="1"/>
      <c r="O87" s="1"/>
      <c r="P87" s="1"/>
      <c r="Q87" s="2">
        <f>68*2</f>
        <v>136</v>
      </c>
      <c r="R87" s="2"/>
      <c r="S87" s="2"/>
      <c r="T87" s="2"/>
      <c r="U87" s="2"/>
      <c r="V87" s="2"/>
      <c r="AF87" s="1">
        <v>0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1</v>
      </c>
      <c r="AU87" s="1">
        <v>1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14</v>
      </c>
      <c r="BC87" s="2">
        <v>1</v>
      </c>
      <c r="BD87" s="2">
        <v>2</v>
      </c>
      <c r="BE87" s="2">
        <v>2</v>
      </c>
      <c r="BF87" s="2"/>
      <c r="BG87" s="1">
        <v>0</v>
      </c>
      <c r="BH87" s="1">
        <v>0</v>
      </c>
      <c r="BI87" s="1">
        <v>1</v>
      </c>
      <c r="BJ87" s="1">
        <v>0</v>
      </c>
      <c r="BK87" s="1">
        <v>0</v>
      </c>
      <c r="BL87" s="1">
        <v>1</v>
      </c>
      <c r="BM87" s="1">
        <v>0</v>
      </c>
      <c r="BN87" s="1">
        <v>0</v>
      </c>
      <c r="BO87" s="1">
        <v>0</v>
      </c>
      <c r="BP87" s="1">
        <v>1</v>
      </c>
      <c r="BQ87" s="1">
        <v>0</v>
      </c>
      <c r="BR87" s="1"/>
    </row>
    <row r="88" spans="1:70" x14ac:dyDescent="0.3">
      <c r="A88" s="1" t="s">
        <v>165</v>
      </c>
      <c r="B88" s="1" t="s">
        <v>37</v>
      </c>
      <c r="C88" s="1" t="s">
        <v>175</v>
      </c>
      <c r="D88" s="1" t="s">
        <v>177</v>
      </c>
      <c r="E88" s="1" t="s">
        <v>170</v>
      </c>
      <c r="F88" s="1" t="s">
        <v>171</v>
      </c>
      <c r="G88" s="1" t="s">
        <v>1</v>
      </c>
      <c r="H88" s="1">
        <v>31.3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>
        <v>1</v>
      </c>
      <c r="BB88" s="1"/>
      <c r="BC88" s="2"/>
      <c r="BD88" s="2"/>
      <c r="BE88" s="2"/>
      <c r="BF88" s="2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>
        <v>4.2</v>
      </c>
    </row>
    <row r="89" spans="1:70" x14ac:dyDescent="0.3">
      <c r="A89" s="1" t="s">
        <v>173</v>
      </c>
      <c r="B89" s="1" t="s">
        <v>37</v>
      </c>
      <c r="C89" s="1" t="s">
        <v>175</v>
      </c>
      <c r="D89" s="1" t="s">
        <v>177</v>
      </c>
      <c r="E89" s="1" t="s">
        <v>170</v>
      </c>
      <c r="F89" s="1" t="s">
        <v>171</v>
      </c>
      <c r="G89" s="1" t="s">
        <v>1</v>
      </c>
      <c r="H89" s="1"/>
      <c r="I89" s="1"/>
      <c r="J89" s="1"/>
      <c r="K89" s="1">
        <v>30.5</v>
      </c>
      <c r="L89" s="1">
        <v>27</v>
      </c>
      <c r="M89" s="1">
        <v>34</v>
      </c>
      <c r="N89" s="1">
        <v>30.5</v>
      </c>
      <c r="O89" s="1">
        <v>27</v>
      </c>
      <c r="P89" s="1">
        <v>34</v>
      </c>
      <c r="Q89" s="1"/>
      <c r="R89" s="1"/>
      <c r="S89" s="1"/>
      <c r="T89" s="1"/>
      <c r="U89" s="1"/>
      <c r="V89" s="1"/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1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1</v>
      </c>
      <c r="BB89" s="1"/>
      <c r="BC89" s="2"/>
      <c r="BD89" s="2"/>
      <c r="BE89" s="2">
        <v>2</v>
      </c>
      <c r="BF89" s="2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x14ac:dyDescent="0.3">
      <c r="A90" s="1" t="s">
        <v>166</v>
      </c>
      <c r="B90" s="1" t="s">
        <v>37</v>
      </c>
      <c r="C90" s="1" t="s">
        <v>175</v>
      </c>
      <c r="D90" s="1" t="s">
        <v>177</v>
      </c>
      <c r="E90" s="1" t="s">
        <v>170</v>
      </c>
      <c r="F90" s="1" t="s">
        <v>171</v>
      </c>
      <c r="G90" s="1" t="s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>
        <v>1</v>
      </c>
      <c r="BB90" s="1"/>
      <c r="BC90" s="2"/>
      <c r="BD90" s="2"/>
      <c r="BE90" s="2"/>
      <c r="BF90" s="2"/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1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/>
    </row>
    <row r="91" spans="1:70" x14ac:dyDescent="0.3">
      <c r="A91" s="1" t="s">
        <v>163</v>
      </c>
      <c r="B91" s="1" t="s">
        <v>38</v>
      </c>
      <c r="C91" s="1" t="s">
        <v>175</v>
      </c>
      <c r="D91" s="1" t="s">
        <v>177</v>
      </c>
      <c r="E91" s="1" t="s">
        <v>170</v>
      </c>
      <c r="F91" s="1" t="s">
        <v>171</v>
      </c>
      <c r="G91" s="1" t="s">
        <v>1</v>
      </c>
      <c r="H91" s="1">
        <v>13.5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>
        <v>15</v>
      </c>
      <c r="X91" s="1">
        <v>11</v>
      </c>
      <c r="Y91" s="1">
        <v>18</v>
      </c>
      <c r="Z91" s="1">
        <v>322</v>
      </c>
      <c r="AC91" s="1">
        <v>19</v>
      </c>
      <c r="AF91" s="1">
        <v>0</v>
      </c>
      <c r="AG91" s="1">
        <v>0</v>
      </c>
      <c r="AH91" s="1"/>
      <c r="AI91" s="1">
        <v>1</v>
      </c>
      <c r="AJ91" s="1">
        <v>1</v>
      </c>
      <c r="AK91" s="1">
        <v>0</v>
      </c>
      <c r="AL91" s="1">
        <v>1</v>
      </c>
      <c r="AM91" s="1">
        <v>0</v>
      </c>
      <c r="AN91" s="1"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>
        <v>1</v>
      </c>
      <c r="BB91" s="1"/>
      <c r="BC91" s="2"/>
      <c r="BD91" s="2"/>
      <c r="BE91" s="2"/>
      <c r="BF91" s="2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>
        <v>4</v>
      </c>
    </row>
    <row r="92" spans="1:70" x14ac:dyDescent="0.3">
      <c r="A92" s="1" t="s">
        <v>164</v>
      </c>
      <c r="B92" s="1" t="s">
        <v>38</v>
      </c>
      <c r="C92" s="1" t="s">
        <v>175</v>
      </c>
      <c r="D92" s="1" t="s">
        <v>177</v>
      </c>
      <c r="E92" s="1" t="s">
        <v>170</v>
      </c>
      <c r="F92" s="1" t="s">
        <v>171</v>
      </c>
      <c r="G92" s="1" t="s">
        <v>1</v>
      </c>
      <c r="H92" s="1">
        <v>13</v>
      </c>
      <c r="I92" s="1">
        <v>12</v>
      </c>
      <c r="J92" s="1">
        <v>15</v>
      </c>
      <c r="K92" s="1"/>
      <c r="L92" s="1"/>
      <c r="M92" s="1"/>
      <c r="N92" s="1"/>
      <c r="O92" s="1"/>
      <c r="P92" s="1"/>
      <c r="Q92" s="2">
        <f>76*2.1</f>
        <v>159.6</v>
      </c>
      <c r="R92" s="2"/>
      <c r="S92" s="2"/>
      <c r="T92" s="2"/>
      <c r="U92" s="2"/>
      <c r="V92" s="2"/>
      <c r="AF92" s="1">
        <v>0</v>
      </c>
      <c r="AG92" s="1">
        <v>1</v>
      </c>
      <c r="AH92" s="1">
        <v>0</v>
      </c>
      <c r="AI92" s="1">
        <v>1</v>
      </c>
      <c r="AJ92" s="1">
        <v>1</v>
      </c>
      <c r="AK92" s="1">
        <v>0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0</v>
      </c>
      <c r="AZ92" s="1">
        <v>0</v>
      </c>
      <c r="BA92" s="1">
        <v>1</v>
      </c>
      <c r="BB92" s="1">
        <v>21</v>
      </c>
      <c r="BC92" s="2">
        <v>1</v>
      </c>
      <c r="BD92" s="2">
        <v>2</v>
      </c>
      <c r="BE92" s="2">
        <v>2</v>
      </c>
      <c r="BF92" s="2"/>
      <c r="BG92" s="1">
        <v>0</v>
      </c>
      <c r="BH92" s="1">
        <v>1</v>
      </c>
      <c r="BI92" s="1">
        <v>1</v>
      </c>
      <c r="BJ92" s="1">
        <v>0</v>
      </c>
      <c r="BK92" s="1">
        <v>1</v>
      </c>
      <c r="BL92" s="1">
        <v>1</v>
      </c>
      <c r="BM92" s="1">
        <v>1</v>
      </c>
      <c r="BN92" s="1">
        <v>0</v>
      </c>
      <c r="BO92" s="1">
        <v>1</v>
      </c>
      <c r="BP92" s="1">
        <v>0</v>
      </c>
      <c r="BQ92" s="1">
        <v>1</v>
      </c>
      <c r="BR92" s="1"/>
    </row>
    <row r="93" spans="1:70" x14ac:dyDescent="0.3">
      <c r="A93" s="1" t="s">
        <v>165</v>
      </c>
      <c r="B93" s="1" t="s">
        <v>38</v>
      </c>
      <c r="C93" s="1" t="s">
        <v>175</v>
      </c>
      <c r="D93" s="1" t="s">
        <v>177</v>
      </c>
      <c r="E93" s="1" t="s">
        <v>170</v>
      </c>
      <c r="F93" s="1" t="s">
        <v>171</v>
      </c>
      <c r="G93" s="1" t="s">
        <v>1</v>
      </c>
      <c r="H93" s="1">
        <v>27.7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>
        <v>1</v>
      </c>
      <c r="BB93" s="1"/>
      <c r="BC93" s="2"/>
      <c r="BD93" s="2"/>
      <c r="BE93" s="2"/>
      <c r="BF93" s="2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>
        <v>4.2</v>
      </c>
    </row>
    <row r="94" spans="1:70" x14ac:dyDescent="0.3">
      <c r="A94" s="1" t="s">
        <v>173</v>
      </c>
      <c r="B94" s="1" t="s">
        <v>38</v>
      </c>
      <c r="C94" s="1" t="s">
        <v>175</v>
      </c>
      <c r="D94" s="1" t="s">
        <v>177</v>
      </c>
      <c r="E94" s="1" t="s">
        <v>170</v>
      </c>
      <c r="F94" s="1" t="s">
        <v>171</v>
      </c>
      <c r="G94" s="1" t="s">
        <v>1</v>
      </c>
      <c r="H94" s="1"/>
      <c r="I94" s="1"/>
      <c r="J94" s="1"/>
      <c r="K94" s="1">
        <v>24.5</v>
      </c>
      <c r="L94" s="1">
        <v>20</v>
      </c>
      <c r="M94" s="1">
        <v>29</v>
      </c>
      <c r="N94" s="1">
        <v>26.5</v>
      </c>
      <c r="O94" s="1">
        <v>21</v>
      </c>
      <c r="P94" s="1">
        <v>32</v>
      </c>
      <c r="Q94" s="1"/>
      <c r="R94" s="1"/>
      <c r="S94" s="1"/>
      <c r="T94" s="1"/>
      <c r="U94" s="1"/>
      <c r="V94" s="1"/>
      <c r="AF94" s="1">
        <v>0</v>
      </c>
      <c r="AG94" s="1">
        <v>1</v>
      </c>
      <c r="AH94" s="1">
        <v>1</v>
      </c>
      <c r="AI94" s="1">
        <v>1</v>
      </c>
      <c r="AJ94" s="1">
        <v>1</v>
      </c>
      <c r="AK94" s="1">
        <v>0</v>
      </c>
      <c r="AL94" s="1">
        <v>1</v>
      </c>
      <c r="AM94" s="1">
        <v>0</v>
      </c>
      <c r="AN94" s="1">
        <v>0</v>
      </c>
      <c r="AO94" s="1">
        <v>0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0</v>
      </c>
      <c r="BA94" s="1">
        <v>1</v>
      </c>
      <c r="BB94" s="1"/>
      <c r="BC94" s="2"/>
      <c r="BD94" s="2"/>
      <c r="BE94" s="2">
        <v>2</v>
      </c>
      <c r="BF94" s="2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x14ac:dyDescent="0.3">
      <c r="A95" s="1" t="s">
        <v>166</v>
      </c>
      <c r="B95" s="1" t="s">
        <v>38</v>
      </c>
      <c r="C95" s="1" t="s">
        <v>175</v>
      </c>
      <c r="D95" s="1" t="s">
        <v>177</v>
      </c>
      <c r="E95" s="1" t="s">
        <v>170</v>
      </c>
      <c r="F95" s="1" t="s">
        <v>171</v>
      </c>
      <c r="G95" s="1" t="s"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>
        <v>1</v>
      </c>
      <c r="BB95" s="1"/>
      <c r="BC95" s="2"/>
      <c r="BD95" s="2"/>
      <c r="BE95" s="2"/>
      <c r="BF95" s="2"/>
      <c r="BG95" s="1">
        <v>0</v>
      </c>
      <c r="BH95" s="1">
        <v>1</v>
      </c>
      <c r="BI95" s="1">
        <v>1</v>
      </c>
      <c r="BJ95" s="1">
        <v>0</v>
      </c>
      <c r="BK95" s="1">
        <v>0</v>
      </c>
      <c r="BL95" s="1">
        <v>1</v>
      </c>
      <c r="BM95" s="1">
        <v>1</v>
      </c>
      <c r="BN95" s="1">
        <v>0</v>
      </c>
      <c r="BO95" s="1">
        <v>0</v>
      </c>
      <c r="BP95" s="1">
        <v>0</v>
      </c>
      <c r="BQ95" s="1">
        <v>0</v>
      </c>
      <c r="BR95" s="1"/>
    </row>
    <row r="96" spans="1:70" x14ac:dyDescent="0.3">
      <c r="A96" s="1" t="s">
        <v>163</v>
      </c>
      <c r="B96" s="1" t="s">
        <v>39</v>
      </c>
      <c r="C96" s="1" t="s">
        <v>175</v>
      </c>
      <c r="D96" s="1" t="s">
        <v>177</v>
      </c>
      <c r="E96" s="1" t="s">
        <v>170</v>
      </c>
      <c r="F96" s="1" t="s">
        <v>171</v>
      </c>
      <c r="G96" s="1" t="s">
        <v>1</v>
      </c>
      <c r="H96" s="1">
        <v>15.5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AF96" s="1">
        <v>0</v>
      </c>
      <c r="AG96" s="1">
        <v>0</v>
      </c>
      <c r="AH96" s="1"/>
      <c r="AI96" s="1">
        <v>1</v>
      </c>
      <c r="AJ96" s="1">
        <v>0</v>
      </c>
      <c r="AK96" s="1">
        <v>1</v>
      </c>
      <c r="AL96" s="1">
        <v>0</v>
      </c>
      <c r="AM96" s="1">
        <v>0</v>
      </c>
      <c r="AN96" s="1">
        <v>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>
        <v>1</v>
      </c>
      <c r="BB96" s="1"/>
      <c r="BC96" s="2"/>
      <c r="BD96" s="2"/>
      <c r="BE96" s="2"/>
      <c r="BF96" s="2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>
        <v>3</v>
      </c>
    </row>
    <row r="97" spans="1:70" x14ac:dyDescent="0.3">
      <c r="A97" s="1" t="s">
        <v>164</v>
      </c>
      <c r="B97" s="1" t="s">
        <v>39</v>
      </c>
      <c r="C97" s="1" t="s">
        <v>175</v>
      </c>
      <c r="D97" s="1" t="s">
        <v>177</v>
      </c>
      <c r="E97" s="1" t="s">
        <v>170</v>
      </c>
      <c r="F97" s="1" t="s">
        <v>171</v>
      </c>
      <c r="G97" s="1" t="s">
        <v>1</v>
      </c>
      <c r="H97" s="1">
        <v>14</v>
      </c>
      <c r="I97" s="1">
        <v>13</v>
      </c>
      <c r="J97" s="1">
        <v>16</v>
      </c>
      <c r="K97" s="1"/>
      <c r="L97" s="1"/>
      <c r="M97" s="1"/>
      <c r="N97" s="1"/>
      <c r="O97" s="1"/>
      <c r="P97" s="1"/>
      <c r="Q97" s="2">
        <f>80*1.9</f>
        <v>152</v>
      </c>
      <c r="R97" s="2"/>
      <c r="S97" s="2"/>
      <c r="T97" s="2"/>
      <c r="U97" s="2"/>
      <c r="V97" s="2"/>
      <c r="AF97" s="1">
        <v>0</v>
      </c>
      <c r="AG97" s="1">
        <v>0</v>
      </c>
      <c r="AH97" s="1">
        <v>0</v>
      </c>
      <c r="AI97" s="1">
        <v>1</v>
      </c>
      <c r="AJ97" s="1">
        <v>1</v>
      </c>
      <c r="AK97" s="1">
        <v>0</v>
      </c>
      <c r="AL97" s="1">
        <v>1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1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0</v>
      </c>
      <c r="BA97" s="1">
        <v>1</v>
      </c>
      <c r="BB97" s="1">
        <v>14</v>
      </c>
      <c r="BC97" s="2">
        <v>1</v>
      </c>
      <c r="BD97" s="2">
        <v>2</v>
      </c>
      <c r="BE97" s="2">
        <v>2</v>
      </c>
      <c r="BF97" s="2"/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1</v>
      </c>
      <c r="BM97" s="1">
        <v>1</v>
      </c>
      <c r="BN97" s="1">
        <v>0</v>
      </c>
      <c r="BO97" s="1">
        <v>0</v>
      </c>
      <c r="BP97" s="1">
        <v>0</v>
      </c>
      <c r="BQ97" s="1">
        <v>0</v>
      </c>
      <c r="BR97" s="1"/>
    </row>
    <row r="98" spans="1:70" x14ac:dyDescent="0.3">
      <c r="A98" s="1" t="s">
        <v>173</v>
      </c>
      <c r="B98" s="1" t="s">
        <v>39</v>
      </c>
      <c r="C98" s="1" t="s">
        <v>175</v>
      </c>
      <c r="D98" s="1" t="s">
        <v>177</v>
      </c>
      <c r="E98" s="1" t="s">
        <v>170</v>
      </c>
      <c r="F98" s="1" t="s">
        <v>171</v>
      </c>
      <c r="G98" s="1" t="s">
        <v>1</v>
      </c>
      <c r="H98" s="1"/>
      <c r="I98" s="1"/>
      <c r="J98" s="1"/>
      <c r="K98" s="1">
        <v>30</v>
      </c>
      <c r="L98" s="1">
        <v>28</v>
      </c>
      <c r="M98" s="1">
        <v>32</v>
      </c>
      <c r="N98" s="1">
        <v>30</v>
      </c>
      <c r="O98" s="1">
        <v>28</v>
      </c>
      <c r="P98" s="1">
        <v>32</v>
      </c>
      <c r="Q98" s="1"/>
      <c r="R98" s="1"/>
      <c r="S98" s="1"/>
      <c r="T98" s="1"/>
      <c r="U98" s="1"/>
      <c r="V98" s="1"/>
      <c r="AF98" s="1">
        <v>0</v>
      </c>
      <c r="AG98" s="1">
        <v>1</v>
      </c>
      <c r="AH98" s="1">
        <v>0</v>
      </c>
      <c r="AI98" s="1">
        <v>1</v>
      </c>
      <c r="AJ98" s="1">
        <v>1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0</v>
      </c>
      <c r="AZ98" s="1">
        <v>0</v>
      </c>
      <c r="BA98" s="1">
        <v>1</v>
      </c>
      <c r="BB98" s="1"/>
      <c r="BC98" s="2"/>
      <c r="BD98" s="2"/>
      <c r="BE98" s="2">
        <v>3</v>
      </c>
      <c r="BF98" s="2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x14ac:dyDescent="0.3">
      <c r="A99" s="1" t="s">
        <v>166</v>
      </c>
      <c r="B99" s="1" t="s">
        <v>39</v>
      </c>
      <c r="C99" s="1" t="s">
        <v>175</v>
      </c>
      <c r="D99" s="1" t="s">
        <v>177</v>
      </c>
      <c r="E99" s="1" t="s">
        <v>170</v>
      </c>
      <c r="F99" s="1" t="s">
        <v>171</v>
      </c>
      <c r="G99" s="1" t="s">
        <v>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>
        <v>1</v>
      </c>
      <c r="BB99" s="1"/>
      <c r="BC99" s="2"/>
      <c r="BD99" s="2"/>
      <c r="BE99" s="2"/>
      <c r="BF99" s="2"/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1</v>
      </c>
      <c r="BM99" s="1">
        <v>1</v>
      </c>
      <c r="BN99" s="1">
        <v>1</v>
      </c>
      <c r="BO99" s="1">
        <v>0</v>
      </c>
      <c r="BP99" s="1">
        <v>0</v>
      </c>
      <c r="BQ99" s="1">
        <v>0</v>
      </c>
      <c r="BR99" s="1"/>
    </row>
    <row r="100" spans="1:70" x14ac:dyDescent="0.3">
      <c r="A100" s="1" t="s">
        <v>163</v>
      </c>
      <c r="B100" s="1" t="s">
        <v>40</v>
      </c>
      <c r="C100" s="1" t="s">
        <v>175</v>
      </c>
      <c r="D100" s="1" t="s">
        <v>177</v>
      </c>
      <c r="E100" s="1" t="s">
        <v>170</v>
      </c>
      <c r="F100" s="1" t="s">
        <v>171</v>
      </c>
      <c r="G100" s="1" t="s">
        <v>1</v>
      </c>
      <c r="H100" s="1">
        <v>16.5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AF100" s="1">
        <v>0</v>
      </c>
      <c r="AG100" s="1">
        <v>1</v>
      </c>
      <c r="AH100" s="1"/>
      <c r="AI100" s="1">
        <v>0</v>
      </c>
      <c r="AJ100" s="1">
        <v>0</v>
      </c>
      <c r="AK100" s="1">
        <v>1</v>
      </c>
      <c r="AL100" s="1">
        <v>1</v>
      </c>
      <c r="AM100" s="1">
        <v>0</v>
      </c>
      <c r="AN100" s="1">
        <v>0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>
        <v>1</v>
      </c>
      <c r="BB100" s="1"/>
      <c r="BC100" s="2"/>
      <c r="BD100" s="2"/>
      <c r="BE100" s="2"/>
      <c r="BF100" s="2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>
        <v>4</v>
      </c>
    </row>
    <row r="101" spans="1:70" x14ac:dyDescent="0.3">
      <c r="A101" s="1" t="s">
        <v>164</v>
      </c>
      <c r="B101" s="1" t="s">
        <v>40</v>
      </c>
      <c r="C101" s="1" t="s">
        <v>175</v>
      </c>
      <c r="D101" s="1" t="s">
        <v>177</v>
      </c>
      <c r="E101" s="1" t="s">
        <v>170</v>
      </c>
      <c r="F101" s="1" t="s">
        <v>171</v>
      </c>
      <c r="G101" s="1" t="s">
        <v>1</v>
      </c>
      <c r="H101" s="1">
        <v>16</v>
      </c>
      <c r="I101" s="1">
        <v>14</v>
      </c>
      <c r="J101" s="1">
        <v>17</v>
      </c>
      <c r="K101" s="1"/>
      <c r="L101" s="1"/>
      <c r="M101" s="1"/>
      <c r="N101" s="1"/>
      <c r="O101" s="1"/>
      <c r="P101" s="1"/>
      <c r="Q101" s="2">
        <f>30*3.2</f>
        <v>96</v>
      </c>
      <c r="R101" s="2"/>
      <c r="S101" s="2"/>
      <c r="T101" s="2"/>
      <c r="U101" s="2"/>
      <c r="V101" s="2"/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1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1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35</v>
      </c>
      <c r="BC101" s="2">
        <v>1</v>
      </c>
      <c r="BD101" s="2">
        <v>2</v>
      </c>
      <c r="BE101" s="2">
        <v>2</v>
      </c>
      <c r="BF101" s="2"/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1</v>
      </c>
      <c r="BM101" s="1">
        <v>0</v>
      </c>
      <c r="BN101" s="1">
        <v>1</v>
      </c>
      <c r="BO101" s="1">
        <v>0</v>
      </c>
      <c r="BP101" s="1">
        <v>0</v>
      </c>
      <c r="BQ101" s="1">
        <v>0</v>
      </c>
      <c r="BR101" s="1"/>
    </row>
    <row r="102" spans="1:70" x14ac:dyDescent="0.3">
      <c r="A102" s="1" t="s">
        <v>165</v>
      </c>
      <c r="B102" s="1" t="s">
        <v>40</v>
      </c>
      <c r="C102" s="1" t="s">
        <v>175</v>
      </c>
      <c r="D102" s="1" t="s">
        <v>177</v>
      </c>
      <c r="E102" s="1" t="s">
        <v>170</v>
      </c>
      <c r="F102" s="1" t="s">
        <v>171</v>
      </c>
      <c r="G102" s="1" t="s">
        <v>1</v>
      </c>
      <c r="H102" s="1">
        <v>25.9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>
        <v>1</v>
      </c>
      <c r="BB102" s="1"/>
      <c r="BC102" s="2"/>
      <c r="BD102" s="2"/>
      <c r="BE102" s="2"/>
      <c r="BF102" s="2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>
        <v>5.9</v>
      </c>
    </row>
    <row r="103" spans="1:70" x14ac:dyDescent="0.3">
      <c r="A103" s="1" t="s">
        <v>173</v>
      </c>
      <c r="B103" s="1" t="s">
        <v>40</v>
      </c>
      <c r="C103" s="1" t="s">
        <v>175</v>
      </c>
      <c r="D103" s="1" t="s">
        <v>177</v>
      </c>
      <c r="E103" s="1" t="s">
        <v>170</v>
      </c>
      <c r="F103" s="1" t="s">
        <v>171</v>
      </c>
      <c r="G103" s="1" t="s">
        <v>1</v>
      </c>
      <c r="H103" s="1"/>
      <c r="I103" s="1"/>
      <c r="J103" s="1"/>
      <c r="K103" s="1">
        <v>27.5</v>
      </c>
      <c r="L103" s="1">
        <v>23</v>
      </c>
      <c r="M103" s="1">
        <v>32</v>
      </c>
      <c r="N103" s="1">
        <v>27</v>
      </c>
      <c r="O103" s="1">
        <v>24</v>
      </c>
      <c r="P103" s="1">
        <v>30</v>
      </c>
      <c r="Q103" s="1"/>
      <c r="R103" s="1"/>
      <c r="S103" s="1"/>
      <c r="T103" s="1"/>
      <c r="U103" s="1"/>
      <c r="V103" s="1"/>
      <c r="W103" s="1">
        <v>5</v>
      </c>
      <c r="Z103" s="1">
        <v>48</v>
      </c>
      <c r="AA103" s="1">
        <v>40</v>
      </c>
      <c r="AB103" s="1">
        <v>67</v>
      </c>
      <c r="AC103" s="1">
        <v>14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0</v>
      </c>
      <c r="AY103" s="1">
        <v>0</v>
      </c>
      <c r="AZ103" s="1">
        <v>0</v>
      </c>
      <c r="BA103" s="1">
        <v>1</v>
      </c>
      <c r="BB103" s="1"/>
      <c r="BC103" s="2"/>
      <c r="BD103" s="2"/>
      <c r="BE103" s="2">
        <v>2</v>
      </c>
      <c r="BF103" s="2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x14ac:dyDescent="0.3">
      <c r="A104" s="1" t="s">
        <v>166</v>
      </c>
      <c r="B104" s="1" t="s">
        <v>40</v>
      </c>
      <c r="C104" s="1" t="s">
        <v>175</v>
      </c>
      <c r="D104" s="1" t="s">
        <v>177</v>
      </c>
      <c r="E104" s="1" t="s">
        <v>170</v>
      </c>
      <c r="F104" s="1" t="s">
        <v>171</v>
      </c>
      <c r="G104" s="1" t="s">
        <v>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>
        <v>1</v>
      </c>
      <c r="BB104" s="1"/>
      <c r="BC104" s="2"/>
      <c r="BD104" s="2"/>
      <c r="BE104" s="2"/>
      <c r="BF104" s="2"/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1</v>
      </c>
      <c r="BM104" s="1">
        <v>0</v>
      </c>
      <c r="BN104" s="1">
        <v>1</v>
      </c>
      <c r="BO104" s="1">
        <v>0</v>
      </c>
      <c r="BP104" s="1">
        <v>0</v>
      </c>
      <c r="BQ104" s="1">
        <v>0</v>
      </c>
      <c r="BR104" s="1"/>
    </row>
    <row r="105" spans="1:70" x14ac:dyDescent="0.3">
      <c r="A105" s="1" t="s">
        <v>163</v>
      </c>
      <c r="B105" s="1" t="s">
        <v>41</v>
      </c>
      <c r="C105" s="1" t="s">
        <v>175</v>
      </c>
      <c r="D105" s="1" t="s">
        <v>177</v>
      </c>
      <c r="E105" s="1" t="s">
        <v>170</v>
      </c>
      <c r="F105" s="1" t="s">
        <v>171</v>
      </c>
      <c r="G105" s="1" t="s">
        <v>1</v>
      </c>
      <c r="H105" s="1">
        <v>13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F105" s="1">
        <v>0</v>
      </c>
      <c r="AG105" s="1">
        <v>0</v>
      </c>
      <c r="AH105" s="1"/>
      <c r="AI105" s="1">
        <v>1</v>
      </c>
      <c r="AJ105" s="1">
        <v>0</v>
      </c>
      <c r="AK105" s="1">
        <v>0</v>
      </c>
      <c r="AL105" s="1">
        <v>1</v>
      </c>
      <c r="AM105" s="1">
        <v>0</v>
      </c>
      <c r="AN105" s="1">
        <v>0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>
        <v>1</v>
      </c>
      <c r="BB105" s="1"/>
      <c r="BC105" s="2"/>
      <c r="BD105" s="2"/>
      <c r="BE105" s="2"/>
      <c r="BF105" s="2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>
        <v>4</v>
      </c>
    </row>
    <row r="106" spans="1:70" x14ac:dyDescent="0.3">
      <c r="A106" s="1" t="s">
        <v>164</v>
      </c>
      <c r="B106" s="1" t="s">
        <v>41</v>
      </c>
      <c r="C106" s="1" t="s">
        <v>175</v>
      </c>
      <c r="D106" s="1" t="s">
        <v>177</v>
      </c>
      <c r="E106" s="1" t="s">
        <v>170</v>
      </c>
      <c r="F106" s="1" t="s">
        <v>171</v>
      </c>
      <c r="G106" s="1" t="s">
        <v>1</v>
      </c>
      <c r="H106" s="1">
        <v>13</v>
      </c>
      <c r="I106" s="1">
        <v>12</v>
      </c>
      <c r="J106" s="1">
        <v>14</v>
      </c>
      <c r="K106" s="1"/>
      <c r="L106" s="1"/>
      <c r="M106" s="1"/>
      <c r="N106" s="1"/>
      <c r="O106" s="1"/>
      <c r="P106" s="1"/>
      <c r="Q106" s="2">
        <f>60*3.9</f>
        <v>234</v>
      </c>
      <c r="R106" s="2"/>
      <c r="S106" s="2"/>
      <c r="T106" s="2"/>
      <c r="U106" s="2"/>
      <c r="V106" s="2"/>
      <c r="AF106" s="1">
        <v>0</v>
      </c>
      <c r="AG106" s="1">
        <v>0</v>
      </c>
      <c r="AH106" s="1">
        <v>0</v>
      </c>
      <c r="AI106" s="1">
        <v>1</v>
      </c>
      <c r="AJ106" s="1">
        <v>1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0</v>
      </c>
      <c r="AY106" s="1">
        <v>0</v>
      </c>
      <c r="AZ106" s="1">
        <v>0</v>
      </c>
      <c r="BA106" s="1">
        <v>1</v>
      </c>
      <c r="BB106" s="1">
        <v>28</v>
      </c>
      <c r="BC106" s="2">
        <v>4</v>
      </c>
      <c r="BD106" s="2">
        <v>2</v>
      </c>
      <c r="BE106" s="2">
        <v>3</v>
      </c>
      <c r="BF106" s="2"/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1</v>
      </c>
      <c r="BM106" s="1">
        <v>0</v>
      </c>
      <c r="BN106" s="1">
        <v>0</v>
      </c>
      <c r="BO106" s="1">
        <v>1</v>
      </c>
      <c r="BP106" s="1">
        <v>0</v>
      </c>
      <c r="BQ106" s="1">
        <v>0</v>
      </c>
      <c r="BR106" s="1"/>
    </row>
    <row r="107" spans="1:70" x14ac:dyDescent="0.3">
      <c r="A107" s="1" t="s">
        <v>168</v>
      </c>
      <c r="B107" s="1" t="s">
        <v>41</v>
      </c>
      <c r="C107" s="1" t="s">
        <v>175</v>
      </c>
      <c r="D107" s="1" t="s">
        <v>177</v>
      </c>
      <c r="E107" s="1" t="s">
        <v>170</v>
      </c>
      <c r="F107" s="1" t="s">
        <v>171</v>
      </c>
      <c r="G107" s="1" t="s">
        <v>1</v>
      </c>
      <c r="H107" s="1">
        <v>12.9</v>
      </c>
      <c r="I107" s="1"/>
      <c r="J107" s="1"/>
      <c r="K107" s="1"/>
      <c r="L107" s="1"/>
      <c r="M107" s="1"/>
      <c r="N107" s="1"/>
      <c r="O107" s="1"/>
      <c r="P107" s="1"/>
      <c r="Q107" s="1">
        <v>235</v>
      </c>
      <c r="R107" s="1"/>
      <c r="S107" s="1"/>
      <c r="T107" s="1"/>
      <c r="U107" s="1"/>
      <c r="V107" s="1"/>
      <c r="W107" s="1">
        <v>10</v>
      </c>
      <c r="X107" s="1">
        <v>8</v>
      </c>
      <c r="Y107" s="1">
        <v>11</v>
      </c>
      <c r="Z107" s="1">
        <v>330</v>
      </c>
      <c r="AC107" s="1">
        <v>18</v>
      </c>
      <c r="AD107" s="1">
        <v>16</v>
      </c>
      <c r="AE107" s="1">
        <v>20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>
        <v>1</v>
      </c>
      <c r="BB107" s="1"/>
      <c r="BC107" s="2"/>
      <c r="BD107" s="2"/>
      <c r="BE107" s="2"/>
      <c r="BF107" s="2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x14ac:dyDescent="0.3">
      <c r="A108" s="1" t="s">
        <v>173</v>
      </c>
      <c r="B108" s="1" t="s">
        <v>41</v>
      </c>
      <c r="C108" s="1" t="s">
        <v>175</v>
      </c>
      <c r="D108" s="1" t="s">
        <v>177</v>
      </c>
      <c r="E108" s="1" t="s">
        <v>170</v>
      </c>
      <c r="F108" s="1" t="s">
        <v>171</v>
      </c>
      <c r="G108" s="1" t="s">
        <v>1</v>
      </c>
      <c r="H108" s="1"/>
      <c r="I108" s="1"/>
      <c r="J108" s="1"/>
      <c r="K108" s="1">
        <v>25</v>
      </c>
      <c r="L108" s="1">
        <v>22</v>
      </c>
      <c r="M108" s="1">
        <v>28</v>
      </c>
      <c r="N108" s="1">
        <v>25</v>
      </c>
      <c r="O108" s="1">
        <v>22</v>
      </c>
      <c r="P108" s="1">
        <v>28</v>
      </c>
      <c r="Q108" s="1"/>
      <c r="R108" s="1"/>
      <c r="S108" s="1"/>
      <c r="T108" s="1"/>
      <c r="U108" s="1"/>
      <c r="V108" s="1"/>
      <c r="AF108" s="1">
        <v>0</v>
      </c>
      <c r="AG108" s="1">
        <v>1</v>
      </c>
      <c r="AH108" s="1">
        <v>0</v>
      </c>
      <c r="AI108" s="1">
        <v>1</v>
      </c>
      <c r="AJ108" s="1">
        <v>1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0</v>
      </c>
      <c r="AZ108" s="1">
        <v>0</v>
      </c>
      <c r="BA108" s="1">
        <v>1</v>
      </c>
      <c r="BB108" s="1"/>
      <c r="BC108" s="2"/>
      <c r="BD108" s="2"/>
      <c r="BE108" s="2">
        <v>3</v>
      </c>
      <c r="BF108" s="2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x14ac:dyDescent="0.3">
      <c r="A109" s="1" t="s">
        <v>166</v>
      </c>
      <c r="B109" s="1" t="s">
        <v>41</v>
      </c>
      <c r="C109" s="1" t="s">
        <v>175</v>
      </c>
      <c r="D109" s="1" t="s">
        <v>177</v>
      </c>
      <c r="E109" s="1" t="s">
        <v>170</v>
      </c>
      <c r="F109" s="1" t="s">
        <v>171</v>
      </c>
      <c r="G109" s="1" t="s">
        <v>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>
        <v>1</v>
      </c>
      <c r="BB109" s="1"/>
      <c r="BC109" s="2"/>
      <c r="BD109" s="2"/>
      <c r="BE109" s="2"/>
      <c r="BF109" s="2"/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1</v>
      </c>
      <c r="BM109" s="1">
        <v>1</v>
      </c>
      <c r="BN109" s="1">
        <v>0</v>
      </c>
      <c r="BO109" s="1">
        <v>1</v>
      </c>
      <c r="BP109" s="1">
        <v>0</v>
      </c>
      <c r="BQ109" s="1">
        <v>0</v>
      </c>
      <c r="BR109" s="1"/>
    </row>
    <row r="110" spans="1:70" x14ac:dyDescent="0.3">
      <c r="A110" s="1" t="s">
        <v>167</v>
      </c>
      <c r="B110" s="1" t="s">
        <v>42</v>
      </c>
      <c r="C110" s="1" t="s">
        <v>175</v>
      </c>
      <c r="D110" s="1" t="s">
        <v>177</v>
      </c>
      <c r="E110" s="1" t="s">
        <v>170</v>
      </c>
      <c r="F110" s="1" t="s">
        <v>171</v>
      </c>
      <c r="G110" s="1" t="s">
        <v>1</v>
      </c>
      <c r="H110" s="1">
        <v>12</v>
      </c>
      <c r="I110" s="1">
        <v>11</v>
      </c>
      <c r="J110" s="1">
        <v>13</v>
      </c>
      <c r="K110" s="1"/>
      <c r="L110" s="1"/>
      <c r="M110" s="1"/>
      <c r="N110" s="1"/>
      <c r="O110" s="1"/>
      <c r="P110" s="1"/>
      <c r="Q110" s="1">
        <v>160</v>
      </c>
      <c r="R110" s="1"/>
      <c r="S110" s="1"/>
      <c r="T110" s="1"/>
      <c r="U110" s="1"/>
      <c r="V110" s="1"/>
      <c r="AF110" s="1">
        <v>0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1</v>
      </c>
      <c r="AW110" s="1">
        <v>1</v>
      </c>
      <c r="AX110" s="1">
        <v>0</v>
      </c>
      <c r="AY110" s="1">
        <v>0</v>
      </c>
      <c r="AZ110" s="1">
        <v>0</v>
      </c>
      <c r="BA110" s="1">
        <v>1</v>
      </c>
      <c r="BB110" s="1">
        <v>20</v>
      </c>
      <c r="BC110" s="2">
        <v>1</v>
      </c>
      <c r="BD110" s="2">
        <v>2</v>
      </c>
      <c r="BE110" s="2">
        <v>3</v>
      </c>
      <c r="BF110" s="2"/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1</v>
      </c>
      <c r="BM110" s="1">
        <v>0</v>
      </c>
      <c r="BN110" s="1">
        <v>1</v>
      </c>
      <c r="BO110" s="1">
        <v>0</v>
      </c>
      <c r="BP110" s="1">
        <v>0</v>
      </c>
      <c r="BQ110" s="1">
        <v>0</v>
      </c>
      <c r="BR110" s="1">
        <v>3</v>
      </c>
    </row>
    <row r="111" spans="1:70" x14ac:dyDescent="0.3">
      <c r="A111" s="1" t="s">
        <v>165</v>
      </c>
      <c r="B111" s="1" t="s">
        <v>42</v>
      </c>
      <c r="C111" s="1" t="s">
        <v>175</v>
      </c>
      <c r="D111" s="1" t="s">
        <v>177</v>
      </c>
      <c r="E111" s="1" t="s">
        <v>170</v>
      </c>
      <c r="F111" s="1" t="s">
        <v>171</v>
      </c>
      <c r="G111" s="1" t="s">
        <v>1</v>
      </c>
      <c r="H111" s="1">
        <v>28.1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>
        <v>1</v>
      </c>
      <c r="BB111" s="1"/>
      <c r="BC111" s="2"/>
      <c r="BD111" s="2"/>
      <c r="BE111" s="2"/>
      <c r="BF111" s="2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>
        <v>4.0999999999999996</v>
      </c>
    </row>
    <row r="112" spans="1:70" x14ac:dyDescent="0.3">
      <c r="A112" s="1" t="s">
        <v>173</v>
      </c>
      <c r="B112" s="1" t="s">
        <v>42</v>
      </c>
      <c r="C112" s="1" t="s">
        <v>175</v>
      </c>
      <c r="D112" s="1" t="s">
        <v>177</v>
      </c>
      <c r="E112" s="1" t="s">
        <v>170</v>
      </c>
      <c r="F112" s="1" t="s">
        <v>171</v>
      </c>
      <c r="G112" s="1" t="s">
        <v>1</v>
      </c>
      <c r="H112" s="1"/>
      <c r="I112" s="1"/>
      <c r="J112" s="1"/>
      <c r="K112" s="1">
        <v>26.5</v>
      </c>
      <c r="L112" s="1">
        <v>23</v>
      </c>
      <c r="M112" s="1">
        <v>30</v>
      </c>
      <c r="N112" s="1">
        <v>27.5</v>
      </c>
      <c r="O112" s="1">
        <v>24</v>
      </c>
      <c r="P112" s="1">
        <v>31</v>
      </c>
      <c r="Q112" s="1"/>
      <c r="R112" s="1"/>
      <c r="S112" s="1"/>
      <c r="T112" s="1"/>
      <c r="U112" s="1"/>
      <c r="V112" s="1"/>
      <c r="AF112" s="1">
        <v>0</v>
      </c>
      <c r="AG112" s="1">
        <v>1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1</v>
      </c>
      <c r="AV112" s="1">
        <v>1</v>
      </c>
      <c r="AW112" s="1">
        <v>1</v>
      </c>
      <c r="AX112" s="1">
        <v>0</v>
      </c>
      <c r="AY112" s="1">
        <v>0</v>
      </c>
      <c r="AZ112" s="1">
        <v>0</v>
      </c>
      <c r="BA112" s="1">
        <v>1</v>
      </c>
      <c r="BB112" s="1"/>
      <c r="BC112" s="2"/>
      <c r="BD112" s="2"/>
      <c r="BE112" s="2">
        <v>3</v>
      </c>
      <c r="BF112" s="2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x14ac:dyDescent="0.3">
      <c r="A113" s="1" t="s">
        <v>166</v>
      </c>
      <c r="B113" s="1" t="s">
        <v>42</v>
      </c>
      <c r="C113" s="1" t="s">
        <v>175</v>
      </c>
      <c r="D113" s="1" t="s">
        <v>177</v>
      </c>
      <c r="E113" s="1" t="s">
        <v>170</v>
      </c>
      <c r="F113" s="1" t="s">
        <v>171</v>
      </c>
      <c r="G113" s="1" t="s">
        <v>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>
        <v>7</v>
      </c>
      <c r="X113" s="1">
        <v>5</v>
      </c>
      <c r="Y113" s="1">
        <v>11</v>
      </c>
      <c r="AA113" s="1">
        <f>3*7</f>
        <v>21</v>
      </c>
      <c r="AB113" s="1">
        <v>35</v>
      </c>
      <c r="AC113" s="1">
        <v>18</v>
      </c>
      <c r="AD113" s="1">
        <v>10</v>
      </c>
      <c r="AE113" s="1">
        <v>24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v>1</v>
      </c>
      <c r="BB113" s="1"/>
      <c r="BC113" s="2"/>
      <c r="BD113" s="2"/>
      <c r="BE113" s="2"/>
      <c r="BF113" s="2"/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  <c r="BN113" s="1">
        <v>1</v>
      </c>
      <c r="BO113" s="1">
        <v>0</v>
      </c>
      <c r="BP113" s="1">
        <v>0</v>
      </c>
      <c r="BQ113" s="1">
        <v>0</v>
      </c>
      <c r="BR113" s="1"/>
    </row>
    <row r="114" spans="1:70" x14ac:dyDescent="0.3">
      <c r="A114" s="1" t="s">
        <v>163</v>
      </c>
      <c r="B114" s="1" t="s">
        <v>43</v>
      </c>
      <c r="C114" s="1" t="s">
        <v>175</v>
      </c>
      <c r="D114" s="1" t="s">
        <v>177</v>
      </c>
      <c r="E114" s="1" t="s">
        <v>170</v>
      </c>
      <c r="F114" s="1" t="s">
        <v>171</v>
      </c>
      <c r="G114" s="1" t="s">
        <v>1</v>
      </c>
      <c r="H114" s="1">
        <v>15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F114" s="1">
        <v>0</v>
      </c>
      <c r="AG114" s="1">
        <v>1</v>
      </c>
      <c r="AH114" s="1"/>
      <c r="AI114" s="1">
        <v>0</v>
      </c>
      <c r="AJ114" s="1">
        <v>0</v>
      </c>
      <c r="AK114" s="1">
        <v>0</v>
      </c>
      <c r="AL114" s="1">
        <v>1</v>
      </c>
      <c r="AM114" s="1">
        <v>0</v>
      </c>
      <c r="AN114" s="1">
        <v>0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v>1</v>
      </c>
      <c r="BB114" s="1"/>
      <c r="BC114" s="2"/>
      <c r="BD114" s="2"/>
      <c r="BE114" s="2"/>
      <c r="BF114" s="2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>
        <v>3</v>
      </c>
    </row>
    <row r="115" spans="1:70" x14ac:dyDescent="0.3">
      <c r="A115" s="1" t="s">
        <v>167</v>
      </c>
      <c r="B115" s="1" t="s">
        <v>43</v>
      </c>
      <c r="C115" s="1" t="s">
        <v>175</v>
      </c>
      <c r="D115" s="1" t="s">
        <v>177</v>
      </c>
      <c r="E115" s="1" t="s">
        <v>170</v>
      </c>
      <c r="F115" s="1" t="s">
        <v>171</v>
      </c>
      <c r="G115" s="1" t="s">
        <v>1</v>
      </c>
      <c r="H115" s="1">
        <v>15</v>
      </c>
      <c r="I115" s="1">
        <v>13</v>
      </c>
      <c r="J115" s="1">
        <v>16</v>
      </c>
      <c r="K115" s="1"/>
      <c r="L115" s="1"/>
      <c r="M115" s="1"/>
      <c r="N115" s="1"/>
      <c r="O115" s="1"/>
      <c r="P115" s="1"/>
      <c r="Q115" s="1">
        <v>160</v>
      </c>
      <c r="R115" s="1"/>
      <c r="S115" s="1"/>
      <c r="T115" s="1"/>
      <c r="U115" s="1"/>
      <c r="V115" s="1"/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1</v>
      </c>
      <c r="AV115" s="1">
        <v>1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20</v>
      </c>
      <c r="BC115" s="2">
        <v>1</v>
      </c>
      <c r="BD115" s="2">
        <v>2</v>
      </c>
      <c r="BE115" s="2">
        <v>2</v>
      </c>
      <c r="BF115" s="2"/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1</v>
      </c>
      <c r="BO115" s="1">
        <v>0</v>
      </c>
      <c r="BP115" s="1">
        <v>1</v>
      </c>
      <c r="BQ115" s="1">
        <v>0</v>
      </c>
      <c r="BR115" s="1">
        <v>3</v>
      </c>
    </row>
    <row r="116" spans="1:70" x14ac:dyDescent="0.3">
      <c r="A116" s="1" t="s">
        <v>165</v>
      </c>
      <c r="B116" s="1" t="s">
        <v>43</v>
      </c>
      <c r="C116" s="1" t="s">
        <v>175</v>
      </c>
      <c r="D116" s="1" t="s">
        <v>177</v>
      </c>
      <c r="E116" s="1" t="s">
        <v>170</v>
      </c>
      <c r="F116" s="1" t="s">
        <v>171</v>
      </c>
      <c r="G116" s="1" t="s">
        <v>1</v>
      </c>
      <c r="H116" s="1">
        <v>28.1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>
        <v>9</v>
      </c>
      <c r="Z116" s="1">
        <v>21</v>
      </c>
      <c r="AA116" s="1">
        <v>17</v>
      </c>
      <c r="AB116" s="1">
        <v>25</v>
      </c>
      <c r="AD116" s="1">
        <f>43*7</f>
        <v>301</v>
      </c>
      <c r="AE116" s="1">
        <f>47*7</f>
        <v>329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</v>
      </c>
      <c r="BB116" s="1"/>
      <c r="BC116" s="2"/>
      <c r="BD116" s="2"/>
      <c r="BE116" s="2"/>
      <c r="BF116" s="2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>
        <v>4.8</v>
      </c>
    </row>
    <row r="117" spans="1:70" x14ac:dyDescent="0.3">
      <c r="A117" s="1" t="s">
        <v>173</v>
      </c>
      <c r="B117" s="1" t="s">
        <v>43</v>
      </c>
      <c r="C117" s="1" t="s">
        <v>175</v>
      </c>
      <c r="D117" s="1" t="s">
        <v>177</v>
      </c>
      <c r="E117" s="1" t="s">
        <v>170</v>
      </c>
      <c r="F117" s="1" t="s">
        <v>171</v>
      </c>
      <c r="G117" s="1" t="s">
        <v>1</v>
      </c>
      <c r="H117" s="1"/>
      <c r="I117" s="1"/>
      <c r="J117" s="1"/>
      <c r="K117" s="1">
        <v>26.5</v>
      </c>
      <c r="L117" s="1">
        <v>23</v>
      </c>
      <c r="M117" s="1">
        <v>30</v>
      </c>
      <c r="N117" s="1">
        <v>28</v>
      </c>
      <c r="O117" s="1">
        <v>24</v>
      </c>
      <c r="P117" s="1">
        <v>32</v>
      </c>
      <c r="Q117" s="1"/>
      <c r="R117" s="1"/>
      <c r="S117" s="1"/>
      <c r="T117" s="1"/>
      <c r="U117" s="1"/>
      <c r="V117" s="1"/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1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1</v>
      </c>
      <c r="AU117" s="1">
        <v>1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1</v>
      </c>
      <c r="BB117" s="1"/>
      <c r="BC117" s="2"/>
      <c r="BD117" s="2"/>
      <c r="BE117" s="2">
        <v>2</v>
      </c>
      <c r="BF117" s="2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x14ac:dyDescent="0.3">
      <c r="A118" s="1" t="s">
        <v>166</v>
      </c>
      <c r="B118" s="1" t="s">
        <v>43</v>
      </c>
      <c r="C118" s="1" t="s">
        <v>175</v>
      </c>
      <c r="D118" s="1" t="s">
        <v>177</v>
      </c>
      <c r="E118" s="1" t="s">
        <v>170</v>
      </c>
      <c r="F118" s="1" t="s">
        <v>171</v>
      </c>
      <c r="G118" s="1" t="s">
        <v>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1</v>
      </c>
      <c r="BB118" s="1"/>
      <c r="BC118" s="2"/>
      <c r="BD118" s="2"/>
      <c r="BE118" s="2"/>
      <c r="BF118" s="2"/>
      <c r="BG118" s="1">
        <v>0</v>
      </c>
      <c r="BH118" s="1">
        <v>0</v>
      </c>
      <c r="BI118" s="1">
        <v>1</v>
      </c>
      <c r="BJ118" s="1">
        <v>0</v>
      </c>
      <c r="BK118" s="1">
        <v>0</v>
      </c>
      <c r="BL118" s="1">
        <v>1</v>
      </c>
      <c r="BM118" s="1">
        <v>0</v>
      </c>
      <c r="BN118" s="1">
        <v>1</v>
      </c>
      <c r="BO118" s="1">
        <v>0</v>
      </c>
      <c r="BP118" s="1">
        <v>0</v>
      </c>
      <c r="BQ118" s="1">
        <v>0</v>
      </c>
      <c r="BR118" s="1"/>
    </row>
    <row r="119" spans="1:70" x14ac:dyDescent="0.3">
      <c r="A119" s="1" t="s">
        <v>164</v>
      </c>
      <c r="B119" s="1" t="s">
        <v>44</v>
      </c>
      <c r="C119" s="1" t="s">
        <v>175</v>
      </c>
      <c r="D119" s="1" t="s">
        <v>177</v>
      </c>
      <c r="E119" s="1" t="s">
        <v>170</v>
      </c>
      <c r="F119" s="1" t="s">
        <v>171</v>
      </c>
      <c r="G119" s="1" t="s">
        <v>1</v>
      </c>
      <c r="H119" s="1"/>
      <c r="I119" s="1"/>
      <c r="J119" s="1"/>
      <c r="K119" s="1"/>
      <c r="L119" s="1"/>
      <c r="M119" s="1"/>
      <c r="N119" s="1"/>
      <c r="O119" s="1"/>
      <c r="P119" s="1"/>
      <c r="Q119" s="2">
        <f>34*3</f>
        <v>102</v>
      </c>
      <c r="R119" s="2"/>
      <c r="S119" s="2"/>
      <c r="T119" s="2"/>
      <c r="U119" s="2"/>
      <c r="V119" s="2"/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1</v>
      </c>
      <c r="AV119" s="1">
        <v>1</v>
      </c>
      <c r="AW119" s="1">
        <v>1</v>
      </c>
      <c r="AX119" s="1">
        <v>1</v>
      </c>
      <c r="AY119" s="1">
        <v>0</v>
      </c>
      <c r="AZ119" s="1">
        <v>0</v>
      </c>
      <c r="BA119" s="1">
        <v>1</v>
      </c>
      <c r="BB119" s="1">
        <v>21</v>
      </c>
      <c r="BC119" s="1">
        <v>1</v>
      </c>
      <c r="BD119" s="1">
        <v>2</v>
      </c>
      <c r="BE119" s="1">
        <v>2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x14ac:dyDescent="0.3">
      <c r="A120" s="1" t="s">
        <v>173</v>
      </c>
      <c r="B120" s="1" t="s">
        <v>44</v>
      </c>
      <c r="C120" s="1" t="s">
        <v>175</v>
      </c>
      <c r="D120" s="1" t="s">
        <v>177</v>
      </c>
      <c r="E120" s="1" t="s">
        <v>170</v>
      </c>
      <c r="F120" s="1" t="s">
        <v>171</v>
      </c>
      <c r="G120" s="1" t="s">
        <v>1</v>
      </c>
      <c r="H120" s="1"/>
      <c r="I120" s="1"/>
      <c r="J120" s="1"/>
      <c r="K120" s="1">
        <v>23.5</v>
      </c>
      <c r="L120" s="1">
        <v>21</v>
      </c>
      <c r="M120" s="1">
        <v>26</v>
      </c>
      <c r="N120" s="1">
        <v>23.5</v>
      </c>
      <c r="O120" s="1">
        <v>21</v>
      </c>
      <c r="P120" s="1">
        <v>26</v>
      </c>
      <c r="Q120" s="1"/>
      <c r="R120" s="1"/>
      <c r="S120" s="1"/>
      <c r="T120" s="1"/>
      <c r="U120" s="1"/>
      <c r="V120" s="1"/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1</v>
      </c>
      <c r="AM120" s="1">
        <v>1</v>
      </c>
      <c r="AN120" s="1">
        <v>0</v>
      </c>
      <c r="AO120" s="1">
        <v>0</v>
      </c>
      <c r="AP120" s="1">
        <v>0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0</v>
      </c>
      <c r="AZ120" s="1">
        <v>0</v>
      </c>
      <c r="BA120" s="1">
        <v>1</v>
      </c>
      <c r="BB120" s="1"/>
      <c r="BC120" s="2"/>
      <c r="BD120" s="2"/>
      <c r="BE120" s="2">
        <v>2</v>
      </c>
      <c r="BF120" s="2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x14ac:dyDescent="0.3">
      <c r="A121" s="1" t="s">
        <v>163</v>
      </c>
      <c r="B121" s="1" t="s">
        <v>45</v>
      </c>
      <c r="C121" s="1" t="s">
        <v>175</v>
      </c>
      <c r="D121" s="1" t="s">
        <v>177</v>
      </c>
      <c r="E121" s="1" t="s">
        <v>170</v>
      </c>
      <c r="F121" s="1" t="s">
        <v>171</v>
      </c>
      <c r="G121" s="1" t="s">
        <v>1</v>
      </c>
      <c r="H121" s="1">
        <v>15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>
        <v>10</v>
      </c>
      <c r="Z121" s="1">
        <f>47*7</f>
        <v>329</v>
      </c>
      <c r="AC121" s="1">
        <v>16</v>
      </c>
      <c r="AD121" s="1">
        <v>10</v>
      </c>
      <c r="AE121" s="1">
        <v>25</v>
      </c>
      <c r="AF121" s="1">
        <v>0</v>
      </c>
      <c r="AG121" s="1">
        <v>0</v>
      </c>
      <c r="AH121" s="1"/>
      <c r="AI121" s="1">
        <v>1</v>
      </c>
      <c r="AJ121" s="1">
        <v>1</v>
      </c>
      <c r="AK121" s="1">
        <v>0</v>
      </c>
      <c r="AL121" s="1">
        <v>0</v>
      </c>
      <c r="AM121" s="1">
        <v>1</v>
      </c>
      <c r="AN121" s="1">
        <v>0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v>1</v>
      </c>
      <c r="BB121" s="1"/>
      <c r="BC121" s="2"/>
      <c r="BD121" s="2"/>
      <c r="BE121" s="2"/>
      <c r="BF121" s="2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>
        <v>5</v>
      </c>
    </row>
    <row r="122" spans="1:70" x14ac:dyDescent="0.3">
      <c r="A122" s="1" t="s">
        <v>164</v>
      </c>
      <c r="B122" s="1" t="s">
        <v>45</v>
      </c>
      <c r="C122" s="1" t="s">
        <v>175</v>
      </c>
      <c r="D122" s="1" t="s">
        <v>177</v>
      </c>
      <c r="E122" s="1" t="s">
        <v>170</v>
      </c>
      <c r="F122" s="1" t="s">
        <v>171</v>
      </c>
      <c r="G122" s="1" t="s">
        <v>1</v>
      </c>
      <c r="H122" s="1">
        <v>14</v>
      </c>
      <c r="I122" s="1">
        <v>13</v>
      </c>
      <c r="J122" s="1">
        <v>16</v>
      </c>
      <c r="K122" s="1"/>
      <c r="L122" s="1"/>
      <c r="M122" s="1"/>
      <c r="N122" s="1"/>
      <c r="O122" s="1"/>
      <c r="P122" s="1"/>
      <c r="Q122" s="2">
        <f>56*2.3</f>
        <v>128.79999999999998</v>
      </c>
      <c r="R122" s="2"/>
      <c r="S122" s="2"/>
      <c r="T122" s="2"/>
      <c r="U122" s="2"/>
      <c r="V122" s="2"/>
      <c r="AF122" s="1">
        <v>0</v>
      </c>
      <c r="AG122" s="1">
        <v>1</v>
      </c>
      <c r="AH122" s="1">
        <v>0</v>
      </c>
      <c r="AI122" s="1">
        <v>1</v>
      </c>
      <c r="AJ122" s="1">
        <v>1</v>
      </c>
      <c r="AK122" s="1">
        <v>0</v>
      </c>
      <c r="AL122" s="1">
        <v>0</v>
      </c>
      <c r="AM122" s="1">
        <v>1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0</v>
      </c>
      <c r="AY122" s="1">
        <v>0</v>
      </c>
      <c r="AZ122" s="1">
        <v>0</v>
      </c>
      <c r="BA122" s="1">
        <v>1</v>
      </c>
      <c r="BB122" s="1">
        <v>21</v>
      </c>
      <c r="BC122" s="2">
        <v>1</v>
      </c>
      <c r="BD122" s="2">
        <v>2</v>
      </c>
      <c r="BE122" s="2">
        <v>3</v>
      </c>
      <c r="BF122" s="2"/>
      <c r="BG122" s="1">
        <v>1</v>
      </c>
      <c r="BH122" s="1">
        <v>1</v>
      </c>
      <c r="BI122" s="1">
        <v>0</v>
      </c>
      <c r="BJ122" s="1">
        <v>1</v>
      </c>
      <c r="BK122" s="1">
        <v>1</v>
      </c>
      <c r="BL122" s="1">
        <v>0</v>
      </c>
      <c r="BM122" s="1">
        <v>1</v>
      </c>
      <c r="BN122" s="1">
        <v>1</v>
      </c>
      <c r="BO122" s="1">
        <v>1</v>
      </c>
      <c r="BP122" s="1">
        <v>0</v>
      </c>
      <c r="BQ122" s="1">
        <v>0</v>
      </c>
      <c r="BR122" s="1"/>
    </row>
    <row r="123" spans="1:70" x14ac:dyDescent="0.3">
      <c r="A123" s="1" t="s">
        <v>165</v>
      </c>
      <c r="B123" s="1" t="s">
        <v>45</v>
      </c>
      <c r="C123" s="1" t="s">
        <v>175</v>
      </c>
      <c r="D123" s="1" t="s">
        <v>177</v>
      </c>
      <c r="E123" s="1" t="s">
        <v>170</v>
      </c>
      <c r="F123" s="1" t="s">
        <v>171</v>
      </c>
      <c r="G123" s="1" t="s">
        <v>1</v>
      </c>
      <c r="H123" s="1">
        <v>26.3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1</v>
      </c>
      <c r="BB123" s="1"/>
      <c r="BC123" s="2"/>
      <c r="BD123" s="2"/>
      <c r="BE123" s="2"/>
      <c r="BF123" s="2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>
        <v>6.5</v>
      </c>
    </row>
    <row r="124" spans="1:70" x14ac:dyDescent="0.3">
      <c r="A124" s="1" t="s">
        <v>173</v>
      </c>
      <c r="B124" s="1" t="s">
        <v>45</v>
      </c>
      <c r="C124" s="1" t="s">
        <v>175</v>
      </c>
      <c r="D124" s="1" t="s">
        <v>177</v>
      </c>
      <c r="E124" s="1" t="s">
        <v>170</v>
      </c>
      <c r="F124" s="1" t="s">
        <v>171</v>
      </c>
      <c r="G124" s="1" t="s">
        <v>1</v>
      </c>
      <c r="H124" s="1"/>
      <c r="I124" s="1"/>
      <c r="J124" s="1"/>
      <c r="K124" s="1">
        <v>24.5</v>
      </c>
      <c r="L124" s="1">
        <v>21</v>
      </c>
      <c r="M124" s="1">
        <v>28</v>
      </c>
      <c r="N124" s="1">
        <v>27</v>
      </c>
      <c r="O124" s="1">
        <v>22</v>
      </c>
      <c r="P124" s="1">
        <v>32</v>
      </c>
      <c r="Q124" s="1"/>
      <c r="R124" s="1"/>
      <c r="S124" s="1"/>
      <c r="T124" s="1"/>
      <c r="U124" s="1"/>
      <c r="V124" s="1"/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0</v>
      </c>
      <c r="AY124" s="1">
        <v>0</v>
      </c>
      <c r="AZ124" s="1">
        <v>0</v>
      </c>
      <c r="BA124" s="1">
        <v>1</v>
      </c>
      <c r="BB124" s="1"/>
      <c r="BC124" s="2"/>
      <c r="BD124" s="2"/>
      <c r="BE124" s="2">
        <v>3</v>
      </c>
      <c r="BF124" s="2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x14ac:dyDescent="0.3">
      <c r="A125" s="1" t="s">
        <v>166</v>
      </c>
      <c r="B125" s="1" t="s">
        <v>45</v>
      </c>
      <c r="C125" s="1" t="s">
        <v>175</v>
      </c>
      <c r="D125" s="1" t="s">
        <v>177</v>
      </c>
      <c r="E125" s="1" t="s">
        <v>170</v>
      </c>
      <c r="F125" s="1" t="s">
        <v>171</v>
      </c>
      <c r="G125" s="1" t="s">
        <v>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>
        <v>1</v>
      </c>
      <c r="BB125" s="1"/>
      <c r="BC125" s="2"/>
      <c r="BD125" s="2"/>
      <c r="BE125" s="2"/>
      <c r="BF125" s="2"/>
      <c r="BG125" s="1">
        <v>1</v>
      </c>
      <c r="BH125" s="1">
        <v>1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/>
    </row>
    <row r="126" spans="1:70" x14ac:dyDescent="0.3">
      <c r="A126" s="1" t="s">
        <v>163</v>
      </c>
      <c r="B126" s="1" t="s">
        <v>46</v>
      </c>
      <c r="C126" s="1" t="s">
        <v>175</v>
      </c>
      <c r="D126" s="1" t="s">
        <v>177</v>
      </c>
      <c r="E126" s="1" t="s">
        <v>170</v>
      </c>
      <c r="F126" s="1" t="s">
        <v>171</v>
      </c>
      <c r="G126" s="1" t="s">
        <v>1</v>
      </c>
      <c r="H126" s="1">
        <v>12.5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F126" s="1">
        <v>0</v>
      </c>
      <c r="AG126" s="1">
        <v>0</v>
      </c>
      <c r="AH126" s="1"/>
      <c r="AI126" s="1">
        <v>1</v>
      </c>
      <c r="AJ126" s="1">
        <v>0</v>
      </c>
      <c r="AK126" s="1">
        <v>0</v>
      </c>
      <c r="AL126" s="1">
        <v>0</v>
      </c>
      <c r="AM126" s="1">
        <v>1</v>
      </c>
      <c r="AN126" s="1">
        <v>0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>
        <v>1</v>
      </c>
      <c r="BB126" s="1"/>
      <c r="BC126" s="2"/>
      <c r="BD126" s="2"/>
      <c r="BE126" s="2"/>
      <c r="BF126" s="2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>
        <v>5</v>
      </c>
    </row>
    <row r="127" spans="1:70" x14ac:dyDescent="0.3">
      <c r="A127" s="1" t="s">
        <v>164</v>
      </c>
      <c r="B127" s="1" t="s">
        <v>46</v>
      </c>
      <c r="C127" s="1" t="s">
        <v>175</v>
      </c>
      <c r="D127" s="1" t="s">
        <v>177</v>
      </c>
      <c r="E127" s="1" t="s">
        <v>170</v>
      </c>
      <c r="F127" s="1" t="s">
        <v>171</v>
      </c>
      <c r="G127" s="1" t="s">
        <v>1</v>
      </c>
      <c r="H127" s="1">
        <v>11</v>
      </c>
      <c r="I127" s="1">
        <v>10</v>
      </c>
      <c r="J127" s="1">
        <v>13</v>
      </c>
      <c r="K127" s="1"/>
      <c r="L127" s="1"/>
      <c r="M127" s="1"/>
      <c r="N127" s="1"/>
      <c r="O127" s="1"/>
      <c r="P127" s="1"/>
      <c r="Q127" s="2">
        <f>65*2.5</f>
        <v>162.5</v>
      </c>
      <c r="R127" s="2"/>
      <c r="S127" s="2"/>
      <c r="T127" s="2"/>
      <c r="U127" s="2"/>
      <c r="V127" s="2"/>
      <c r="AF127" s="1">
        <v>0</v>
      </c>
      <c r="AG127" s="1">
        <v>0</v>
      </c>
      <c r="AH127" s="1">
        <v>0</v>
      </c>
      <c r="AI127" s="1">
        <v>1</v>
      </c>
      <c r="AJ127" s="1">
        <v>1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0</v>
      </c>
      <c r="AY127" s="1">
        <v>0</v>
      </c>
      <c r="AZ127" s="1">
        <v>0</v>
      </c>
      <c r="BA127" s="1">
        <v>1</v>
      </c>
      <c r="BB127" s="1">
        <v>21</v>
      </c>
      <c r="BC127" s="2">
        <v>1</v>
      </c>
      <c r="BD127" s="2">
        <v>2</v>
      </c>
      <c r="BE127" s="2">
        <v>2</v>
      </c>
      <c r="BF127" s="2"/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1</v>
      </c>
      <c r="BM127" s="1">
        <v>1</v>
      </c>
      <c r="BN127" s="1">
        <v>0</v>
      </c>
      <c r="BO127" s="1">
        <v>0</v>
      </c>
      <c r="BP127" s="1">
        <v>1</v>
      </c>
      <c r="BQ127" s="1">
        <v>0</v>
      </c>
      <c r="BR127" s="1"/>
    </row>
    <row r="128" spans="1:70" x14ac:dyDescent="0.3">
      <c r="A128" s="1" t="s">
        <v>173</v>
      </c>
      <c r="B128" s="1" t="s">
        <v>46</v>
      </c>
      <c r="C128" s="1" t="s">
        <v>175</v>
      </c>
      <c r="D128" s="1" t="s">
        <v>177</v>
      </c>
      <c r="E128" s="1" t="s">
        <v>170</v>
      </c>
      <c r="F128" s="1" t="s">
        <v>171</v>
      </c>
      <c r="G128" s="1" t="s">
        <v>1</v>
      </c>
      <c r="H128" s="1"/>
      <c r="I128" s="1"/>
      <c r="J128" s="1"/>
      <c r="K128" s="1">
        <v>29</v>
      </c>
      <c r="L128" s="1">
        <v>28</v>
      </c>
      <c r="M128" s="1">
        <v>30</v>
      </c>
      <c r="N128" s="1">
        <v>29</v>
      </c>
      <c r="O128" s="1">
        <v>28</v>
      </c>
      <c r="P128" s="1">
        <v>30</v>
      </c>
      <c r="Q128" s="1"/>
      <c r="R128" s="1"/>
      <c r="S128" s="1"/>
      <c r="T128" s="1"/>
      <c r="U128" s="1"/>
      <c r="V128" s="1"/>
      <c r="W128" s="1">
        <v>6</v>
      </c>
      <c r="X128" s="1">
        <v>4</v>
      </c>
      <c r="Y128" s="1">
        <v>10</v>
      </c>
      <c r="Z128" s="1">
        <v>21</v>
      </c>
      <c r="AA128" s="1">
        <v>14</v>
      </c>
      <c r="AB128" s="1">
        <v>35</v>
      </c>
      <c r="AC128" s="1">
        <v>12</v>
      </c>
      <c r="AD128" s="1">
        <v>8</v>
      </c>
      <c r="AE128" s="1">
        <v>21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0</v>
      </c>
      <c r="AY128" s="1">
        <v>0</v>
      </c>
      <c r="AZ128" s="1">
        <v>0</v>
      </c>
      <c r="BA128" s="1">
        <v>1</v>
      </c>
      <c r="BB128" s="1"/>
      <c r="BC128" s="2"/>
      <c r="BD128" s="2"/>
      <c r="BE128" s="2">
        <v>2</v>
      </c>
      <c r="BF128" s="2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x14ac:dyDescent="0.3">
      <c r="A129" s="1" t="s">
        <v>166</v>
      </c>
      <c r="B129" s="1" t="s">
        <v>46</v>
      </c>
      <c r="C129" s="1" t="s">
        <v>175</v>
      </c>
      <c r="D129" s="1" t="s">
        <v>177</v>
      </c>
      <c r="E129" s="1" t="s">
        <v>170</v>
      </c>
      <c r="F129" s="1" t="s">
        <v>171</v>
      </c>
      <c r="G129" s="1" t="s">
        <v>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>
        <v>1</v>
      </c>
      <c r="BB129" s="1"/>
      <c r="BC129" s="2"/>
      <c r="BD129" s="2"/>
      <c r="BE129" s="2"/>
      <c r="BF129" s="2"/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1</v>
      </c>
      <c r="BM129" s="1">
        <v>1</v>
      </c>
      <c r="BN129" s="1">
        <v>0</v>
      </c>
      <c r="BO129" s="1">
        <v>0</v>
      </c>
      <c r="BP129" s="1">
        <v>0</v>
      </c>
      <c r="BQ129" s="1">
        <v>0</v>
      </c>
      <c r="BR129" s="1"/>
    </row>
    <row r="130" spans="1:70" x14ac:dyDescent="0.3">
      <c r="A130" s="1" t="s">
        <v>163</v>
      </c>
      <c r="B130" s="1" t="s">
        <v>47</v>
      </c>
      <c r="C130" s="1" t="s">
        <v>175</v>
      </c>
      <c r="D130" s="1" t="s">
        <v>177</v>
      </c>
      <c r="E130" s="1" t="s">
        <v>170</v>
      </c>
      <c r="F130" s="1" t="s">
        <v>171</v>
      </c>
      <c r="G130" s="1" t="s">
        <v>1</v>
      </c>
      <c r="H130" s="1">
        <v>11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F130" s="1">
        <v>0</v>
      </c>
      <c r="AG130" s="1">
        <v>0</v>
      </c>
      <c r="AH130" s="1"/>
      <c r="AI130" s="1">
        <v>1</v>
      </c>
      <c r="AJ130" s="1">
        <v>0</v>
      </c>
      <c r="AK130" s="1">
        <v>0</v>
      </c>
      <c r="AL130" s="1">
        <v>1</v>
      </c>
      <c r="AM130" s="1">
        <v>0</v>
      </c>
      <c r="AN130" s="1">
        <v>0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>
        <v>1</v>
      </c>
      <c r="BB130" s="1"/>
      <c r="BC130" s="2"/>
      <c r="BD130" s="2"/>
      <c r="BE130" s="2"/>
      <c r="BF130" s="2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>
        <v>2</v>
      </c>
    </row>
    <row r="131" spans="1:70" x14ac:dyDescent="0.3">
      <c r="A131" s="1" t="s">
        <v>164</v>
      </c>
      <c r="B131" s="1" t="s">
        <v>47</v>
      </c>
      <c r="C131" s="1" t="s">
        <v>175</v>
      </c>
      <c r="D131" s="1" t="s">
        <v>177</v>
      </c>
      <c r="E131" s="1" t="s">
        <v>170</v>
      </c>
      <c r="F131" s="1" t="s">
        <v>171</v>
      </c>
      <c r="G131" s="1" t="s">
        <v>1</v>
      </c>
      <c r="H131" s="1">
        <v>11</v>
      </c>
      <c r="I131" s="1">
        <v>10</v>
      </c>
      <c r="J131" s="1">
        <v>12</v>
      </c>
      <c r="K131" s="1"/>
      <c r="L131" s="1"/>
      <c r="M131" s="1"/>
      <c r="N131" s="1"/>
      <c r="O131" s="1"/>
      <c r="P131" s="1"/>
      <c r="Q131" s="2">
        <f>48*1.7</f>
        <v>81.599999999999994</v>
      </c>
      <c r="R131" s="2"/>
      <c r="S131" s="2"/>
      <c r="T131" s="2"/>
      <c r="U131" s="2"/>
      <c r="V131" s="2"/>
      <c r="AF131" s="1">
        <v>0</v>
      </c>
      <c r="AG131" s="1">
        <v>1</v>
      </c>
      <c r="AH131" s="1">
        <v>1</v>
      </c>
      <c r="AI131" s="1">
        <v>0</v>
      </c>
      <c r="AJ131" s="1">
        <v>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0</v>
      </c>
      <c r="AY131" s="1">
        <v>0</v>
      </c>
      <c r="AZ131" s="1">
        <v>0</v>
      </c>
      <c r="BA131" s="1">
        <v>1</v>
      </c>
      <c r="BB131" s="1">
        <v>7</v>
      </c>
      <c r="BC131" s="2">
        <v>4</v>
      </c>
      <c r="BD131" s="2">
        <v>2</v>
      </c>
      <c r="BE131" s="2">
        <v>1</v>
      </c>
      <c r="BF131" s="2"/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/>
    </row>
    <row r="132" spans="1:70" x14ac:dyDescent="0.3">
      <c r="A132" s="1" t="s">
        <v>165</v>
      </c>
      <c r="B132" s="1" t="s">
        <v>47</v>
      </c>
      <c r="C132" s="1" t="s">
        <v>175</v>
      </c>
      <c r="D132" s="1" t="s">
        <v>177</v>
      </c>
      <c r="E132" s="1" t="s">
        <v>170</v>
      </c>
      <c r="F132" s="1" t="s">
        <v>171</v>
      </c>
      <c r="G132" s="1" t="s">
        <v>1</v>
      </c>
      <c r="H132" s="3">
        <v>23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>
        <v>1</v>
      </c>
      <c r="BB132" s="1"/>
      <c r="BC132" s="2"/>
      <c r="BD132" s="2"/>
      <c r="BE132" s="2"/>
      <c r="BF132" s="2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>
        <v>1.6</v>
      </c>
    </row>
    <row r="133" spans="1:70" x14ac:dyDescent="0.3">
      <c r="A133" s="1" t="s">
        <v>173</v>
      </c>
      <c r="B133" s="1" t="s">
        <v>47</v>
      </c>
      <c r="C133" s="1" t="s">
        <v>175</v>
      </c>
      <c r="D133" s="1" t="s">
        <v>177</v>
      </c>
      <c r="E133" s="1" t="s">
        <v>170</v>
      </c>
      <c r="F133" s="1" t="s">
        <v>171</v>
      </c>
      <c r="G133" s="1" t="s">
        <v>1</v>
      </c>
      <c r="H133" s="1"/>
      <c r="I133" s="1"/>
      <c r="J133" s="1"/>
      <c r="K133" s="1">
        <v>23</v>
      </c>
      <c r="L133" s="1">
        <v>20</v>
      </c>
      <c r="M133" s="1">
        <v>26</v>
      </c>
      <c r="N133" s="1">
        <v>23</v>
      </c>
      <c r="O133" s="1">
        <v>21</v>
      </c>
      <c r="P133" s="1">
        <v>25</v>
      </c>
      <c r="Q133" s="1"/>
      <c r="R133" s="1"/>
      <c r="S133" s="1"/>
      <c r="T133" s="1"/>
      <c r="U133" s="1"/>
      <c r="V133" s="1"/>
      <c r="AF133" s="1">
        <v>0</v>
      </c>
      <c r="AG133" s="1">
        <v>1</v>
      </c>
      <c r="AH133" s="1">
        <v>0</v>
      </c>
      <c r="AI133" s="1">
        <v>1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0</v>
      </c>
      <c r="AY133" s="1">
        <v>0</v>
      </c>
      <c r="AZ133" s="1">
        <v>0</v>
      </c>
      <c r="BA133" s="1">
        <v>1</v>
      </c>
      <c r="BB133" s="1"/>
      <c r="BC133" s="2"/>
      <c r="BD133" s="2"/>
      <c r="BE133" s="2">
        <v>2</v>
      </c>
      <c r="BF133" s="2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x14ac:dyDescent="0.3">
      <c r="A134" s="1" t="s">
        <v>166</v>
      </c>
      <c r="B134" s="1" t="s">
        <v>47</v>
      </c>
      <c r="C134" s="1" t="s">
        <v>175</v>
      </c>
      <c r="D134" s="1" t="s">
        <v>177</v>
      </c>
      <c r="E134" s="1" t="s">
        <v>170</v>
      </c>
      <c r="F134" s="1" t="s">
        <v>171</v>
      </c>
      <c r="G134" s="1" t="s">
        <v>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>
        <v>1</v>
      </c>
      <c r="BB134" s="1"/>
      <c r="BC134" s="2"/>
      <c r="BD134" s="2"/>
      <c r="BE134" s="2"/>
      <c r="BF134" s="2"/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/>
    </row>
    <row r="135" spans="1:70" x14ac:dyDescent="0.3">
      <c r="A135" s="1" t="s">
        <v>163</v>
      </c>
      <c r="B135" s="1" t="s">
        <v>48</v>
      </c>
      <c r="C135" s="1" t="s">
        <v>175</v>
      </c>
      <c r="D135" s="1" t="s">
        <v>177</v>
      </c>
      <c r="E135" s="1" t="s">
        <v>170</v>
      </c>
      <c r="F135" s="1" t="s">
        <v>171</v>
      </c>
      <c r="G135" s="1" t="s">
        <v>1</v>
      </c>
      <c r="H135" s="1">
        <v>15.5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>
        <v>6</v>
      </c>
      <c r="X135" s="1">
        <v>4</v>
      </c>
      <c r="Y135" s="1">
        <v>10</v>
      </c>
      <c r="Z135" s="1">
        <v>23</v>
      </c>
      <c r="AA135" s="1">
        <v>16</v>
      </c>
      <c r="AB135" s="1">
        <v>40</v>
      </c>
      <c r="AC135" s="1">
        <v>13</v>
      </c>
      <c r="AD135" s="1">
        <v>8</v>
      </c>
      <c r="AE135" s="1">
        <v>22</v>
      </c>
      <c r="AF135" s="1">
        <v>0</v>
      </c>
      <c r="AG135" s="1">
        <v>1</v>
      </c>
      <c r="AH135" s="1"/>
      <c r="AI135" s="1">
        <v>0</v>
      </c>
      <c r="AJ135" s="1">
        <v>0</v>
      </c>
      <c r="AK135" s="1">
        <v>0</v>
      </c>
      <c r="AL135" s="1">
        <v>1</v>
      </c>
      <c r="AM135" s="1">
        <v>0</v>
      </c>
      <c r="AN135" s="1">
        <v>0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>
        <v>1</v>
      </c>
      <c r="BB135" s="1"/>
      <c r="BC135" s="2"/>
      <c r="BD135" s="2"/>
      <c r="BE135" s="2"/>
      <c r="BF135" s="2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>
        <v>4</v>
      </c>
    </row>
    <row r="136" spans="1:70" x14ac:dyDescent="0.3">
      <c r="A136" s="1" t="s">
        <v>164</v>
      </c>
      <c r="B136" s="1" t="s">
        <v>48</v>
      </c>
      <c r="C136" s="1" t="s">
        <v>175</v>
      </c>
      <c r="D136" s="1" t="s">
        <v>177</v>
      </c>
      <c r="E136" s="1" t="s">
        <v>170</v>
      </c>
      <c r="F136" s="1" t="s">
        <v>171</v>
      </c>
      <c r="G136" s="1" t="s">
        <v>1</v>
      </c>
      <c r="H136" s="1">
        <v>15</v>
      </c>
      <c r="I136" s="1">
        <v>13</v>
      </c>
      <c r="J136" s="1">
        <v>17</v>
      </c>
      <c r="K136" s="1"/>
      <c r="L136" s="1"/>
      <c r="M136" s="1"/>
      <c r="N136" s="1"/>
      <c r="O136" s="1"/>
      <c r="P136" s="1"/>
      <c r="Q136" s="2">
        <f>116*1.4</f>
        <v>162.39999999999998</v>
      </c>
      <c r="R136" s="2"/>
      <c r="S136" s="2"/>
      <c r="T136" s="2"/>
      <c r="U136" s="2"/>
      <c r="V136" s="2"/>
      <c r="AF136" s="1">
        <v>0</v>
      </c>
      <c r="AG136" s="1">
        <v>0</v>
      </c>
      <c r="AH136" s="1">
        <v>0</v>
      </c>
      <c r="AI136" s="1">
        <v>1</v>
      </c>
      <c r="AJ136" s="1">
        <v>1</v>
      </c>
      <c r="AK136" s="1">
        <v>0</v>
      </c>
      <c r="AL136" s="1">
        <v>1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0</v>
      </c>
      <c r="AY136" s="1">
        <v>0</v>
      </c>
      <c r="AZ136" s="1">
        <v>0</v>
      </c>
      <c r="BA136" s="1">
        <v>1</v>
      </c>
      <c r="BB136" s="1">
        <v>21</v>
      </c>
      <c r="BC136" s="2">
        <v>1</v>
      </c>
      <c r="BD136" s="2">
        <v>2</v>
      </c>
      <c r="BE136" s="2">
        <v>1</v>
      </c>
      <c r="BF136" s="2"/>
      <c r="BG136" s="1">
        <v>0</v>
      </c>
      <c r="BH136" s="1">
        <v>0</v>
      </c>
      <c r="BI136" s="1">
        <v>1</v>
      </c>
      <c r="BJ136" s="1">
        <v>0</v>
      </c>
      <c r="BK136" s="1">
        <v>0</v>
      </c>
      <c r="BL136" s="1">
        <v>1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/>
    </row>
    <row r="137" spans="1:70" x14ac:dyDescent="0.3">
      <c r="A137" s="1" t="s">
        <v>165</v>
      </c>
      <c r="B137" s="1" t="s">
        <v>48</v>
      </c>
      <c r="C137" s="1" t="s">
        <v>175</v>
      </c>
      <c r="D137" s="1" t="s">
        <v>177</v>
      </c>
      <c r="E137" s="1" t="s">
        <v>170</v>
      </c>
      <c r="F137" s="1" t="s">
        <v>171</v>
      </c>
      <c r="G137" s="1" t="s">
        <v>1</v>
      </c>
      <c r="H137" s="1">
        <v>28.8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>
        <v>1</v>
      </c>
      <c r="BB137" s="1"/>
      <c r="BC137" s="2"/>
      <c r="BD137" s="2"/>
      <c r="BE137" s="2"/>
      <c r="BF137" s="2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>
        <v>6.2</v>
      </c>
    </row>
    <row r="138" spans="1:70" x14ac:dyDescent="0.3">
      <c r="A138" s="1" t="s">
        <v>173</v>
      </c>
      <c r="B138" s="1" t="s">
        <v>48</v>
      </c>
      <c r="C138" s="1" t="s">
        <v>175</v>
      </c>
      <c r="D138" s="1" t="s">
        <v>177</v>
      </c>
      <c r="E138" s="1" t="s">
        <v>170</v>
      </c>
      <c r="F138" s="1" t="s">
        <v>171</v>
      </c>
      <c r="G138" s="1" t="s">
        <v>1</v>
      </c>
      <c r="H138" s="1"/>
      <c r="I138" s="1"/>
      <c r="J138" s="1"/>
      <c r="K138" s="1">
        <v>26.5</v>
      </c>
      <c r="L138" s="1">
        <v>22</v>
      </c>
      <c r="M138" s="1">
        <v>31</v>
      </c>
      <c r="N138" s="1">
        <v>29</v>
      </c>
      <c r="O138" s="1">
        <v>25</v>
      </c>
      <c r="P138" s="1">
        <v>33</v>
      </c>
      <c r="Q138" s="1"/>
      <c r="R138" s="1"/>
      <c r="S138" s="1"/>
      <c r="T138" s="1"/>
      <c r="U138" s="1"/>
      <c r="V138" s="1"/>
      <c r="AF138" s="1">
        <v>0</v>
      </c>
      <c r="AG138" s="1">
        <v>1</v>
      </c>
      <c r="AH138" s="1">
        <v>1</v>
      </c>
      <c r="AI138" s="1">
        <v>0</v>
      </c>
      <c r="AJ138" s="1">
        <v>0</v>
      </c>
      <c r="AK138" s="1">
        <v>0</v>
      </c>
      <c r="AL138" s="1">
        <v>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/>
      <c r="BC138" s="2"/>
      <c r="BD138" s="2"/>
      <c r="BE138" s="2">
        <v>2</v>
      </c>
      <c r="BF138" s="2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x14ac:dyDescent="0.3">
      <c r="A139" s="1" t="s">
        <v>166</v>
      </c>
      <c r="B139" s="1" t="s">
        <v>48</v>
      </c>
      <c r="C139" s="1" t="s">
        <v>175</v>
      </c>
      <c r="D139" s="1" t="s">
        <v>177</v>
      </c>
      <c r="E139" s="1" t="s">
        <v>170</v>
      </c>
      <c r="F139" s="1" t="s">
        <v>171</v>
      </c>
      <c r="G139" s="1" t="s">
        <v>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X139" s="1">
        <f>37*7</f>
        <v>259</v>
      </c>
      <c r="Y139" s="1">
        <f>41*7</f>
        <v>287</v>
      </c>
      <c r="Z139" s="1">
        <v>54</v>
      </c>
      <c r="AA139" s="1">
        <v>52</v>
      </c>
      <c r="AB139" s="1">
        <v>57</v>
      </c>
      <c r="AC139" s="1">
        <v>16</v>
      </c>
      <c r="AD139" s="1">
        <v>14</v>
      </c>
      <c r="AE139" s="1">
        <v>20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>
        <v>1</v>
      </c>
      <c r="BB139" s="1"/>
      <c r="BC139" s="2"/>
      <c r="BD139" s="2"/>
      <c r="BE139" s="2"/>
      <c r="BF139" s="2"/>
      <c r="BG139" s="1">
        <v>0</v>
      </c>
      <c r="BH139" s="1">
        <v>0</v>
      </c>
      <c r="BI139" s="1">
        <v>1</v>
      </c>
      <c r="BJ139" s="1">
        <v>0</v>
      </c>
      <c r="BK139" s="1">
        <v>0</v>
      </c>
      <c r="BL139" s="1">
        <v>1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/>
    </row>
    <row r="140" spans="1:70" x14ac:dyDescent="0.3">
      <c r="A140" s="1" t="s">
        <v>163</v>
      </c>
      <c r="B140" s="1" t="s">
        <v>49</v>
      </c>
      <c r="C140" s="1" t="s">
        <v>175</v>
      </c>
      <c r="D140" s="1" t="s">
        <v>177</v>
      </c>
      <c r="E140" s="1" t="s">
        <v>170</v>
      </c>
      <c r="F140" s="1" t="s">
        <v>171</v>
      </c>
      <c r="G140" s="1" t="s">
        <v>1</v>
      </c>
      <c r="H140" s="1">
        <v>15.5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F140" s="1">
        <v>0</v>
      </c>
      <c r="AG140" s="1">
        <v>1</v>
      </c>
      <c r="AH140" s="1"/>
      <c r="AI140" s="1">
        <v>0</v>
      </c>
      <c r="AJ140" s="1">
        <v>0</v>
      </c>
      <c r="AK140" s="1">
        <v>0</v>
      </c>
      <c r="AL140" s="1">
        <v>0</v>
      </c>
      <c r="AM140" s="1">
        <v>1</v>
      </c>
      <c r="AN140" s="1">
        <v>0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>
        <v>1</v>
      </c>
      <c r="BB140" s="1"/>
      <c r="BC140" s="2"/>
      <c r="BD140" s="2"/>
      <c r="BE140" s="2"/>
      <c r="BF140" s="2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>
        <v>3</v>
      </c>
    </row>
    <row r="141" spans="1:70" x14ac:dyDescent="0.3">
      <c r="A141" s="1" t="s">
        <v>164</v>
      </c>
      <c r="B141" s="1" t="s">
        <v>49</v>
      </c>
      <c r="C141" s="1" t="s">
        <v>175</v>
      </c>
      <c r="D141" s="1" t="s">
        <v>177</v>
      </c>
      <c r="E141" s="1" t="s">
        <v>170</v>
      </c>
      <c r="F141" s="1" t="s">
        <v>171</v>
      </c>
      <c r="G141" s="1" t="s">
        <v>1</v>
      </c>
      <c r="H141" s="1">
        <v>15</v>
      </c>
      <c r="I141" s="1">
        <v>14</v>
      </c>
      <c r="J141" s="1">
        <v>17</v>
      </c>
      <c r="K141" s="1"/>
      <c r="L141" s="1"/>
      <c r="M141" s="1"/>
      <c r="N141" s="1"/>
      <c r="O141" s="1"/>
      <c r="P141" s="1"/>
      <c r="Q141" s="2">
        <f>90*1.3</f>
        <v>117</v>
      </c>
      <c r="R141" s="2"/>
      <c r="S141" s="2"/>
      <c r="T141" s="2"/>
      <c r="U141" s="2"/>
      <c r="V141" s="2"/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</v>
      </c>
      <c r="AT141" s="1">
        <v>1</v>
      </c>
      <c r="AU141" s="1">
        <v>1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14</v>
      </c>
      <c r="BC141" s="2">
        <v>1</v>
      </c>
      <c r="BD141" s="2">
        <v>2</v>
      </c>
      <c r="BE141" s="2">
        <v>2</v>
      </c>
      <c r="BF141" s="2"/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1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/>
    </row>
    <row r="142" spans="1:70" x14ac:dyDescent="0.3">
      <c r="A142" s="1" t="s">
        <v>165</v>
      </c>
      <c r="B142" s="1" t="s">
        <v>49</v>
      </c>
      <c r="C142" s="1" t="s">
        <v>175</v>
      </c>
      <c r="D142" s="1" t="s">
        <v>177</v>
      </c>
      <c r="E142" s="1" t="s">
        <v>170</v>
      </c>
      <c r="F142" s="1" t="s">
        <v>171</v>
      </c>
      <c r="G142" s="1" t="s">
        <v>1</v>
      </c>
      <c r="H142" s="1">
        <v>28.8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>
        <v>1</v>
      </c>
      <c r="BB142" s="1"/>
      <c r="BC142" s="2"/>
      <c r="BD142" s="2"/>
      <c r="BE142" s="2"/>
      <c r="BF142" s="2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>
        <v>3.5</v>
      </c>
    </row>
    <row r="143" spans="1:70" x14ac:dyDescent="0.3">
      <c r="A143" s="1" t="s">
        <v>173</v>
      </c>
      <c r="B143" s="1" t="s">
        <v>49</v>
      </c>
      <c r="C143" s="1" t="s">
        <v>175</v>
      </c>
      <c r="D143" s="1" t="s">
        <v>177</v>
      </c>
      <c r="E143" s="1" t="s">
        <v>170</v>
      </c>
      <c r="F143" s="1" t="s">
        <v>171</v>
      </c>
      <c r="G143" s="1" t="s">
        <v>1</v>
      </c>
      <c r="H143" s="1"/>
      <c r="I143" s="1"/>
      <c r="J143" s="1"/>
      <c r="K143" s="1">
        <v>30.5</v>
      </c>
      <c r="L143" s="1">
        <v>25</v>
      </c>
      <c r="M143" s="1">
        <v>36</v>
      </c>
      <c r="N143" s="1">
        <v>29</v>
      </c>
      <c r="O143" s="1">
        <v>25</v>
      </c>
      <c r="P143" s="1">
        <v>33</v>
      </c>
      <c r="Q143" s="1"/>
      <c r="R143" s="1"/>
      <c r="S143" s="1"/>
      <c r="T143" s="1"/>
      <c r="U143" s="1"/>
      <c r="V143" s="1"/>
      <c r="W143" s="4"/>
      <c r="X143" s="4"/>
      <c r="Y143" s="4"/>
      <c r="Z143" s="4"/>
      <c r="AA143" s="4"/>
      <c r="AB143" s="4"/>
      <c r="AC143" s="4"/>
      <c r="AD143" s="4"/>
      <c r="AE143" s="4"/>
      <c r="AF143" s="1">
        <v>0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1</v>
      </c>
      <c r="AN143" s="1">
        <v>0</v>
      </c>
      <c r="AO143" s="1">
        <v>0</v>
      </c>
      <c r="AP143" s="1">
        <v>0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1</v>
      </c>
      <c r="BB143" s="1"/>
      <c r="BC143" s="2"/>
      <c r="BD143" s="2"/>
      <c r="BE143" s="2">
        <v>2</v>
      </c>
      <c r="BF143" s="2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x14ac:dyDescent="0.3">
      <c r="A144" s="1" t="s">
        <v>166</v>
      </c>
      <c r="B144" s="1" t="s">
        <v>49</v>
      </c>
      <c r="C144" s="1" t="s">
        <v>175</v>
      </c>
      <c r="D144" s="1" t="s">
        <v>177</v>
      </c>
      <c r="E144" s="1" t="s">
        <v>170</v>
      </c>
      <c r="F144" s="1" t="s">
        <v>171</v>
      </c>
      <c r="G144" s="1" t="s">
        <v>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/>
      <c r="X144" s="4"/>
      <c r="Y144" s="4"/>
      <c r="Z144" s="4"/>
      <c r="AA144" s="4"/>
      <c r="AB144" s="4"/>
      <c r="AC144" s="4"/>
      <c r="AD144" s="4"/>
      <c r="AE144" s="4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>
        <v>1</v>
      </c>
      <c r="BB144" s="1"/>
      <c r="BC144" s="2"/>
      <c r="BD144" s="2"/>
      <c r="BE144" s="2"/>
      <c r="BF144" s="2"/>
      <c r="BG144" s="1">
        <v>0</v>
      </c>
      <c r="BH144" s="1">
        <v>0</v>
      </c>
      <c r="BI144" s="1">
        <v>1</v>
      </c>
      <c r="BJ144" s="1">
        <v>0</v>
      </c>
      <c r="BK144" s="1">
        <v>0</v>
      </c>
      <c r="BL144" s="1">
        <v>1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/>
    </row>
    <row r="145" spans="1:70" x14ac:dyDescent="0.3">
      <c r="A145" s="1" t="s">
        <v>164</v>
      </c>
      <c r="B145" s="1" t="s">
        <v>50</v>
      </c>
      <c r="C145" s="1" t="s">
        <v>175</v>
      </c>
      <c r="D145" s="1" t="s">
        <v>177</v>
      </c>
      <c r="E145" s="1" t="s">
        <v>170</v>
      </c>
      <c r="F145" s="1" t="s">
        <v>171</v>
      </c>
      <c r="G145" s="1" t="s">
        <v>1</v>
      </c>
      <c r="H145" s="1">
        <v>15</v>
      </c>
      <c r="I145" s="1">
        <v>13</v>
      </c>
      <c r="J145" s="1">
        <v>17</v>
      </c>
      <c r="K145" s="1"/>
      <c r="L145" s="1"/>
      <c r="M145" s="1"/>
      <c r="N145" s="1"/>
      <c r="O145" s="1"/>
      <c r="P145" s="1"/>
      <c r="Q145" s="2">
        <f>28*6</f>
        <v>168</v>
      </c>
      <c r="R145" s="2"/>
      <c r="S145" s="2"/>
      <c r="T145" s="2"/>
      <c r="U145" s="2"/>
      <c r="V145" s="2"/>
      <c r="W145" s="4"/>
      <c r="X145" s="4"/>
      <c r="Y145" s="4"/>
      <c r="Z145" s="4"/>
      <c r="AA145" s="4"/>
      <c r="AB145" s="4"/>
      <c r="AC145" s="4"/>
      <c r="AD145" s="4"/>
      <c r="AE145" s="4"/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1</v>
      </c>
      <c r="AW145" s="1">
        <v>1</v>
      </c>
      <c r="AX145" s="1">
        <v>1</v>
      </c>
      <c r="AY145" s="1">
        <v>0</v>
      </c>
      <c r="AZ145" s="1">
        <v>0</v>
      </c>
      <c r="BA145" s="1">
        <v>1</v>
      </c>
      <c r="BB145" s="1">
        <v>28</v>
      </c>
      <c r="BC145" s="2">
        <v>1</v>
      </c>
      <c r="BD145" s="2">
        <v>2</v>
      </c>
      <c r="BE145" s="2">
        <v>2</v>
      </c>
      <c r="BF145" s="2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x14ac:dyDescent="0.3">
      <c r="A146" s="1" t="s">
        <v>168</v>
      </c>
      <c r="B146" s="1" t="s">
        <v>50</v>
      </c>
      <c r="C146" s="1" t="s">
        <v>175</v>
      </c>
      <c r="D146" s="1" t="s">
        <v>177</v>
      </c>
      <c r="E146" s="1" t="s">
        <v>170</v>
      </c>
      <c r="F146" s="1" t="s">
        <v>171</v>
      </c>
      <c r="G146" s="1" t="s">
        <v>1</v>
      </c>
      <c r="H146" s="1">
        <v>16.5</v>
      </c>
      <c r="I146" s="1"/>
      <c r="J146" s="1"/>
      <c r="K146" s="1"/>
      <c r="L146" s="1"/>
      <c r="M146" s="1"/>
      <c r="N146" s="1"/>
      <c r="O146" s="1"/>
      <c r="P146" s="1"/>
      <c r="Q146" s="1">
        <v>200</v>
      </c>
      <c r="R146" s="1"/>
      <c r="S146" s="1"/>
      <c r="T146" s="1"/>
      <c r="U146" s="1"/>
      <c r="V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>
        <v>1</v>
      </c>
      <c r="BB146" s="1"/>
      <c r="BC146" s="2"/>
      <c r="BD146" s="2"/>
      <c r="BE146" s="2"/>
      <c r="BF146" s="2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x14ac:dyDescent="0.3">
      <c r="A147" s="1" t="s">
        <v>173</v>
      </c>
      <c r="B147" s="1" t="s">
        <v>50</v>
      </c>
      <c r="C147" s="1" t="s">
        <v>175</v>
      </c>
      <c r="D147" s="1" t="s">
        <v>177</v>
      </c>
      <c r="E147" s="1" t="s">
        <v>170</v>
      </c>
      <c r="F147" s="1" t="s">
        <v>171</v>
      </c>
      <c r="G147" s="1" t="s">
        <v>1</v>
      </c>
      <c r="H147" s="1"/>
      <c r="I147" s="1"/>
      <c r="J147" s="1"/>
      <c r="K147" s="1">
        <v>33</v>
      </c>
      <c r="L147" s="1">
        <v>30</v>
      </c>
      <c r="M147" s="1">
        <v>36</v>
      </c>
      <c r="N147" s="1">
        <v>33</v>
      </c>
      <c r="O147" s="1">
        <v>30</v>
      </c>
      <c r="P147" s="1">
        <v>36</v>
      </c>
      <c r="Q147" s="1"/>
      <c r="R147" s="1"/>
      <c r="S147" s="1"/>
      <c r="T147" s="1"/>
      <c r="U147" s="1"/>
      <c r="V147" s="1"/>
      <c r="W147" s="1">
        <v>5</v>
      </c>
      <c r="X147" s="1">
        <v>4</v>
      </c>
      <c r="Y147" s="1">
        <v>8</v>
      </c>
      <c r="Z147" s="1">
        <v>24</v>
      </c>
      <c r="AA147" s="1">
        <v>20</v>
      </c>
      <c r="AB147" s="1">
        <v>39</v>
      </c>
      <c r="AC147" s="1">
        <v>14</v>
      </c>
      <c r="AD147" s="1">
        <v>11</v>
      </c>
      <c r="AE147" s="1">
        <v>22</v>
      </c>
      <c r="AF147" s="1">
        <v>0</v>
      </c>
      <c r="AG147" s="1">
        <v>0</v>
      </c>
      <c r="AH147" s="1">
        <v>0</v>
      </c>
      <c r="AI147" s="1">
        <v>0</v>
      </c>
      <c r="AJ147" s="1">
        <v>1</v>
      </c>
      <c r="AK147" s="1">
        <v>1</v>
      </c>
      <c r="AL147" s="1">
        <v>1</v>
      </c>
      <c r="AM147" s="1">
        <v>1</v>
      </c>
      <c r="AN147" s="1">
        <v>0</v>
      </c>
      <c r="AO147" s="1">
        <v>0</v>
      </c>
      <c r="AP147" s="1">
        <v>0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0</v>
      </c>
      <c r="BA147" s="1">
        <v>1</v>
      </c>
      <c r="BB147" s="1"/>
      <c r="BC147" s="2"/>
      <c r="BD147" s="2"/>
      <c r="BE147" s="2">
        <v>2</v>
      </c>
      <c r="BF147" s="2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x14ac:dyDescent="0.3">
      <c r="A148" s="1" t="s">
        <v>166</v>
      </c>
      <c r="B148" s="1" t="s">
        <v>50</v>
      </c>
      <c r="C148" s="1" t="s">
        <v>175</v>
      </c>
      <c r="D148" s="1" t="s">
        <v>177</v>
      </c>
      <c r="E148" s="1" t="s">
        <v>170</v>
      </c>
      <c r="F148" s="1" t="s">
        <v>171</v>
      </c>
      <c r="G148" s="1" t="s">
        <v>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>
        <v>1</v>
      </c>
      <c r="BB148" s="1"/>
      <c r="BC148" s="2"/>
      <c r="BD148" s="2"/>
      <c r="BE148" s="2"/>
      <c r="BF148" s="2"/>
      <c r="BG148" s="1">
        <v>0</v>
      </c>
      <c r="BH148" s="1">
        <v>0</v>
      </c>
      <c r="BI148" s="1">
        <v>1</v>
      </c>
      <c r="BJ148" s="1">
        <v>0</v>
      </c>
      <c r="BK148" s="1">
        <v>0</v>
      </c>
      <c r="BL148" s="1">
        <v>1</v>
      </c>
      <c r="BM148" s="1">
        <v>1</v>
      </c>
      <c r="BN148" s="1">
        <v>0</v>
      </c>
      <c r="BO148" s="1">
        <v>0</v>
      </c>
      <c r="BP148" s="1">
        <v>0</v>
      </c>
      <c r="BQ148" s="1">
        <v>0</v>
      </c>
      <c r="BR148" s="1"/>
    </row>
    <row r="149" spans="1:70" x14ac:dyDescent="0.3">
      <c r="A149" s="1" t="s">
        <v>167</v>
      </c>
      <c r="B149" s="1" t="s">
        <v>51</v>
      </c>
      <c r="C149" s="1" t="s">
        <v>175</v>
      </c>
      <c r="D149" s="1" t="s">
        <v>177</v>
      </c>
      <c r="E149" s="1" t="s">
        <v>170</v>
      </c>
      <c r="F149" s="1" t="s">
        <v>171</v>
      </c>
      <c r="G149" s="1" t="s">
        <v>1</v>
      </c>
      <c r="H149" s="1">
        <v>13</v>
      </c>
      <c r="I149" s="1">
        <v>11</v>
      </c>
      <c r="J149" s="1">
        <v>14</v>
      </c>
      <c r="K149" s="1"/>
      <c r="L149" s="1"/>
      <c r="M149" s="1"/>
      <c r="N149" s="1"/>
      <c r="O149" s="1"/>
      <c r="P149" s="1"/>
      <c r="Q149" s="1">
        <v>112</v>
      </c>
      <c r="R149" s="1"/>
      <c r="S149" s="1"/>
      <c r="T149" s="1"/>
      <c r="U149" s="1"/>
      <c r="V149" s="1"/>
      <c r="AF149" s="1">
        <v>0</v>
      </c>
      <c r="AG149" s="1">
        <v>0</v>
      </c>
      <c r="AH149" s="1">
        <v>0</v>
      </c>
      <c r="AI149" s="1">
        <v>0</v>
      </c>
      <c r="AJ149" s="1">
        <v>1</v>
      </c>
      <c r="AK149" s="1">
        <v>1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0</v>
      </c>
      <c r="BA149" s="1">
        <v>1</v>
      </c>
      <c r="BB149" s="1">
        <v>18</v>
      </c>
      <c r="BC149" s="2">
        <v>1</v>
      </c>
      <c r="BD149" s="2">
        <v>2</v>
      </c>
      <c r="BE149" s="2">
        <v>2</v>
      </c>
      <c r="BF149" s="2"/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1</v>
      </c>
      <c r="BM149" s="1">
        <v>1</v>
      </c>
      <c r="BN149" s="1">
        <v>0</v>
      </c>
      <c r="BO149" s="1">
        <v>1</v>
      </c>
      <c r="BP149" s="1">
        <v>0</v>
      </c>
      <c r="BQ149" s="1">
        <v>1</v>
      </c>
      <c r="BR149" s="1">
        <v>7</v>
      </c>
    </row>
    <row r="150" spans="1:70" x14ac:dyDescent="0.3">
      <c r="A150" s="1" t="s">
        <v>173</v>
      </c>
      <c r="B150" s="1" t="s">
        <v>51</v>
      </c>
      <c r="C150" s="1" t="s">
        <v>175</v>
      </c>
      <c r="D150" s="1" t="s">
        <v>177</v>
      </c>
      <c r="E150" s="1" t="s">
        <v>170</v>
      </c>
      <c r="F150" s="1" t="s">
        <v>171</v>
      </c>
      <c r="G150" s="1" t="s">
        <v>1</v>
      </c>
      <c r="H150" s="1"/>
      <c r="I150" s="1"/>
      <c r="J150" s="1"/>
      <c r="K150" s="1">
        <v>25</v>
      </c>
      <c r="L150" s="1">
        <v>24</v>
      </c>
      <c r="M150" s="1">
        <v>26</v>
      </c>
      <c r="N150" s="1">
        <v>25</v>
      </c>
      <c r="O150" s="1">
        <v>24</v>
      </c>
      <c r="P150" s="1">
        <v>26</v>
      </c>
      <c r="Q150" s="1"/>
      <c r="R150" s="1"/>
      <c r="S150" s="1"/>
      <c r="T150" s="1"/>
      <c r="U150" s="1"/>
      <c r="V150" s="1"/>
      <c r="AF150" s="1">
        <v>0</v>
      </c>
      <c r="AG150" s="1">
        <v>0</v>
      </c>
      <c r="AH150" s="1">
        <v>0</v>
      </c>
      <c r="AI150" s="1">
        <v>0</v>
      </c>
      <c r="AJ150" s="1">
        <v>1</v>
      </c>
      <c r="AK150" s="1">
        <v>0</v>
      </c>
      <c r="AL150" s="1">
        <v>1</v>
      </c>
      <c r="AM150" s="1">
        <v>1</v>
      </c>
      <c r="AN150" s="1">
        <v>0</v>
      </c>
      <c r="AO150" s="1">
        <v>0</v>
      </c>
      <c r="AP150" s="1">
        <v>0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0</v>
      </c>
      <c r="AZ150" s="1">
        <v>0</v>
      </c>
      <c r="BA150" s="1">
        <v>1</v>
      </c>
      <c r="BB150" s="1"/>
      <c r="BC150" s="2"/>
      <c r="BD150" s="2"/>
      <c r="BE150" s="2">
        <v>3</v>
      </c>
      <c r="BF150" s="2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x14ac:dyDescent="0.3">
      <c r="A151" s="1" t="s">
        <v>166</v>
      </c>
      <c r="B151" s="1" t="s">
        <v>51</v>
      </c>
      <c r="C151" s="1" t="s">
        <v>175</v>
      </c>
      <c r="D151" s="1" t="s">
        <v>177</v>
      </c>
      <c r="E151" s="1" t="s">
        <v>170</v>
      </c>
      <c r="F151" s="1" t="s">
        <v>171</v>
      </c>
      <c r="G151" s="1" t="s">
        <v>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>
        <v>1</v>
      </c>
      <c r="BB151" s="1"/>
      <c r="BC151" s="2"/>
      <c r="BD151" s="2"/>
      <c r="BE151" s="2"/>
      <c r="BF151" s="2"/>
      <c r="BG151" s="1">
        <v>0</v>
      </c>
      <c r="BH151" s="1">
        <v>0</v>
      </c>
      <c r="BI151" s="1">
        <v>1</v>
      </c>
      <c r="BJ151" s="1">
        <v>0</v>
      </c>
      <c r="BK151" s="1">
        <v>0</v>
      </c>
      <c r="BL151" s="1">
        <v>1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/>
    </row>
    <row r="152" spans="1:70" x14ac:dyDescent="0.3">
      <c r="A152" s="1" t="s">
        <v>163</v>
      </c>
      <c r="B152" s="1" t="s">
        <v>52</v>
      </c>
      <c r="C152" s="1" t="s">
        <v>175</v>
      </c>
      <c r="D152" s="1" t="s">
        <v>177</v>
      </c>
      <c r="E152" s="1" t="s">
        <v>170</v>
      </c>
      <c r="F152" s="1" t="s">
        <v>171</v>
      </c>
      <c r="G152" s="1" t="s">
        <v>1</v>
      </c>
      <c r="H152" s="1">
        <v>18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F152" s="1">
        <v>0</v>
      </c>
      <c r="AG152" s="1">
        <v>1</v>
      </c>
      <c r="AH152" s="1"/>
      <c r="AI152" s="1">
        <v>0</v>
      </c>
      <c r="AJ152" s="1">
        <v>0</v>
      </c>
      <c r="AK152" s="1">
        <v>0</v>
      </c>
      <c r="AL152" s="1">
        <v>1</v>
      </c>
      <c r="AM152" s="1">
        <v>0</v>
      </c>
      <c r="AN152" s="1">
        <v>0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>
        <v>1</v>
      </c>
      <c r="BB152" s="1"/>
      <c r="BC152" s="2"/>
      <c r="BD152" s="2"/>
      <c r="BE152" s="2"/>
      <c r="BF152" s="2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>
        <v>2</v>
      </c>
    </row>
    <row r="153" spans="1:70" x14ac:dyDescent="0.3">
      <c r="A153" s="1" t="s">
        <v>164</v>
      </c>
      <c r="B153" s="1" t="s">
        <v>52</v>
      </c>
      <c r="C153" s="1" t="s">
        <v>175</v>
      </c>
      <c r="D153" s="1" t="s">
        <v>177</v>
      </c>
      <c r="E153" s="1" t="s">
        <v>170</v>
      </c>
      <c r="F153" s="1" t="s">
        <v>171</v>
      </c>
      <c r="G153" s="1" t="s">
        <v>1</v>
      </c>
      <c r="H153" s="1">
        <v>17</v>
      </c>
      <c r="I153" s="1">
        <v>16</v>
      </c>
      <c r="J153" s="1">
        <v>19</v>
      </c>
      <c r="K153" s="1"/>
      <c r="L153" s="1"/>
      <c r="M153" s="1"/>
      <c r="N153" s="1"/>
      <c r="O153" s="1"/>
      <c r="P153" s="1"/>
      <c r="Q153" s="2">
        <v>200</v>
      </c>
      <c r="R153" s="2"/>
      <c r="S153" s="2"/>
      <c r="T153" s="2"/>
      <c r="U153" s="2"/>
      <c r="V153" s="2"/>
      <c r="W153" s="1">
        <v>7</v>
      </c>
      <c r="Z153" s="1">
        <v>330</v>
      </c>
      <c r="AC153" s="1">
        <v>17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1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7</v>
      </c>
      <c r="BC153" s="1">
        <v>4</v>
      </c>
      <c r="BD153" s="1">
        <v>2</v>
      </c>
      <c r="BE153" s="1">
        <v>2</v>
      </c>
      <c r="BF153" s="1"/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1</v>
      </c>
      <c r="BN153" s="1">
        <v>0</v>
      </c>
      <c r="BO153" s="1">
        <v>1</v>
      </c>
      <c r="BP153" s="1">
        <v>0</v>
      </c>
      <c r="BQ153" s="1">
        <v>0</v>
      </c>
      <c r="BR153" s="1"/>
    </row>
    <row r="154" spans="1:70" x14ac:dyDescent="0.3">
      <c r="A154" s="1" t="s">
        <v>173</v>
      </c>
      <c r="B154" s="1" t="s">
        <v>52</v>
      </c>
      <c r="C154" s="1" t="s">
        <v>175</v>
      </c>
      <c r="D154" s="1" t="s">
        <v>177</v>
      </c>
      <c r="E154" s="1" t="s">
        <v>170</v>
      </c>
      <c r="F154" s="1" t="s">
        <v>171</v>
      </c>
      <c r="G154" s="1" t="s">
        <v>1</v>
      </c>
      <c r="H154" s="1"/>
      <c r="I154" s="1"/>
      <c r="J154" s="1"/>
      <c r="K154" s="1">
        <v>36</v>
      </c>
      <c r="L154" s="1">
        <v>34</v>
      </c>
      <c r="M154" s="1">
        <v>38</v>
      </c>
      <c r="N154" s="1">
        <v>36</v>
      </c>
      <c r="O154" s="1">
        <v>34</v>
      </c>
      <c r="P154" s="1">
        <v>38</v>
      </c>
      <c r="Q154" s="1"/>
      <c r="R154" s="1"/>
      <c r="S154" s="1"/>
      <c r="T154" s="1"/>
      <c r="U154" s="1"/>
      <c r="V154" s="1"/>
      <c r="AF154" s="1">
        <v>0</v>
      </c>
      <c r="AG154" s="1">
        <v>1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1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/>
      <c r="BC154" s="2"/>
      <c r="BD154" s="2"/>
      <c r="BE154" s="2">
        <v>2</v>
      </c>
      <c r="BF154" s="2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x14ac:dyDescent="0.3">
      <c r="A155" s="1" t="s">
        <v>166</v>
      </c>
      <c r="B155" s="1" t="s">
        <v>52</v>
      </c>
      <c r="C155" s="1" t="s">
        <v>175</v>
      </c>
      <c r="D155" s="1" t="s">
        <v>177</v>
      </c>
      <c r="E155" s="1" t="s">
        <v>170</v>
      </c>
      <c r="F155" s="1" t="s">
        <v>171</v>
      </c>
      <c r="G155" s="1" t="s">
        <v>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>
        <v>1</v>
      </c>
      <c r="BB155" s="1"/>
      <c r="BC155" s="2"/>
      <c r="BD155" s="2"/>
      <c r="BE155" s="2"/>
      <c r="BF155" s="2"/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1</v>
      </c>
      <c r="BN155" s="1">
        <v>0</v>
      </c>
      <c r="BO155" s="1">
        <v>0</v>
      </c>
      <c r="BP155" s="1">
        <v>1</v>
      </c>
      <c r="BQ155" s="1">
        <v>0</v>
      </c>
      <c r="BR155" s="1"/>
    </row>
    <row r="156" spans="1:70" x14ac:dyDescent="0.3">
      <c r="A156" s="1" t="s">
        <v>163</v>
      </c>
      <c r="B156" s="1" t="s">
        <v>53</v>
      </c>
      <c r="C156" s="1" t="s">
        <v>175</v>
      </c>
      <c r="D156" s="1" t="s">
        <v>177</v>
      </c>
      <c r="E156" s="1" t="s">
        <v>170</v>
      </c>
      <c r="F156" s="1" t="s">
        <v>171</v>
      </c>
      <c r="G156" s="1" t="s">
        <v>1</v>
      </c>
      <c r="H156" s="1">
        <v>18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AF156" s="1">
        <v>0</v>
      </c>
      <c r="AG156" s="1">
        <v>1</v>
      </c>
      <c r="AH156" s="1"/>
      <c r="AI156" s="1">
        <v>0</v>
      </c>
      <c r="AJ156" s="1">
        <v>0</v>
      </c>
      <c r="AK156" s="1">
        <v>0</v>
      </c>
      <c r="AL156" s="1">
        <v>1</v>
      </c>
      <c r="AM156" s="1">
        <v>0</v>
      </c>
      <c r="AN156" s="1">
        <v>0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>
        <v>1</v>
      </c>
      <c r="BB156" s="1"/>
      <c r="BC156" s="2"/>
      <c r="BD156" s="2"/>
      <c r="BE156" s="2"/>
      <c r="BF156" s="2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>
        <v>3</v>
      </c>
    </row>
    <row r="157" spans="1:70" x14ac:dyDescent="0.3">
      <c r="A157" s="1" t="s">
        <v>164</v>
      </c>
      <c r="B157" s="1" t="s">
        <v>53</v>
      </c>
      <c r="C157" s="1" t="s">
        <v>175</v>
      </c>
      <c r="D157" s="1" t="s">
        <v>177</v>
      </c>
      <c r="E157" s="1" t="s">
        <v>170</v>
      </c>
      <c r="F157" s="1" t="s">
        <v>171</v>
      </c>
      <c r="G157" s="1" t="s">
        <v>1</v>
      </c>
      <c r="H157" s="1">
        <v>20</v>
      </c>
      <c r="I157" s="1">
        <v>16</v>
      </c>
      <c r="J157" s="1">
        <v>22</v>
      </c>
      <c r="K157" s="1"/>
      <c r="L157" s="1"/>
      <c r="M157" s="1"/>
      <c r="N157" s="1"/>
      <c r="O157" s="1"/>
      <c r="P157" s="1"/>
      <c r="Q157" s="2">
        <f>170*1.4</f>
        <v>237.99999999999997</v>
      </c>
      <c r="R157" s="2"/>
      <c r="S157" s="2"/>
      <c r="T157" s="2"/>
      <c r="U157" s="2"/>
      <c r="V157" s="2"/>
      <c r="AF157" s="1">
        <v>0</v>
      </c>
      <c r="AG157" s="1">
        <v>1</v>
      </c>
      <c r="AH157" s="1">
        <v>0</v>
      </c>
      <c r="AI157" s="1">
        <v>0</v>
      </c>
      <c r="AJ157" s="1">
        <v>0</v>
      </c>
      <c r="AK157" s="1">
        <v>0</v>
      </c>
      <c r="AL157" s="1">
        <v>1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</v>
      </c>
      <c r="AU157" s="1">
        <v>1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1</v>
      </c>
      <c r="BB157" s="1">
        <v>14</v>
      </c>
      <c r="BC157" s="2">
        <v>4</v>
      </c>
      <c r="BD157" s="2">
        <v>2</v>
      </c>
      <c r="BE157" s="2">
        <v>2</v>
      </c>
      <c r="BF157" s="2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x14ac:dyDescent="0.3">
      <c r="A158" s="1" t="s">
        <v>168</v>
      </c>
      <c r="B158" s="1" t="s">
        <v>53</v>
      </c>
      <c r="C158" s="1" t="s">
        <v>175</v>
      </c>
      <c r="D158" s="1" t="s">
        <v>177</v>
      </c>
      <c r="E158" s="1" t="s">
        <v>170</v>
      </c>
      <c r="F158" s="1" t="s">
        <v>171</v>
      </c>
      <c r="G158" s="1" t="s">
        <v>1</v>
      </c>
      <c r="H158" s="1">
        <v>19.899999999999999</v>
      </c>
      <c r="I158" s="1"/>
      <c r="J158" s="1"/>
      <c r="K158" s="1"/>
      <c r="L158" s="1"/>
      <c r="M158" s="1"/>
      <c r="N158" s="1"/>
      <c r="O158" s="1"/>
      <c r="P158" s="1"/>
      <c r="Q158" s="1">
        <v>378</v>
      </c>
      <c r="R158" s="1"/>
      <c r="S158" s="1"/>
      <c r="T158" s="1"/>
      <c r="U158" s="1"/>
      <c r="V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>
        <v>1</v>
      </c>
      <c r="BB158" s="1"/>
      <c r="BC158" s="2"/>
      <c r="BD158" s="2"/>
      <c r="BE158" s="2"/>
      <c r="BF158" s="2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x14ac:dyDescent="0.3">
      <c r="A159" s="1" t="s">
        <v>165</v>
      </c>
      <c r="B159" s="1" t="s">
        <v>53</v>
      </c>
      <c r="C159" s="1" t="s">
        <v>175</v>
      </c>
      <c r="D159" s="1" t="s">
        <v>177</v>
      </c>
      <c r="E159" s="1" t="s">
        <v>170</v>
      </c>
      <c r="F159" s="1" t="s">
        <v>171</v>
      </c>
      <c r="G159" s="1" t="s">
        <v>1</v>
      </c>
      <c r="H159" s="1">
        <v>35.9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>
        <v>1</v>
      </c>
      <c r="BB159" s="1"/>
      <c r="BC159" s="2"/>
      <c r="BD159" s="2"/>
      <c r="BE159" s="2"/>
      <c r="BF159" s="2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>
        <v>1.8</v>
      </c>
    </row>
    <row r="160" spans="1:70" x14ac:dyDescent="0.3">
      <c r="A160" s="1" t="s">
        <v>173</v>
      </c>
      <c r="B160" s="1" t="s">
        <v>53</v>
      </c>
      <c r="C160" s="1" t="s">
        <v>175</v>
      </c>
      <c r="D160" s="1" t="s">
        <v>177</v>
      </c>
      <c r="E160" s="1" t="s">
        <v>170</v>
      </c>
      <c r="F160" s="1" t="s">
        <v>171</v>
      </c>
      <c r="G160" s="1" t="s">
        <v>1</v>
      </c>
      <c r="H160" s="1"/>
      <c r="I160" s="1"/>
      <c r="J160" s="1"/>
      <c r="K160" s="1">
        <v>33</v>
      </c>
      <c r="L160" s="1">
        <v>29</v>
      </c>
      <c r="M160" s="1">
        <v>37</v>
      </c>
      <c r="N160" s="1">
        <v>36</v>
      </c>
      <c r="O160" s="1">
        <v>33</v>
      </c>
      <c r="P160" s="1">
        <v>39</v>
      </c>
      <c r="Q160" s="1"/>
      <c r="R160" s="1"/>
      <c r="S160" s="1"/>
      <c r="T160" s="1"/>
      <c r="U160" s="1"/>
      <c r="V160" s="1"/>
      <c r="W160" s="1">
        <v>6</v>
      </c>
      <c r="X160" s="1">
        <v>4</v>
      </c>
      <c r="Y160" s="1">
        <v>8</v>
      </c>
      <c r="Z160" s="1">
        <v>330</v>
      </c>
      <c r="AC160" s="1">
        <v>15</v>
      </c>
      <c r="AD160" s="1">
        <v>14</v>
      </c>
      <c r="AE160" s="1">
        <v>17</v>
      </c>
      <c r="AF160" s="1">
        <v>0</v>
      </c>
      <c r="AG160" s="1">
        <v>1</v>
      </c>
      <c r="AH160" s="1">
        <v>0</v>
      </c>
      <c r="AI160" s="1">
        <v>0</v>
      </c>
      <c r="AJ160" s="1">
        <v>0</v>
      </c>
      <c r="AK160" s="1">
        <v>0</v>
      </c>
      <c r="AL160" s="1">
        <v>1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1</v>
      </c>
      <c r="AU160" s="1">
        <v>1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1</v>
      </c>
      <c r="BB160" s="1"/>
      <c r="BC160" s="2"/>
      <c r="BD160" s="2"/>
      <c r="BE160" s="2">
        <v>2</v>
      </c>
      <c r="BF160" s="2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x14ac:dyDescent="0.3">
      <c r="A161" s="1" t="s">
        <v>166</v>
      </c>
      <c r="B161" s="1" t="s">
        <v>53</v>
      </c>
      <c r="C161" s="1" t="s">
        <v>175</v>
      </c>
      <c r="D161" s="1" t="s">
        <v>177</v>
      </c>
      <c r="E161" s="1" t="s">
        <v>170</v>
      </c>
      <c r="F161" s="1" t="s">
        <v>171</v>
      </c>
      <c r="G161" s="1" t="s">
        <v>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>
        <v>1</v>
      </c>
      <c r="BB161" s="1"/>
      <c r="BC161" s="2"/>
      <c r="BD161" s="2"/>
      <c r="BE161" s="2"/>
      <c r="BF161" s="2"/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/>
    </row>
    <row r="162" spans="1:70" x14ac:dyDescent="0.3">
      <c r="A162" s="1" t="s">
        <v>163</v>
      </c>
      <c r="B162" s="1" t="s">
        <v>54</v>
      </c>
      <c r="C162" s="1" t="s">
        <v>175</v>
      </c>
      <c r="D162" s="1" t="s">
        <v>177</v>
      </c>
      <c r="E162" s="1" t="s">
        <v>170</v>
      </c>
      <c r="F162" s="1" t="s">
        <v>171</v>
      </c>
      <c r="G162" s="1" t="s">
        <v>1</v>
      </c>
      <c r="H162" s="1">
        <v>17.5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AF162" s="1">
        <v>0</v>
      </c>
      <c r="AG162" s="1">
        <v>1</v>
      </c>
      <c r="AH162" s="1"/>
      <c r="AI162" s="1">
        <v>0</v>
      </c>
      <c r="AJ162" s="1">
        <v>0</v>
      </c>
      <c r="AK162" s="1">
        <v>0</v>
      </c>
      <c r="AL162" s="1">
        <v>1</v>
      </c>
      <c r="AM162" s="1">
        <v>0</v>
      </c>
      <c r="AN162" s="1">
        <v>0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>
        <v>1</v>
      </c>
      <c r="BB162" s="1"/>
      <c r="BC162" s="2"/>
      <c r="BD162" s="2"/>
      <c r="BE162" s="2"/>
      <c r="BF162" s="2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>
        <v>1</v>
      </c>
    </row>
    <row r="163" spans="1:70" x14ac:dyDescent="0.3">
      <c r="A163" s="1" t="s">
        <v>164</v>
      </c>
      <c r="B163" s="1" t="s">
        <v>54</v>
      </c>
      <c r="C163" s="1" t="s">
        <v>175</v>
      </c>
      <c r="D163" s="1" t="s">
        <v>177</v>
      </c>
      <c r="E163" s="1" t="s">
        <v>170</v>
      </c>
      <c r="F163" s="1" t="s">
        <v>171</v>
      </c>
      <c r="G163" s="1" t="s">
        <v>1</v>
      </c>
      <c r="H163" s="1">
        <v>17</v>
      </c>
      <c r="I163" s="1">
        <v>16</v>
      </c>
      <c r="J163" s="1">
        <v>18</v>
      </c>
      <c r="K163" s="1"/>
      <c r="L163" s="1"/>
      <c r="M163" s="1"/>
      <c r="N163" s="1"/>
      <c r="O163" s="1"/>
      <c r="P163" s="1"/>
      <c r="Q163" s="2">
        <f>157*1.1</f>
        <v>172.70000000000002</v>
      </c>
      <c r="R163" s="2"/>
      <c r="S163" s="2"/>
      <c r="T163" s="2"/>
      <c r="U163" s="2"/>
      <c r="V163" s="2"/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7</v>
      </c>
      <c r="BC163" s="2">
        <v>4</v>
      </c>
      <c r="BD163" s="2">
        <v>2</v>
      </c>
      <c r="BE163" s="2">
        <v>1</v>
      </c>
      <c r="BF163" s="2"/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1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/>
    </row>
    <row r="164" spans="1:70" x14ac:dyDescent="0.3">
      <c r="A164" s="1" t="s">
        <v>173</v>
      </c>
      <c r="B164" s="1" t="s">
        <v>54</v>
      </c>
      <c r="C164" s="1" t="s">
        <v>175</v>
      </c>
      <c r="D164" s="1" t="s">
        <v>177</v>
      </c>
      <c r="E164" s="1" t="s">
        <v>170</v>
      </c>
      <c r="F164" s="1" t="s">
        <v>171</v>
      </c>
      <c r="G164" s="1" t="s">
        <v>1</v>
      </c>
      <c r="H164" s="1"/>
      <c r="I164" s="1"/>
      <c r="J164" s="1"/>
      <c r="K164" s="1">
        <v>35</v>
      </c>
      <c r="L164" s="1">
        <v>34</v>
      </c>
      <c r="M164" s="1">
        <v>36</v>
      </c>
      <c r="N164" s="1">
        <v>35</v>
      </c>
      <c r="O164" s="1">
        <v>34</v>
      </c>
      <c r="P164" s="1">
        <v>36</v>
      </c>
      <c r="Q164" s="1"/>
      <c r="R164" s="1"/>
      <c r="S164" s="1"/>
      <c r="T164" s="1"/>
      <c r="U164" s="1"/>
      <c r="V164" s="1"/>
      <c r="AF164" s="1">
        <v>0</v>
      </c>
      <c r="AG164" s="1">
        <v>1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1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1</v>
      </c>
      <c r="BB164" s="1"/>
      <c r="BC164" s="2"/>
      <c r="BD164" s="2"/>
      <c r="BE164" s="2">
        <v>1</v>
      </c>
      <c r="BF164" s="2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x14ac:dyDescent="0.3">
      <c r="A165" s="1" t="s">
        <v>166</v>
      </c>
      <c r="B165" s="1" t="s">
        <v>54</v>
      </c>
      <c r="C165" s="1" t="s">
        <v>175</v>
      </c>
      <c r="D165" s="1" t="s">
        <v>177</v>
      </c>
      <c r="E165" s="1" t="s">
        <v>170</v>
      </c>
      <c r="F165" s="1" t="s">
        <v>171</v>
      </c>
      <c r="G165" s="1" t="s">
        <v>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>
        <v>1</v>
      </c>
      <c r="BB165" s="1"/>
      <c r="BC165" s="2"/>
      <c r="BD165" s="2"/>
      <c r="BE165" s="2"/>
      <c r="BF165" s="2"/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1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/>
    </row>
    <row r="166" spans="1:70" x14ac:dyDescent="0.3">
      <c r="A166" s="1" t="s">
        <v>163</v>
      </c>
      <c r="B166" s="1" t="s">
        <v>55</v>
      </c>
      <c r="C166" s="1" t="s">
        <v>175</v>
      </c>
      <c r="D166" s="1" t="s">
        <v>177</v>
      </c>
      <c r="E166" s="1" t="s">
        <v>170</v>
      </c>
      <c r="F166" s="1" t="s">
        <v>171</v>
      </c>
      <c r="G166" s="1" t="s">
        <v>1</v>
      </c>
      <c r="H166" s="1">
        <v>17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AF166" s="1">
        <v>0</v>
      </c>
      <c r="AG166" s="1">
        <v>1</v>
      </c>
      <c r="AH166" s="1"/>
      <c r="AI166" s="1">
        <v>0</v>
      </c>
      <c r="AJ166" s="1">
        <v>0</v>
      </c>
      <c r="AK166" s="1">
        <v>0</v>
      </c>
      <c r="AL166" s="1">
        <v>1</v>
      </c>
      <c r="AM166" s="1">
        <v>0</v>
      </c>
      <c r="AN166" s="1">
        <v>0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>
        <v>1</v>
      </c>
      <c r="BB166" s="1"/>
      <c r="BC166" s="2"/>
      <c r="BD166" s="2"/>
      <c r="BE166" s="2"/>
      <c r="BF166" s="2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>
        <v>2</v>
      </c>
    </row>
    <row r="167" spans="1:70" x14ac:dyDescent="0.3">
      <c r="A167" s="1" t="s">
        <v>164</v>
      </c>
      <c r="B167" s="1" t="s">
        <v>55</v>
      </c>
      <c r="C167" s="1" t="s">
        <v>175</v>
      </c>
      <c r="D167" s="1" t="s">
        <v>177</v>
      </c>
      <c r="E167" s="1" t="s">
        <v>170</v>
      </c>
      <c r="F167" s="1" t="s">
        <v>171</v>
      </c>
      <c r="G167" s="1" t="s">
        <v>1</v>
      </c>
      <c r="H167" s="1">
        <v>17</v>
      </c>
      <c r="I167" s="1">
        <v>16</v>
      </c>
      <c r="J167" s="1">
        <v>18</v>
      </c>
      <c r="K167" s="1"/>
      <c r="L167" s="1"/>
      <c r="M167" s="1"/>
      <c r="N167" s="1"/>
      <c r="O167" s="1"/>
      <c r="P167" s="1"/>
      <c r="Q167" s="2">
        <f>140*1.1</f>
        <v>154</v>
      </c>
      <c r="R167" s="2"/>
      <c r="S167" s="2"/>
      <c r="T167" s="2"/>
      <c r="U167" s="2"/>
      <c r="V167" s="2"/>
      <c r="X167" s="1">
        <v>4</v>
      </c>
      <c r="Y167" s="1">
        <v>6</v>
      </c>
      <c r="AA167" s="1">
        <v>22</v>
      </c>
      <c r="AB167" s="1">
        <v>33</v>
      </c>
      <c r="AD167" s="1">
        <v>9</v>
      </c>
      <c r="AE167" s="1">
        <v>13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1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1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1</v>
      </c>
      <c r="BB167" s="1">
        <v>14</v>
      </c>
      <c r="BC167" s="2">
        <v>4</v>
      </c>
      <c r="BD167" s="2">
        <v>2</v>
      </c>
      <c r="BE167" s="2">
        <v>1</v>
      </c>
      <c r="BF167" s="2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x14ac:dyDescent="0.3">
      <c r="A168" s="1" t="s">
        <v>173</v>
      </c>
      <c r="B168" s="1" t="s">
        <v>55</v>
      </c>
      <c r="C168" s="1" t="s">
        <v>175</v>
      </c>
      <c r="D168" s="1" t="s">
        <v>177</v>
      </c>
      <c r="E168" s="1" t="s">
        <v>170</v>
      </c>
      <c r="F168" s="1" t="s">
        <v>171</v>
      </c>
      <c r="G168" s="1" t="s">
        <v>1</v>
      </c>
      <c r="H168" s="1"/>
      <c r="I168" s="1"/>
      <c r="J168" s="1"/>
      <c r="K168" s="1">
        <v>34</v>
      </c>
      <c r="L168" s="1">
        <v>32</v>
      </c>
      <c r="M168" s="1">
        <v>36</v>
      </c>
      <c r="N168" s="1">
        <v>34</v>
      </c>
      <c r="O168" s="1">
        <v>32</v>
      </c>
      <c r="P168" s="1">
        <v>36</v>
      </c>
      <c r="Q168" s="1"/>
      <c r="R168" s="1"/>
      <c r="S168" s="1"/>
      <c r="T168" s="1"/>
      <c r="U168" s="1"/>
      <c r="V168" s="1"/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1</v>
      </c>
      <c r="AV168" s="1">
        <v>1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/>
      <c r="BC168" s="2"/>
      <c r="BD168" s="2"/>
      <c r="BE168" s="2">
        <v>1</v>
      </c>
      <c r="BF168" s="2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x14ac:dyDescent="0.3">
      <c r="A169" s="1" t="s">
        <v>166</v>
      </c>
      <c r="B169" s="1" t="s">
        <v>55</v>
      </c>
      <c r="C169" s="1" t="s">
        <v>175</v>
      </c>
      <c r="D169" s="1" t="s">
        <v>177</v>
      </c>
      <c r="E169" s="1" t="s">
        <v>170</v>
      </c>
      <c r="F169" s="1" t="s">
        <v>171</v>
      </c>
      <c r="G169" s="1" t="s">
        <v>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>
        <v>1</v>
      </c>
      <c r="BB169" s="1"/>
      <c r="BC169" s="2"/>
      <c r="BD169" s="2"/>
      <c r="BE169" s="2"/>
      <c r="BF169" s="2"/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1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/>
    </row>
    <row r="170" spans="1:70" x14ac:dyDescent="0.3">
      <c r="A170" s="1" t="s">
        <v>163</v>
      </c>
      <c r="B170" s="1" t="s">
        <v>56</v>
      </c>
      <c r="C170" s="1" t="s">
        <v>175</v>
      </c>
      <c r="D170" s="1" t="s">
        <v>177</v>
      </c>
      <c r="E170" s="1" t="s">
        <v>170</v>
      </c>
      <c r="F170" s="1" t="s">
        <v>171</v>
      </c>
      <c r="G170" s="1" t="s">
        <v>1</v>
      </c>
      <c r="H170" s="1">
        <v>13.5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>
        <v>4</v>
      </c>
      <c r="X170" s="1">
        <v>3</v>
      </c>
      <c r="Y170" s="1">
        <v>5</v>
      </c>
      <c r="Z170" s="1">
        <v>18</v>
      </c>
      <c r="AA170" s="1">
        <v>15</v>
      </c>
      <c r="AB170" s="1">
        <v>27</v>
      </c>
      <c r="AC170" s="1">
        <v>14</v>
      </c>
      <c r="AD170" s="1">
        <v>11</v>
      </c>
      <c r="AE170" s="1">
        <v>20</v>
      </c>
      <c r="AF170" s="1">
        <v>0</v>
      </c>
      <c r="AG170" s="1">
        <v>0</v>
      </c>
      <c r="AH170" s="1"/>
      <c r="AI170" s="1">
        <v>1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>
        <v>1</v>
      </c>
      <c r="BB170" s="1"/>
      <c r="BC170" s="2"/>
      <c r="BD170" s="2"/>
      <c r="BE170" s="2"/>
      <c r="BF170" s="2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>
        <v>3</v>
      </c>
    </row>
    <row r="171" spans="1:70" x14ac:dyDescent="0.3">
      <c r="A171" s="1" t="s">
        <v>164</v>
      </c>
      <c r="B171" s="1" t="s">
        <v>56</v>
      </c>
      <c r="C171" s="1" t="s">
        <v>175</v>
      </c>
      <c r="D171" s="1" t="s">
        <v>177</v>
      </c>
      <c r="E171" s="1" t="s">
        <v>170</v>
      </c>
      <c r="F171" s="1" t="s">
        <v>171</v>
      </c>
      <c r="G171" s="1" t="s">
        <v>1</v>
      </c>
      <c r="H171" s="1">
        <v>14</v>
      </c>
      <c r="I171" s="1">
        <v>11</v>
      </c>
      <c r="J171" s="1">
        <v>15</v>
      </c>
      <c r="K171" s="1"/>
      <c r="L171" s="1"/>
      <c r="M171" s="1"/>
      <c r="N171" s="1"/>
      <c r="O171" s="1"/>
      <c r="P171" s="1"/>
      <c r="Q171" s="2">
        <f>26*3.5</f>
        <v>91</v>
      </c>
      <c r="R171" s="2"/>
      <c r="S171" s="2"/>
      <c r="T171" s="2"/>
      <c r="U171" s="2"/>
      <c r="V171" s="2"/>
      <c r="AF171" s="1">
        <v>0</v>
      </c>
      <c r="AG171" s="1">
        <v>1</v>
      </c>
      <c r="AH171" s="1">
        <v>0</v>
      </c>
      <c r="AI171" s="1">
        <v>1</v>
      </c>
      <c r="AJ171" s="1">
        <v>0</v>
      </c>
      <c r="AK171" s="1">
        <v>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1</v>
      </c>
      <c r="AU171" s="1">
        <v>1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1</v>
      </c>
      <c r="BB171" s="1">
        <v>28</v>
      </c>
      <c r="BC171" s="2">
        <v>1</v>
      </c>
      <c r="BD171" s="2">
        <v>2</v>
      </c>
      <c r="BE171" s="2">
        <v>3</v>
      </c>
      <c r="BF171" s="2"/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1</v>
      </c>
      <c r="BM171" s="1">
        <v>1</v>
      </c>
      <c r="BN171" s="1">
        <v>0</v>
      </c>
      <c r="BO171" s="1">
        <v>1</v>
      </c>
      <c r="BP171" s="1">
        <v>0</v>
      </c>
      <c r="BQ171" s="1">
        <v>0</v>
      </c>
      <c r="BR171" s="1"/>
    </row>
    <row r="172" spans="1:70" x14ac:dyDescent="0.3">
      <c r="A172" s="1" t="s">
        <v>165</v>
      </c>
      <c r="B172" s="1" t="s">
        <v>56</v>
      </c>
      <c r="C172" s="1" t="s">
        <v>175</v>
      </c>
      <c r="D172" s="1" t="s">
        <v>177</v>
      </c>
      <c r="E172" s="1" t="s">
        <v>170</v>
      </c>
      <c r="F172" s="1" t="s">
        <v>171</v>
      </c>
      <c r="G172" s="1" t="s">
        <v>1</v>
      </c>
      <c r="H172" s="3">
        <v>23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>
        <v>1</v>
      </c>
      <c r="BB172" s="1"/>
      <c r="BC172" s="2"/>
      <c r="BD172" s="2"/>
      <c r="BE172" s="2"/>
      <c r="BF172" s="2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>
        <v>6.5</v>
      </c>
    </row>
    <row r="173" spans="1:70" x14ac:dyDescent="0.3">
      <c r="A173" s="1" t="s">
        <v>173</v>
      </c>
      <c r="B173" s="1" t="s">
        <v>56</v>
      </c>
      <c r="C173" s="1" t="s">
        <v>175</v>
      </c>
      <c r="D173" s="1" t="s">
        <v>177</v>
      </c>
      <c r="E173" s="1" t="s">
        <v>170</v>
      </c>
      <c r="F173" s="1" t="s">
        <v>171</v>
      </c>
      <c r="G173" s="1" t="s">
        <v>1</v>
      </c>
      <c r="H173" s="1"/>
      <c r="I173" s="1"/>
      <c r="J173" s="1"/>
      <c r="K173" s="1">
        <v>23</v>
      </c>
      <c r="L173" s="1">
        <v>19</v>
      </c>
      <c r="M173" s="1">
        <v>27</v>
      </c>
      <c r="N173" s="1">
        <v>22.5</v>
      </c>
      <c r="O173" s="1">
        <v>18</v>
      </c>
      <c r="P173" s="1">
        <v>27</v>
      </c>
      <c r="Q173" s="1"/>
      <c r="R173" s="1"/>
      <c r="S173" s="1"/>
      <c r="T173" s="1"/>
      <c r="U173" s="1"/>
      <c r="V173" s="1"/>
      <c r="AF173" s="1">
        <v>0</v>
      </c>
      <c r="AG173" s="1">
        <v>1</v>
      </c>
      <c r="AH173" s="1">
        <v>0</v>
      </c>
      <c r="AI173" s="1">
        <v>1</v>
      </c>
      <c r="AJ173" s="1">
        <v>0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1</v>
      </c>
      <c r="AU173" s="1">
        <v>1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1</v>
      </c>
      <c r="BB173" s="1"/>
      <c r="BC173" s="2"/>
      <c r="BD173" s="2"/>
      <c r="BE173" s="2">
        <v>3</v>
      </c>
      <c r="BF173" s="2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x14ac:dyDescent="0.3">
      <c r="A174" s="1" t="s">
        <v>166</v>
      </c>
      <c r="B174" s="1" t="s">
        <v>56</v>
      </c>
      <c r="C174" s="1" t="s">
        <v>175</v>
      </c>
      <c r="D174" s="1" t="s">
        <v>177</v>
      </c>
      <c r="E174" s="1" t="s">
        <v>170</v>
      </c>
      <c r="F174" s="1" t="s">
        <v>171</v>
      </c>
      <c r="G174" s="1" t="s">
        <v>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>
        <v>1</v>
      </c>
      <c r="BB174" s="1"/>
      <c r="BC174" s="2"/>
      <c r="BD174" s="2"/>
      <c r="BE174" s="2"/>
      <c r="BF174" s="2"/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1</v>
      </c>
      <c r="BM174" s="1">
        <v>1</v>
      </c>
      <c r="BN174" s="1">
        <v>0</v>
      </c>
      <c r="BO174" s="1">
        <v>0</v>
      </c>
      <c r="BP174" s="1">
        <v>0</v>
      </c>
      <c r="BQ174" s="1">
        <v>0</v>
      </c>
      <c r="BR174" s="1"/>
    </row>
    <row r="175" spans="1:70" x14ac:dyDescent="0.3">
      <c r="A175" s="1" t="s">
        <v>163</v>
      </c>
      <c r="B175" s="1" t="s">
        <v>57</v>
      </c>
      <c r="C175" s="1" t="s">
        <v>175</v>
      </c>
      <c r="D175" s="1" t="s">
        <v>177</v>
      </c>
      <c r="E175" s="1" t="s">
        <v>170</v>
      </c>
      <c r="F175" s="1" t="s">
        <v>171</v>
      </c>
      <c r="G175" s="1" t="s">
        <v>1</v>
      </c>
      <c r="H175" s="1">
        <v>16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AF175" s="1">
        <v>0</v>
      </c>
      <c r="AG175" s="1">
        <v>0</v>
      </c>
      <c r="AH175" s="1"/>
      <c r="AI175" s="1">
        <v>1</v>
      </c>
      <c r="AJ175" s="1">
        <v>0</v>
      </c>
      <c r="AK175" s="1">
        <v>1</v>
      </c>
      <c r="AL175" s="1">
        <v>0</v>
      </c>
      <c r="AM175" s="1">
        <v>0</v>
      </c>
      <c r="AN175" s="1">
        <v>0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>
        <v>1</v>
      </c>
      <c r="BB175" s="1"/>
      <c r="BC175" s="2"/>
      <c r="BD175" s="2"/>
      <c r="BE175" s="2"/>
      <c r="BF175" s="2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>
        <v>3</v>
      </c>
    </row>
    <row r="176" spans="1:70" x14ac:dyDescent="0.3">
      <c r="A176" s="1" t="s">
        <v>164</v>
      </c>
      <c r="B176" s="1" t="s">
        <v>57</v>
      </c>
      <c r="C176" s="1" t="s">
        <v>175</v>
      </c>
      <c r="D176" s="1" t="s">
        <v>177</v>
      </c>
      <c r="E176" s="1" t="s">
        <v>170</v>
      </c>
      <c r="F176" s="1" t="s">
        <v>171</v>
      </c>
      <c r="G176" s="1" t="s">
        <v>1</v>
      </c>
      <c r="H176" s="1">
        <v>15</v>
      </c>
      <c r="I176" s="1">
        <v>14</v>
      </c>
      <c r="J176" s="1">
        <v>17</v>
      </c>
      <c r="K176" s="1"/>
      <c r="L176" s="1"/>
      <c r="M176" s="1"/>
      <c r="N176" s="1"/>
      <c r="O176" s="1"/>
      <c r="P176" s="1"/>
      <c r="Q176" s="2">
        <v>180</v>
      </c>
      <c r="R176" s="2"/>
      <c r="S176" s="2"/>
      <c r="T176" s="2"/>
      <c r="U176" s="2"/>
      <c r="V176" s="2"/>
      <c r="AF176" s="1">
        <v>0</v>
      </c>
      <c r="AG176" s="1">
        <v>1</v>
      </c>
      <c r="AH176" s="1">
        <v>0</v>
      </c>
      <c r="AI176" s="1">
        <v>1</v>
      </c>
      <c r="AJ176" s="1">
        <v>0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0</v>
      </c>
      <c r="AY176" s="1">
        <v>0</v>
      </c>
      <c r="AZ176" s="1">
        <v>0</v>
      </c>
      <c r="BA176" s="1">
        <v>1</v>
      </c>
      <c r="BB176" s="1">
        <v>21</v>
      </c>
      <c r="BC176" s="2">
        <v>1</v>
      </c>
      <c r="BD176" s="2">
        <v>2</v>
      </c>
      <c r="BE176" s="2">
        <v>2</v>
      </c>
      <c r="BF176" s="2"/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1</v>
      </c>
      <c r="BM176" s="1">
        <v>0</v>
      </c>
      <c r="BN176" s="1">
        <v>1</v>
      </c>
      <c r="BO176" s="1">
        <v>0</v>
      </c>
      <c r="BP176" s="1">
        <v>0</v>
      </c>
      <c r="BQ176" s="1">
        <v>0</v>
      </c>
      <c r="BR176" s="1"/>
    </row>
    <row r="177" spans="1:70" x14ac:dyDescent="0.3">
      <c r="A177" s="1" t="s">
        <v>173</v>
      </c>
      <c r="B177" s="1" t="s">
        <v>57</v>
      </c>
      <c r="C177" s="1" t="s">
        <v>175</v>
      </c>
      <c r="D177" s="1" t="s">
        <v>177</v>
      </c>
      <c r="E177" s="1" t="s">
        <v>170</v>
      </c>
      <c r="F177" s="1" t="s">
        <v>171</v>
      </c>
      <c r="G177" s="1" t="s">
        <v>1</v>
      </c>
      <c r="H177" s="1"/>
      <c r="I177" s="1"/>
      <c r="J177" s="1"/>
      <c r="K177" s="1">
        <v>31</v>
      </c>
      <c r="L177" s="1">
        <v>28</v>
      </c>
      <c r="M177" s="1">
        <v>34</v>
      </c>
      <c r="N177" s="1">
        <v>31</v>
      </c>
      <c r="O177" s="1">
        <v>28</v>
      </c>
      <c r="P177" s="1">
        <v>34</v>
      </c>
      <c r="Q177" s="1"/>
      <c r="R177" s="1"/>
      <c r="S177" s="1"/>
      <c r="T177" s="1"/>
      <c r="U177" s="1"/>
      <c r="V177" s="1"/>
      <c r="W177" s="1">
        <v>6</v>
      </c>
      <c r="X177" s="1">
        <v>5</v>
      </c>
      <c r="Y177" s="1">
        <v>8</v>
      </c>
      <c r="Z177" s="1">
        <v>22</v>
      </c>
      <c r="AA177" s="1">
        <v>16</v>
      </c>
      <c r="AB177" s="1">
        <v>29</v>
      </c>
      <c r="AC177" s="1">
        <v>13</v>
      </c>
      <c r="AD177" s="1">
        <v>10</v>
      </c>
      <c r="AE177" s="1">
        <v>16</v>
      </c>
      <c r="AF177" s="1">
        <v>0</v>
      </c>
      <c r="AG177" s="1">
        <v>1</v>
      </c>
      <c r="AH177" s="1">
        <v>0</v>
      </c>
      <c r="AI177" s="1">
        <v>1</v>
      </c>
      <c r="AJ177" s="1">
        <v>0</v>
      </c>
      <c r="AK177" s="1">
        <v>1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1</v>
      </c>
      <c r="AU177" s="1">
        <v>1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/>
      <c r="BC177" s="2"/>
      <c r="BD177" s="2"/>
      <c r="BE177" s="2">
        <v>2</v>
      </c>
      <c r="BF177" s="2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x14ac:dyDescent="0.3">
      <c r="A178" s="1" t="s">
        <v>166</v>
      </c>
      <c r="B178" s="1" t="s">
        <v>57</v>
      </c>
      <c r="C178" s="1" t="s">
        <v>175</v>
      </c>
      <c r="D178" s="1" t="s">
        <v>177</v>
      </c>
      <c r="E178" s="1" t="s">
        <v>170</v>
      </c>
      <c r="F178" s="1" t="s">
        <v>171</v>
      </c>
      <c r="G178" s="1" t="s">
        <v>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>
        <v>1</v>
      </c>
      <c r="BB178" s="1"/>
      <c r="BC178" s="2"/>
      <c r="BD178" s="2"/>
      <c r="BE178" s="2"/>
      <c r="BF178" s="2"/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1</v>
      </c>
      <c r="BM178" s="1">
        <v>0</v>
      </c>
      <c r="BN178" s="1">
        <v>1</v>
      </c>
      <c r="BO178" s="1">
        <v>0</v>
      </c>
      <c r="BP178" s="1">
        <v>0</v>
      </c>
      <c r="BQ178" s="1">
        <v>0</v>
      </c>
      <c r="BR178" s="1"/>
    </row>
    <row r="179" spans="1:70" x14ac:dyDescent="0.3">
      <c r="A179" s="1" t="s">
        <v>163</v>
      </c>
      <c r="B179" s="1" t="s">
        <v>58</v>
      </c>
      <c r="C179" s="1" t="s">
        <v>175</v>
      </c>
      <c r="D179" s="1" t="s">
        <v>177</v>
      </c>
      <c r="E179" s="1" t="s">
        <v>170</v>
      </c>
      <c r="F179" s="1" t="s">
        <v>171</v>
      </c>
      <c r="G179" s="1" t="s">
        <v>1</v>
      </c>
      <c r="H179" s="1">
        <v>15.5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AF179" s="1">
        <v>0</v>
      </c>
      <c r="AG179" s="1">
        <v>0</v>
      </c>
      <c r="AH179" s="1"/>
      <c r="AI179" s="1">
        <v>1</v>
      </c>
      <c r="AJ179" s="1">
        <v>0</v>
      </c>
      <c r="AK179" s="1">
        <v>1</v>
      </c>
      <c r="AL179" s="1">
        <v>0</v>
      </c>
      <c r="AM179" s="1">
        <v>0</v>
      </c>
      <c r="AN179" s="1">
        <v>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>
        <v>1</v>
      </c>
      <c r="BB179" s="1"/>
      <c r="BC179" s="2"/>
      <c r="BD179" s="2"/>
      <c r="BE179" s="2"/>
      <c r="BF179" s="2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>
        <v>3</v>
      </c>
    </row>
    <row r="180" spans="1:70" x14ac:dyDescent="0.3">
      <c r="A180" s="1" t="s">
        <v>164</v>
      </c>
      <c r="B180" s="1" t="s">
        <v>58</v>
      </c>
      <c r="C180" s="1" t="s">
        <v>175</v>
      </c>
      <c r="D180" s="1" t="s">
        <v>177</v>
      </c>
      <c r="E180" s="1" t="s">
        <v>170</v>
      </c>
      <c r="F180" s="1" t="s">
        <v>171</v>
      </c>
      <c r="G180" s="1" t="s">
        <v>1</v>
      </c>
      <c r="H180" s="1">
        <v>14</v>
      </c>
      <c r="I180" s="1">
        <v>12</v>
      </c>
      <c r="J180" s="1">
        <v>15</v>
      </c>
      <c r="K180" s="1"/>
      <c r="L180" s="1"/>
      <c r="M180" s="1"/>
      <c r="N180" s="1"/>
      <c r="O180" s="1"/>
      <c r="P180" s="1"/>
      <c r="Q180" s="2">
        <f>48*2.2</f>
        <v>105.60000000000001</v>
      </c>
      <c r="R180" s="2"/>
      <c r="S180" s="2"/>
      <c r="T180" s="2"/>
      <c r="U180" s="2"/>
      <c r="V180" s="2"/>
      <c r="AF180" s="1">
        <v>0</v>
      </c>
      <c r="AG180" s="1">
        <v>1</v>
      </c>
      <c r="AH180" s="1">
        <v>0</v>
      </c>
      <c r="AI180" s="1">
        <v>1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0</v>
      </c>
      <c r="AY180" s="1">
        <v>0</v>
      </c>
      <c r="AZ180" s="1">
        <v>0</v>
      </c>
      <c r="BA180" s="1">
        <v>1</v>
      </c>
      <c r="BB180" s="1">
        <v>21</v>
      </c>
      <c r="BC180" s="2">
        <v>1</v>
      </c>
      <c r="BD180" s="2">
        <v>2</v>
      </c>
      <c r="BE180" s="2">
        <v>3</v>
      </c>
      <c r="BF180" s="2"/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1</v>
      </c>
      <c r="BM180" s="1">
        <v>1</v>
      </c>
      <c r="BN180" s="1">
        <v>0</v>
      </c>
      <c r="BO180" s="1">
        <v>0</v>
      </c>
      <c r="BP180" s="1">
        <v>0</v>
      </c>
      <c r="BQ180" s="1">
        <v>0</v>
      </c>
      <c r="BR180" s="1"/>
    </row>
    <row r="181" spans="1:70" x14ac:dyDescent="0.3">
      <c r="A181" s="1" t="s">
        <v>165</v>
      </c>
      <c r="B181" s="1" t="s">
        <v>58</v>
      </c>
      <c r="C181" s="1" t="s">
        <v>175</v>
      </c>
      <c r="D181" s="1" t="s">
        <v>177</v>
      </c>
      <c r="E181" s="1" t="s">
        <v>170</v>
      </c>
      <c r="F181" s="1" t="s">
        <v>171</v>
      </c>
      <c r="G181" s="1" t="s">
        <v>1</v>
      </c>
      <c r="H181" s="1">
        <v>24.6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>
        <v>1</v>
      </c>
      <c r="BB181" s="1"/>
      <c r="BC181" s="2"/>
      <c r="BD181" s="2"/>
      <c r="BE181" s="2"/>
      <c r="BF181" s="2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>
        <v>6.5</v>
      </c>
    </row>
    <row r="182" spans="1:70" x14ac:dyDescent="0.3">
      <c r="A182" s="1" t="s">
        <v>173</v>
      </c>
      <c r="B182" s="1" t="s">
        <v>58</v>
      </c>
      <c r="C182" s="1" t="s">
        <v>175</v>
      </c>
      <c r="D182" s="1" t="s">
        <v>177</v>
      </c>
      <c r="E182" s="1" t="s">
        <v>170</v>
      </c>
      <c r="F182" s="1" t="s">
        <v>171</v>
      </c>
      <c r="G182" s="1" t="s">
        <v>1</v>
      </c>
      <c r="H182" s="1"/>
      <c r="I182" s="1"/>
      <c r="J182" s="1"/>
      <c r="K182" s="1">
        <v>24</v>
      </c>
      <c r="L182" s="1">
        <v>18</v>
      </c>
      <c r="M182" s="1">
        <v>30</v>
      </c>
      <c r="N182" s="1">
        <v>24.5</v>
      </c>
      <c r="O182" s="1">
        <v>22</v>
      </c>
      <c r="P182" s="1">
        <v>27</v>
      </c>
      <c r="Q182" s="1"/>
      <c r="R182" s="1"/>
      <c r="S182" s="1"/>
      <c r="T182" s="1"/>
      <c r="U182" s="1"/>
      <c r="V182" s="1"/>
      <c r="AF182" s="1">
        <v>0</v>
      </c>
      <c r="AG182" s="1">
        <v>1</v>
      </c>
      <c r="AH182" s="1">
        <v>0</v>
      </c>
      <c r="AI182" s="1">
        <v>1</v>
      </c>
      <c r="AJ182" s="1">
        <v>0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0</v>
      </c>
      <c r="AY182" s="1">
        <v>0</v>
      </c>
      <c r="AZ182" s="1">
        <v>0</v>
      </c>
      <c r="BA182" s="1">
        <v>1</v>
      </c>
      <c r="BB182" s="1"/>
      <c r="BC182" s="2"/>
      <c r="BD182" s="2"/>
      <c r="BE182" s="2">
        <v>3</v>
      </c>
      <c r="BF182" s="2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x14ac:dyDescent="0.3">
      <c r="A183" s="1" t="s">
        <v>166</v>
      </c>
      <c r="B183" s="1" t="s">
        <v>58</v>
      </c>
      <c r="C183" s="1" t="s">
        <v>175</v>
      </c>
      <c r="D183" s="1" t="s">
        <v>177</v>
      </c>
      <c r="E183" s="1" t="s">
        <v>170</v>
      </c>
      <c r="F183" s="1" t="s">
        <v>171</v>
      </c>
      <c r="G183" s="1" t="s">
        <v>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>
        <v>1</v>
      </c>
      <c r="BB183" s="1"/>
      <c r="BC183" s="2"/>
      <c r="BD183" s="2"/>
      <c r="BE183" s="2"/>
      <c r="BF183" s="2"/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1</v>
      </c>
      <c r="BM183" s="1">
        <v>1</v>
      </c>
      <c r="BN183" s="1">
        <v>1</v>
      </c>
      <c r="BO183" s="1">
        <v>0</v>
      </c>
      <c r="BP183" s="1">
        <v>0</v>
      </c>
      <c r="BQ183" s="1">
        <v>0</v>
      </c>
      <c r="BR183" s="1"/>
    </row>
    <row r="184" spans="1:70" x14ac:dyDescent="0.3">
      <c r="A184" s="4" t="s">
        <v>163</v>
      </c>
      <c r="B184" s="4" t="s">
        <v>59</v>
      </c>
      <c r="C184" s="1" t="s">
        <v>175</v>
      </c>
      <c r="D184" s="1" t="s">
        <v>177</v>
      </c>
      <c r="E184" s="1" t="s">
        <v>170</v>
      </c>
      <c r="F184" s="1" t="s">
        <v>171</v>
      </c>
      <c r="G184" s="4" t="s">
        <v>1</v>
      </c>
      <c r="H184" s="4">
        <v>14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>
        <v>4</v>
      </c>
      <c r="X184" s="1">
        <v>3</v>
      </c>
      <c r="Y184" s="1">
        <v>7</v>
      </c>
      <c r="Z184" s="1">
        <v>23</v>
      </c>
      <c r="AA184" s="1">
        <v>18</v>
      </c>
      <c r="AB184" s="1">
        <v>27</v>
      </c>
      <c r="AC184" s="1">
        <v>15</v>
      </c>
      <c r="AF184" s="4">
        <v>0</v>
      </c>
      <c r="AG184" s="4">
        <v>1</v>
      </c>
      <c r="AH184" s="4"/>
      <c r="AI184" s="4">
        <v>0</v>
      </c>
      <c r="AJ184" s="4">
        <v>0</v>
      </c>
      <c r="AK184" s="4">
        <v>0</v>
      </c>
      <c r="AL184" s="4">
        <v>1</v>
      </c>
      <c r="AM184" s="4">
        <v>0</v>
      </c>
      <c r="AN184" s="4">
        <v>0</v>
      </c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1">
        <v>1</v>
      </c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>
        <v>3</v>
      </c>
    </row>
    <row r="185" spans="1:70" x14ac:dyDescent="0.3">
      <c r="A185" s="4" t="s">
        <v>164</v>
      </c>
      <c r="B185" s="4" t="s">
        <v>59</v>
      </c>
      <c r="C185" s="1" t="s">
        <v>175</v>
      </c>
      <c r="D185" s="1" t="s">
        <v>177</v>
      </c>
      <c r="E185" s="1" t="s">
        <v>170</v>
      </c>
      <c r="F185" s="1" t="s">
        <v>171</v>
      </c>
      <c r="G185" s="4" t="s">
        <v>1</v>
      </c>
      <c r="H185" s="4">
        <v>14</v>
      </c>
      <c r="I185" s="4">
        <v>13</v>
      </c>
      <c r="J185" s="4">
        <v>15</v>
      </c>
      <c r="K185" s="4"/>
      <c r="L185" s="4"/>
      <c r="M185" s="4"/>
      <c r="N185" s="4"/>
      <c r="O185" s="4"/>
      <c r="P185" s="4"/>
      <c r="Q185" s="5">
        <f>74*1.4</f>
        <v>103.6</v>
      </c>
      <c r="R185" s="5"/>
      <c r="S185" s="5"/>
      <c r="T185" s="5"/>
      <c r="U185" s="5"/>
      <c r="V185" s="5"/>
      <c r="AF185" s="4">
        <v>0</v>
      </c>
      <c r="AG185" s="4">
        <v>1</v>
      </c>
      <c r="AH185" s="4">
        <v>0</v>
      </c>
      <c r="AI185" s="4">
        <v>0</v>
      </c>
      <c r="AJ185" s="4">
        <v>0</v>
      </c>
      <c r="AK185" s="4">
        <v>0</v>
      </c>
      <c r="AL185" s="4">
        <v>1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1</v>
      </c>
      <c r="AU185" s="4">
        <v>1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1">
        <v>1</v>
      </c>
      <c r="BB185" s="4">
        <v>14</v>
      </c>
      <c r="BC185" s="4">
        <v>1</v>
      </c>
      <c r="BD185" s="4">
        <v>2</v>
      </c>
      <c r="BE185" s="4">
        <v>2</v>
      </c>
      <c r="BF185" s="4"/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1</v>
      </c>
      <c r="BN185" s="4">
        <v>0</v>
      </c>
      <c r="BO185" s="4">
        <v>0</v>
      </c>
      <c r="BP185" s="4">
        <v>0</v>
      </c>
      <c r="BQ185" s="4">
        <v>0</v>
      </c>
      <c r="BR185" s="4"/>
    </row>
    <row r="186" spans="1:70" x14ac:dyDescent="0.3">
      <c r="A186" s="4" t="s">
        <v>165</v>
      </c>
      <c r="B186" s="4" t="s">
        <v>59</v>
      </c>
      <c r="C186" s="1" t="s">
        <v>175</v>
      </c>
      <c r="D186" s="1" t="s">
        <v>177</v>
      </c>
      <c r="E186" s="1" t="s">
        <v>170</v>
      </c>
      <c r="F186" s="1" t="s">
        <v>171</v>
      </c>
      <c r="G186" s="4" t="s">
        <v>1</v>
      </c>
      <c r="H186" s="4">
        <v>25.9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1">
        <v>1</v>
      </c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>
        <v>5.5</v>
      </c>
    </row>
    <row r="187" spans="1:70" x14ac:dyDescent="0.3">
      <c r="A187" s="4" t="s">
        <v>173</v>
      </c>
      <c r="B187" s="4" t="s">
        <v>59</v>
      </c>
      <c r="C187" s="1" t="s">
        <v>175</v>
      </c>
      <c r="D187" s="1" t="s">
        <v>177</v>
      </c>
      <c r="E187" s="1" t="s">
        <v>170</v>
      </c>
      <c r="F187" s="1" t="s">
        <v>171</v>
      </c>
      <c r="G187" s="4" t="s">
        <v>1</v>
      </c>
      <c r="H187" s="4"/>
      <c r="I187" s="4"/>
      <c r="J187" s="4"/>
      <c r="K187" s="4">
        <v>25</v>
      </c>
      <c r="L187" s="4">
        <v>21</v>
      </c>
      <c r="M187" s="4">
        <v>29</v>
      </c>
      <c r="N187" s="4">
        <v>25</v>
      </c>
      <c r="O187" s="4">
        <v>21</v>
      </c>
      <c r="P187" s="4">
        <v>29</v>
      </c>
      <c r="Q187" s="4"/>
      <c r="R187" s="4"/>
      <c r="S187" s="4"/>
      <c r="T187" s="4"/>
      <c r="U187" s="4"/>
      <c r="V187" s="4"/>
      <c r="AF187" s="4">
        <v>0</v>
      </c>
      <c r="AG187" s="4">
        <v>1</v>
      </c>
      <c r="AH187" s="4">
        <v>0</v>
      </c>
      <c r="AI187" s="4">
        <v>0</v>
      </c>
      <c r="AJ187" s="4">
        <v>0</v>
      </c>
      <c r="AK187" s="4">
        <v>0</v>
      </c>
      <c r="AL187" s="4">
        <v>1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1</v>
      </c>
      <c r="AU187" s="4">
        <v>1</v>
      </c>
      <c r="AV187" s="4">
        <v>1</v>
      </c>
      <c r="AW187" s="4">
        <v>0</v>
      </c>
      <c r="AX187" s="4">
        <v>0</v>
      </c>
      <c r="AY187" s="4">
        <v>0</v>
      </c>
      <c r="AZ187" s="4">
        <v>0</v>
      </c>
      <c r="BA187" s="1">
        <v>1</v>
      </c>
      <c r="BB187" s="4"/>
      <c r="BC187" s="4"/>
      <c r="BD187" s="4"/>
      <c r="BE187" s="4">
        <v>2</v>
      </c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 x14ac:dyDescent="0.3">
      <c r="A188" s="4" t="s">
        <v>166</v>
      </c>
      <c r="B188" s="4" t="s">
        <v>59</v>
      </c>
      <c r="C188" s="1" t="s">
        <v>175</v>
      </c>
      <c r="D188" s="1" t="s">
        <v>177</v>
      </c>
      <c r="E188" s="1" t="s">
        <v>170</v>
      </c>
      <c r="F188" s="1" t="s">
        <v>171</v>
      </c>
      <c r="G188" s="4" t="s">
        <v>1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1">
        <v>1</v>
      </c>
      <c r="BB188" s="4"/>
      <c r="BC188" s="4"/>
      <c r="BD188" s="4"/>
      <c r="BE188" s="4"/>
      <c r="BF188" s="4"/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1</v>
      </c>
      <c r="BN188" s="4">
        <v>1</v>
      </c>
      <c r="BO188" s="4">
        <v>0</v>
      </c>
      <c r="BP188" s="4">
        <v>0</v>
      </c>
      <c r="BQ188" s="4">
        <v>0</v>
      </c>
      <c r="BR188" s="4"/>
    </row>
    <row r="189" spans="1:70" x14ac:dyDescent="0.3">
      <c r="A189" s="1" t="s">
        <v>163</v>
      </c>
      <c r="B189" s="1" t="s">
        <v>60</v>
      </c>
      <c r="C189" s="1" t="s">
        <v>175</v>
      </c>
      <c r="D189" s="1" t="s">
        <v>177</v>
      </c>
      <c r="E189" s="1" t="s">
        <v>170</v>
      </c>
      <c r="F189" s="1" t="s">
        <v>171</v>
      </c>
      <c r="G189" s="1" t="s">
        <v>1</v>
      </c>
      <c r="H189" s="1">
        <v>16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AF189" s="1">
        <v>0</v>
      </c>
      <c r="AG189" s="1">
        <v>1</v>
      </c>
      <c r="AH189" s="1"/>
      <c r="AI189" s="1">
        <v>0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>
        <v>1</v>
      </c>
      <c r="BB189" s="1"/>
      <c r="BC189" s="2"/>
      <c r="BD189" s="2"/>
      <c r="BE189" s="2"/>
      <c r="BF189" s="2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>
        <v>6</v>
      </c>
    </row>
    <row r="190" spans="1:70" x14ac:dyDescent="0.3">
      <c r="A190" s="1" t="s">
        <v>167</v>
      </c>
      <c r="B190" s="1" t="s">
        <v>60</v>
      </c>
      <c r="C190" s="1" t="s">
        <v>175</v>
      </c>
      <c r="D190" s="1" t="s">
        <v>177</v>
      </c>
      <c r="E190" s="1" t="s">
        <v>170</v>
      </c>
      <c r="F190" s="1" t="s">
        <v>171</v>
      </c>
      <c r="G190" s="1" t="s">
        <v>1</v>
      </c>
      <c r="H190" s="1">
        <v>16</v>
      </c>
      <c r="I190" s="1">
        <v>15</v>
      </c>
      <c r="J190" s="1">
        <v>18</v>
      </c>
      <c r="K190" s="1"/>
      <c r="L190" s="1"/>
      <c r="M190" s="1"/>
      <c r="N190" s="1"/>
      <c r="O190" s="1"/>
      <c r="P190" s="1"/>
      <c r="Q190" s="1">
        <v>250</v>
      </c>
      <c r="R190" s="1"/>
      <c r="S190" s="1"/>
      <c r="T190" s="1"/>
      <c r="U190" s="1"/>
      <c r="V190" s="1"/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1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1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14</v>
      </c>
      <c r="BC190" s="2">
        <v>1</v>
      </c>
      <c r="BD190" s="2">
        <v>2</v>
      </c>
      <c r="BE190" s="2">
        <v>2</v>
      </c>
      <c r="BF190" s="2"/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1</v>
      </c>
      <c r="BM190" s="1">
        <v>0</v>
      </c>
      <c r="BN190" s="1">
        <v>1</v>
      </c>
      <c r="BO190" s="1">
        <v>0</v>
      </c>
      <c r="BP190" s="1">
        <v>0</v>
      </c>
      <c r="BQ190" s="1">
        <v>0</v>
      </c>
      <c r="BR190" s="1">
        <v>4</v>
      </c>
    </row>
    <row r="191" spans="1:70" x14ac:dyDescent="0.3">
      <c r="A191" s="1" t="s">
        <v>165</v>
      </c>
      <c r="B191" s="1" t="s">
        <v>60</v>
      </c>
      <c r="C191" s="1" t="s">
        <v>175</v>
      </c>
      <c r="D191" s="1" t="s">
        <v>177</v>
      </c>
      <c r="E191" s="1" t="s">
        <v>170</v>
      </c>
      <c r="F191" s="1" t="s">
        <v>171</v>
      </c>
      <c r="G191" s="1" t="s">
        <v>1</v>
      </c>
      <c r="H191" s="1">
        <v>31.4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>
        <v>4</v>
      </c>
      <c r="X191" s="1">
        <v>3</v>
      </c>
      <c r="Y191" s="1">
        <v>6</v>
      </c>
      <c r="Z191" s="1">
        <f>4*7</f>
        <v>28</v>
      </c>
      <c r="AC191" s="1">
        <v>14</v>
      </c>
      <c r="AD191" s="1">
        <v>11</v>
      </c>
      <c r="AE191" s="1">
        <v>17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>
        <v>1</v>
      </c>
      <c r="BB191" s="1"/>
      <c r="BC191" s="2"/>
      <c r="BD191" s="2"/>
      <c r="BE191" s="2"/>
      <c r="BF191" s="2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>
        <v>6.1</v>
      </c>
    </row>
    <row r="192" spans="1:70" x14ac:dyDescent="0.3">
      <c r="A192" s="1" t="s">
        <v>173</v>
      </c>
      <c r="B192" s="1" t="s">
        <v>60</v>
      </c>
      <c r="C192" s="1" t="s">
        <v>175</v>
      </c>
      <c r="D192" s="1" t="s">
        <v>177</v>
      </c>
      <c r="E192" s="1" t="s">
        <v>170</v>
      </c>
      <c r="F192" s="1" t="s">
        <v>171</v>
      </c>
      <c r="G192" s="1" t="s">
        <v>1</v>
      </c>
      <c r="H192" s="1"/>
      <c r="I192" s="1"/>
      <c r="J192" s="1"/>
      <c r="K192" s="1">
        <v>33.5</v>
      </c>
      <c r="L192" s="1">
        <v>30</v>
      </c>
      <c r="M192" s="1">
        <v>37</v>
      </c>
      <c r="N192" s="1">
        <v>31</v>
      </c>
      <c r="O192" s="1">
        <v>28</v>
      </c>
      <c r="P192" s="1">
        <v>34</v>
      </c>
      <c r="Q192" s="1"/>
      <c r="R192" s="1"/>
      <c r="S192" s="1"/>
      <c r="T192" s="1"/>
      <c r="U192" s="1"/>
      <c r="V192" s="1"/>
      <c r="AF192" s="1">
        <v>0</v>
      </c>
      <c r="AG192" s="1">
        <v>1</v>
      </c>
      <c r="AH192" s="1">
        <v>0</v>
      </c>
      <c r="AI192" s="1">
        <v>1</v>
      </c>
      <c r="AJ192" s="1">
        <v>0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1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/>
      <c r="BC192" s="2"/>
      <c r="BD192" s="2"/>
      <c r="BE192" s="2">
        <v>2</v>
      </c>
      <c r="BF192" s="2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1:70" x14ac:dyDescent="0.3">
      <c r="A193" s="1" t="s">
        <v>166</v>
      </c>
      <c r="B193" s="1" t="s">
        <v>60</v>
      </c>
      <c r="C193" s="1" t="s">
        <v>175</v>
      </c>
      <c r="D193" s="1" t="s">
        <v>177</v>
      </c>
      <c r="E193" s="1" t="s">
        <v>170</v>
      </c>
      <c r="F193" s="1" t="s">
        <v>171</v>
      </c>
      <c r="G193" s="1" t="s">
        <v>1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>
        <v>1</v>
      </c>
      <c r="BB193" s="1"/>
      <c r="BC193" s="2"/>
      <c r="BD193" s="2"/>
      <c r="BE193" s="2"/>
      <c r="BF193" s="2"/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1</v>
      </c>
      <c r="BM193" s="1">
        <v>0</v>
      </c>
      <c r="BN193" s="1">
        <v>1</v>
      </c>
      <c r="BO193" s="1">
        <v>0</v>
      </c>
      <c r="BP193" s="1">
        <v>0</v>
      </c>
      <c r="BQ193" s="1">
        <v>0</v>
      </c>
      <c r="BR193" s="1"/>
    </row>
    <row r="194" spans="1:70" x14ac:dyDescent="0.3">
      <c r="A194" s="1" t="s">
        <v>163</v>
      </c>
      <c r="B194" s="1" t="s">
        <v>61</v>
      </c>
      <c r="C194" s="1" t="s">
        <v>175</v>
      </c>
      <c r="D194" s="1" t="s">
        <v>177</v>
      </c>
      <c r="E194" s="1" t="s">
        <v>170</v>
      </c>
      <c r="F194" s="1" t="s">
        <v>171</v>
      </c>
      <c r="G194" s="1" t="s">
        <v>1</v>
      </c>
      <c r="H194" s="1">
        <v>15.5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AF194" s="1">
        <v>0</v>
      </c>
      <c r="AG194" s="1">
        <v>0</v>
      </c>
      <c r="AH194" s="1"/>
      <c r="AI194" s="1">
        <v>1</v>
      </c>
      <c r="AJ194" s="1">
        <v>0</v>
      </c>
      <c r="AK194" s="1">
        <v>0</v>
      </c>
      <c r="AL194" s="1">
        <v>1</v>
      </c>
      <c r="AM194" s="1">
        <v>0</v>
      </c>
      <c r="AN194" s="1">
        <v>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>
        <v>1</v>
      </c>
      <c r="BB194" s="1"/>
      <c r="BC194" s="2"/>
      <c r="BD194" s="2"/>
      <c r="BE194" s="2"/>
      <c r="BF194" s="2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>
        <v>3</v>
      </c>
    </row>
    <row r="195" spans="1:70" x14ac:dyDescent="0.3">
      <c r="A195" s="1" t="s">
        <v>164</v>
      </c>
      <c r="B195" s="1" t="s">
        <v>61</v>
      </c>
      <c r="C195" s="1" t="s">
        <v>175</v>
      </c>
      <c r="D195" s="1" t="s">
        <v>177</v>
      </c>
      <c r="E195" s="1" t="s">
        <v>170</v>
      </c>
      <c r="F195" s="1" t="s">
        <v>171</v>
      </c>
      <c r="G195" s="1" t="s">
        <v>1</v>
      </c>
      <c r="H195" s="1">
        <v>16</v>
      </c>
      <c r="I195" s="1">
        <v>14</v>
      </c>
      <c r="J195" s="1">
        <v>17</v>
      </c>
      <c r="K195" s="1"/>
      <c r="L195" s="1"/>
      <c r="M195" s="1"/>
      <c r="N195" s="1"/>
      <c r="O195" s="1"/>
      <c r="P195" s="1"/>
      <c r="Q195" s="2">
        <f>121*1.7</f>
        <v>205.7</v>
      </c>
      <c r="R195" s="2"/>
      <c r="S195" s="2"/>
      <c r="T195" s="2"/>
      <c r="U195" s="2"/>
      <c r="V195" s="2"/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1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0</v>
      </c>
      <c r="AY195" s="1">
        <v>0</v>
      </c>
      <c r="AZ195" s="1">
        <v>0</v>
      </c>
      <c r="BA195" s="1">
        <v>1</v>
      </c>
      <c r="BB195" s="1">
        <v>28</v>
      </c>
      <c r="BC195" s="2">
        <v>1</v>
      </c>
      <c r="BD195" s="2">
        <v>2</v>
      </c>
      <c r="BE195" s="2">
        <v>1</v>
      </c>
      <c r="BF195" s="2"/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/>
    </row>
    <row r="196" spans="1:70" x14ac:dyDescent="0.3">
      <c r="A196" s="1" t="s">
        <v>173</v>
      </c>
      <c r="B196" s="1" t="s">
        <v>61</v>
      </c>
      <c r="C196" s="1" t="s">
        <v>175</v>
      </c>
      <c r="D196" s="1" t="s">
        <v>177</v>
      </c>
      <c r="E196" s="1" t="s">
        <v>170</v>
      </c>
      <c r="F196" s="1" t="s">
        <v>171</v>
      </c>
      <c r="G196" s="1" t="s">
        <v>1</v>
      </c>
      <c r="H196" s="1"/>
      <c r="I196" s="1"/>
      <c r="J196" s="1"/>
      <c r="K196" s="1">
        <v>31</v>
      </c>
      <c r="L196" s="1">
        <v>28</v>
      </c>
      <c r="M196" s="1">
        <v>34</v>
      </c>
      <c r="N196" s="1">
        <v>31</v>
      </c>
      <c r="O196" s="1">
        <v>28</v>
      </c>
      <c r="P196" s="1">
        <v>34</v>
      </c>
      <c r="Q196" s="1"/>
      <c r="R196" s="1"/>
      <c r="S196" s="1"/>
      <c r="T196" s="1"/>
      <c r="U196" s="1"/>
      <c r="V196" s="1"/>
      <c r="W196" s="1">
        <v>4</v>
      </c>
      <c r="X196" s="1">
        <v>3</v>
      </c>
      <c r="Y196" s="1">
        <v>8</v>
      </c>
      <c r="Z196" s="1">
        <v>22</v>
      </c>
      <c r="AA196" s="1">
        <v>16</v>
      </c>
      <c r="AB196" s="1">
        <v>30</v>
      </c>
      <c r="AC196" s="1">
        <f>47*7</f>
        <v>329</v>
      </c>
      <c r="AF196" s="1">
        <v>0</v>
      </c>
      <c r="AG196" s="1">
        <v>1</v>
      </c>
      <c r="AH196" s="1">
        <v>1</v>
      </c>
      <c r="AI196" s="1">
        <v>1</v>
      </c>
      <c r="AJ196" s="1">
        <v>1</v>
      </c>
      <c r="AK196" s="1">
        <v>0</v>
      </c>
      <c r="AL196" s="1">
        <v>1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0</v>
      </c>
      <c r="AZ196" s="1">
        <v>0</v>
      </c>
      <c r="BA196" s="1">
        <v>1</v>
      </c>
      <c r="BB196" s="1"/>
      <c r="BC196" s="2"/>
      <c r="BD196" s="2"/>
      <c r="BE196" s="2">
        <v>2</v>
      </c>
      <c r="BF196" s="2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1:70" x14ac:dyDescent="0.3">
      <c r="A197" s="1" t="s">
        <v>166</v>
      </c>
      <c r="B197" s="1" t="s">
        <v>61</v>
      </c>
      <c r="C197" s="1" t="s">
        <v>175</v>
      </c>
      <c r="D197" s="1" t="s">
        <v>177</v>
      </c>
      <c r="E197" s="1" t="s">
        <v>170</v>
      </c>
      <c r="F197" s="1" t="s">
        <v>171</v>
      </c>
      <c r="G197" s="1" t="s">
        <v>1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>
        <v>1</v>
      </c>
      <c r="BB197" s="1"/>
      <c r="BC197" s="2"/>
      <c r="BD197" s="2"/>
      <c r="BE197" s="2"/>
      <c r="BF197" s="2"/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1</v>
      </c>
      <c r="BM197" s="1">
        <v>0</v>
      </c>
      <c r="BN197" s="1">
        <v>1</v>
      </c>
      <c r="BO197" s="1">
        <v>0</v>
      </c>
      <c r="BP197" s="1">
        <v>0</v>
      </c>
      <c r="BQ197" s="1">
        <v>0</v>
      </c>
      <c r="BR197" s="1"/>
    </row>
    <row r="198" spans="1:70" x14ac:dyDescent="0.3">
      <c r="A198" s="1" t="s">
        <v>163</v>
      </c>
      <c r="B198" s="1" t="s">
        <v>62</v>
      </c>
      <c r="C198" s="1" t="s">
        <v>175</v>
      </c>
      <c r="D198" s="1" t="s">
        <v>177</v>
      </c>
      <c r="E198" s="1" t="s">
        <v>170</v>
      </c>
      <c r="F198" s="1" t="s">
        <v>171</v>
      </c>
      <c r="G198" s="1" t="s">
        <v>1</v>
      </c>
      <c r="H198" s="1">
        <v>16.5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AF198" s="1">
        <v>0</v>
      </c>
      <c r="AG198" s="1">
        <v>1</v>
      </c>
      <c r="AH198" s="1"/>
      <c r="AI198" s="1">
        <v>0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>
        <v>1</v>
      </c>
      <c r="BB198" s="1"/>
      <c r="BC198" s="2"/>
      <c r="BD198" s="2"/>
      <c r="BE198" s="2"/>
      <c r="BF198" s="2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>
        <v>4</v>
      </c>
    </row>
    <row r="199" spans="1:70" x14ac:dyDescent="0.3">
      <c r="A199" s="1" t="s">
        <v>164</v>
      </c>
      <c r="B199" s="1" t="s">
        <v>62</v>
      </c>
      <c r="C199" s="1" t="s">
        <v>175</v>
      </c>
      <c r="D199" s="1" t="s">
        <v>177</v>
      </c>
      <c r="E199" s="1" t="s">
        <v>170</v>
      </c>
      <c r="F199" s="1" t="s">
        <v>171</v>
      </c>
      <c r="G199" s="1" t="s">
        <v>1</v>
      </c>
      <c r="H199" s="1">
        <v>17</v>
      </c>
      <c r="I199" s="1">
        <v>15</v>
      </c>
      <c r="J199" s="1">
        <v>18</v>
      </c>
      <c r="K199" s="1"/>
      <c r="L199" s="1"/>
      <c r="M199" s="1"/>
      <c r="N199" s="1"/>
      <c r="O199" s="1"/>
      <c r="P199" s="1"/>
      <c r="Q199" s="2">
        <f>66*3.3</f>
        <v>217.79999999999998</v>
      </c>
      <c r="R199" s="2"/>
      <c r="S199" s="2"/>
      <c r="T199" s="2"/>
      <c r="U199" s="2"/>
      <c r="V199" s="2"/>
      <c r="AF199" s="1">
        <v>0</v>
      </c>
      <c r="AG199" s="1">
        <v>1</v>
      </c>
      <c r="AH199" s="1">
        <v>0</v>
      </c>
      <c r="AI199" s="1">
        <v>0</v>
      </c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1</v>
      </c>
      <c r="AV199" s="1">
        <v>1</v>
      </c>
      <c r="AW199" s="1">
        <v>1</v>
      </c>
      <c r="AX199" s="1">
        <v>0</v>
      </c>
      <c r="AY199" s="1">
        <v>0</v>
      </c>
      <c r="AZ199" s="1">
        <v>0</v>
      </c>
      <c r="BA199" s="1">
        <v>1</v>
      </c>
      <c r="BB199" s="1">
        <v>32</v>
      </c>
      <c r="BC199" s="2">
        <v>1</v>
      </c>
      <c r="BD199" s="2">
        <v>2</v>
      </c>
      <c r="BE199" s="2">
        <v>1</v>
      </c>
      <c r="BF199" s="2"/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1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/>
    </row>
    <row r="200" spans="1:70" x14ac:dyDescent="0.3">
      <c r="A200" s="1" t="s">
        <v>173</v>
      </c>
      <c r="B200" s="1" t="s">
        <v>62</v>
      </c>
      <c r="C200" s="1" t="s">
        <v>175</v>
      </c>
      <c r="D200" s="1" t="s">
        <v>177</v>
      </c>
      <c r="E200" s="1" t="s">
        <v>170</v>
      </c>
      <c r="F200" s="1" t="s">
        <v>171</v>
      </c>
      <c r="G200" s="1" t="s">
        <v>1</v>
      </c>
      <c r="H200" s="1"/>
      <c r="I200" s="1"/>
      <c r="J200" s="1"/>
      <c r="K200" s="1">
        <v>33</v>
      </c>
      <c r="L200" s="1">
        <v>30</v>
      </c>
      <c r="M200" s="1">
        <v>36</v>
      </c>
      <c r="N200" s="1">
        <v>33</v>
      </c>
      <c r="O200" s="1">
        <v>30</v>
      </c>
      <c r="P200" s="1">
        <v>36</v>
      </c>
      <c r="Q200" s="1"/>
      <c r="R200" s="1"/>
      <c r="S200" s="1"/>
      <c r="T200" s="1"/>
      <c r="U200" s="1"/>
      <c r="V200" s="1"/>
      <c r="AF200" s="1">
        <v>0</v>
      </c>
      <c r="AG200" s="1">
        <v>1</v>
      </c>
      <c r="AH200" s="1">
        <v>0</v>
      </c>
      <c r="AI200" s="1">
        <v>1</v>
      </c>
      <c r="AJ200" s="1">
        <v>0</v>
      </c>
      <c r="AK200" s="1">
        <v>1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1</v>
      </c>
      <c r="AV200" s="1">
        <v>1</v>
      </c>
      <c r="AW200" s="1">
        <v>1</v>
      </c>
      <c r="AX200" s="1">
        <v>0</v>
      </c>
      <c r="AY200" s="1">
        <v>0</v>
      </c>
      <c r="AZ200" s="1">
        <v>0</v>
      </c>
      <c r="BA200" s="1">
        <v>1</v>
      </c>
      <c r="BB200" s="1"/>
      <c r="BC200" s="2"/>
      <c r="BD200" s="2"/>
      <c r="BE200" s="2">
        <v>2</v>
      </c>
      <c r="BF200" s="2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1:70" x14ac:dyDescent="0.3">
      <c r="A201" s="1" t="s">
        <v>166</v>
      </c>
      <c r="B201" s="1" t="s">
        <v>62</v>
      </c>
      <c r="C201" s="1" t="s">
        <v>175</v>
      </c>
      <c r="D201" s="1" t="s">
        <v>177</v>
      </c>
      <c r="E201" s="1" t="s">
        <v>170</v>
      </c>
      <c r="F201" s="1" t="s">
        <v>171</v>
      </c>
      <c r="G201" s="1" t="s">
        <v>1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>
        <v>1</v>
      </c>
      <c r="BB201" s="1"/>
      <c r="BC201" s="2"/>
      <c r="BD201" s="2"/>
      <c r="BE201" s="2"/>
      <c r="BF201" s="2"/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1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/>
    </row>
    <row r="202" spans="1:70" x14ac:dyDescent="0.3">
      <c r="A202" s="1" t="s">
        <v>163</v>
      </c>
      <c r="B202" s="1" t="s">
        <v>63</v>
      </c>
      <c r="C202" s="1" t="s">
        <v>175</v>
      </c>
      <c r="D202" s="1" t="s">
        <v>177</v>
      </c>
      <c r="E202" s="1" t="s">
        <v>170</v>
      </c>
      <c r="F202" s="1" t="s">
        <v>171</v>
      </c>
      <c r="G202" s="1" t="s">
        <v>1</v>
      </c>
      <c r="H202" s="1">
        <v>16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AF202" s="1">
        <v>0</v>
      </c>
      <c r="AG202" s="1">
        <v>1</v>
      </c>
      <c r="AH202" s="1"/>
      <c r="AI202" s="1">
        <v>0</v>
      </c>
      <c r="AJ202" s="1">
        <v>0</v>
      </c>
      <c r="AK202" s="1">
        <v>0</v>
      </c>
      <c r="AL202" s="1">
        <v>1</v>
      </c>
      <c r="AM202" s="1">
        <v>0</v>
      </c>
      <c r="AN202" s="1">
        <v>0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>
        <v>1</v>
      </c>
      <c r="BB202" s="1"/>
      <c r="BC202" s="2"/>
      <c r="BD202" s="2"/>
      <c r="BE202" s="2"/>
      <c r="BF202" s="2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>
        <v>2</v>
      </c>
    </row>
    <row r="203" spans="1:70" x14ac:dyDescent="0.3">
      <c r="A203" s="1" t="s">
        <v>164</v>
      </c>
      <c r="B203" s="1" t="s">
        <v>63</v>
      </c>
      <c r="C203" s="1" t="s">
        <v>175</v>
      </c>
      <c r="D203" s="1" t="s">
        <v>177</v>
      </c>
      <c r="E203" s="1" t="s">
        <v>170</v>
      </c>
      <c r="F203" s="1" t="s">
        <v>171</v>
      </c>
      <c r="G203" s="1" t="s">
        <v>1</v>
      </c>
      <c r="H203" s="1">
        <v>15</v>
      </c>
      <c r="I203" s="1">
        <v>14</v>
      </c>
      <c r="J203" s="1">
        <v>16</v>
      </c>
      <c r="K203" s="1"/>
      <c r="L203" s="1"/>
      <c r="M203" s="1"/>
      <c r="N203" s="1"/>
      <c r="O203" s="1"/>
      <c r="P203" s="1"/>
      <c r="Q203" s="2">
        <f>103*1.1</f>
        <v>113.30000000000001</v>
      </c>
      <c r="R203" s="2"/>
      <c r="S203" s="2"/>
      <c r="T203" s="2"/>
      <c r="U203" s="2"/>
      <c r="V203" s="2"/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1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1</v>
      </c>
      <c r="AV203" s="1">
        <v>1</v>
      </c>
      <c r="AW203" s="1">
        <v>0</v>
      </c>
      <c r="AX203" s="1">
        <v>0</v>
      </c>
      <c r="AY203" s="1">
        <v>0</v>
      </c>
      <c r="AZ203" s="1">
        <v>0</v>
      </c>
      <c r="BA203" s="1">
        <v>1</v>
      </c>
      <c r="BB203" s="1">
        <v>28</v>
      </c>
      <c r="BC203" s="2">
        <v>1</v>
      </c>
      <c r="BD203" s="2">
        <v>2</v>
      </c>
      <c r="BE203" s="2">
        <v>1</v>
      </c>
      <c r="BF203" s="2"/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1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/>
    </row>
    <row r="204" spans="1:70" x14ac:dyDescent="0.3">
      <c r="A204" s="1" t="s">
        <v>173</v>
      </c>
      <c r="B204" s="1" t="s">
        <v>63</v>
      </c>
      <c r="C204" s="1" t="s">
        <v>175</v>
      </c>
      <c r="D204" s="1" t="s">
        <v>177</v>
      </c>
      <c r="E204" s="1" t="s">
        <v>170</v>
      </c>
      <c r="F204" s="1" t="s">
        <v>171</v>
      </c>
      <c r="G204" s="1" t="s">
        <v>1</v>
      </c>
      <c r="H204" s="1"/>
      <c r="I204" s="1"/>
      <c r="J204" s="1"/>
      <c r="K204" s="1">
        <v>32</v>
      </c>
      <c r="L204" s="1">
        <v>30</v>
      </c>
      <c r="M204" s="1">
        <v>34</v>
      </c>
      <c r="N204" s="1">
        <v>32</v>
      </c>
      <c r="O204" s="1">
        <v>30</v>
      </c>
      <c r="P204" s="1">
        <v>34</v>
      </c>
      <c r="Q204" s="1"/>
      <c r="R204" s="1"/>
      <c r="S204" s="1"/>
      <c r="T204" s="1"/>
      <c r="U204" s="1"/>
      <c r="V204" s="1"/>
      <c r="AF204" s="1">
        <v>0</v>
      </c>
      <c r="AG204" s="1">
        <v>1</v>
      </c>
      <c r="AH204" s="1">
        <v>0</v>
      </c>
      <c r="AI204" s="1">
        <v>0</v>
      </c>
      <c r="AJ204" s="1">
        <v>0</v>
      </c>
      <c r="AK204" s="1">
        <v>1</v>
      </c>
      <c r="AL204" s="1">
        <v>1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1</v>
      </c>
      <c r="AV204" s="1">
        <v>1</v>
      </c>
      <c r="AW204" s="1">
        <v>0</v>
      </c>
      <c r="AX204" s="1">
        <v>0</v>
      </c>
      <c r="AY204" s="1">
        <v>0</v>
      </c>
      <c r="AZ204" s="1">
        <v>0</v>
      </c>
      <c r="BA204" s="1">
        <v>1</v>
      </c>
      <c r="BB204" s="1"/>
      <c r="BC204" s="2"/>
      <c r="BD204" s="2"/>
      <c r="BE204" s="2">
        <v>2</v>
      </c>
      <c r="BF204" s="2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1:70" x14ac:dyDescent="0.3">
      <c r="A205" s="1" t="s">
        <v>166</v>
      </c>
      <c r="B205" s="1" t="s">
        <v>63</v>
      </c>
      <c r="C205" s="1" t="s">
        <v>175</v>
      </c>
      <c r="D205" s="1" t="s">
        <v>177</v>
      </c>
      <c r="E205" s="1" t="s">
        <v>170</v>
      </c>
      <c r="F205" s="1" t="s">
        <v>171</v>
      </c>
      <c r="G205" s="1" t="s">
        <v>1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>
        <v>1</v>
      </c>
      <c r="BB205" s="1"/>
      <c r="BC205" s="2"/>
      <c r="BD205" s="2"/>
      <c r="BE205" s="2"/>
      <c r="BF205" s="2"/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1</v>
      </c>
      <c r="BM205" s="1">
        <v>0</v>
      </c>
      <c r="BN205" s="1">
        <v>1</v>
      </c>
      <c r="BO205" s="1">
        <v>0</v>
      </c>
      <c r="BP205" s="1">
        <v>0</v>
      </c>
      <c r="BQ205" s="1">
        <v>0</v>
      </c>
      <c r="BR205" s="1"/>
    </row>
    <row r="206" spans="1:70" x14ac:dyDescent="0.3">
      <c r="A206" s="1" t="s">
        <v>163</v>
      </c>
      <c r="B206" s="1" t="s">
        <v>64</v>
      </c>
      <c r="C206" s="1" t="s">
        <v>175</v>
      </c>
      <c r="D206" s="1" t="s">
        <v>177</v>
      </c>
      <c r="E206" s="1" t="s">
        <v>170</v>
      </c>
      <c r="F206" s="1" t="s">
        <v>171</v>
      </c>
      <c r="G206" s="1" t="s">
        <v>1</v>
      </c>
      <c r="H206" s="1">
        <v>18.5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>
        <v>6</v>
      </c>
      <c r="X206" s="1">
        <v>4</v>
      </c>
      <c r="Y206" s="1">
        <v>7</v>
      </c>
      <c r="Z206" s="1">
        <v>20</v>
      </c>
      <c r="AA206" s="1">
        <v>14</v>
      </c>
      <c r="AB206" s="1">
        <v>25</v>
      </c>
      <c r="AC206" s="1">
        <v>14</v>
      </c>
      <c r="AD206" s="1">
        <v>10</v>
      </c>
      <c r="AE206" s="1">
        <v>18</v>
      </c>
      <c r="AF206" s="1">
        <v>0</v>
      </c>
      <c r="AG206" s="1">
        <v>1</v>
      </c>
      <c r="AH206" s="1"/>
      <c r="AI206" s="1">
        <v>0</v>
      </c>
      <c r="AJ206" s="1">
        <v>0</v>
      </c>
      <c r="AK206" s="1">
        <v>1</v>
      </c>
      <c r="AL206" s="1">
        <v>0</v>
      </c>
      <c r="AM206" s="1">
        <v>0</v>
      </c>
      <c r="AN206" s="1">
        <v>0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>
        <v>1</v>
      </c>
      <c r="BB206" s="1"/>
      <c r="BC206" s="2"/>
      <c r="BD206" s="2"/>
      <c r="BE206" s="2"/>
      <c r="BF206" s="2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>
        <v>3</v>
      </c>
    </row>
    <row r="207" spans="1:70" x14ac:dyDescent="0.3">
      <c r="A207" s="1" t="s">
        <v>167</v>
      </c>
      <c r="B207" s="1" t="s">
        <v>64</v>
      </c>
      <c r="C207" s="1" t="s">
        <v>175</v>
      </c>
      <c r="D207" s="1" t="s">
        <v>177</v>
      </c>
      <c r="E207" s="1" t="s">
        <v>170</v>
      </c>
      <c r="F207" s="1" t="s">
        <v>171</v>
      </c>
      <c r="G207" s="1" t="s">
        <v>1</v>
      </c>
      <c r="H207" s="1"/>
      <c r="I207" s="1"/>
      <c r="J207" s="1"/>
      <c r="K207" s="1">
        <v>18</v>
      </c>
      <c r="L207" s="1">
        <v>17</v>
      </c>
      <c r="M207" s="1">
        <v>19</v>
      </c>
      <c r="N207" s="1">
        <v>16</v>
      </c>
      <c r="O207" s="1">
        <v>15</v>
      </c>
      <c r="P207" s="1">
        <v>17</v>
      </c>
      <c r="Q207" s="1">
        <v>170</v>
      </c>
      <c r="R207" s="1"/>
      <c r="S207" s="1"/>
      <c r="T207" s="1"/>
      <c r="U207" s="1"/>
      <c r="V207" s="1"/>
      <c r="AF207" s="1">
        <v>0</v>
      </c>
      <c r="AG207" s="1">
        <v>1</v>
      </c>
      <c r="AH207" s="1">
        <v>0</v>
      </c>
      <c r="AI207" s="1">
        <v>0</v>
      </c>
      <c r="AJ207" s="1">
        <v>0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1</v>
      </c>
      <c r="AU207" s="1">
        <v>1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v>1</v>
      </c>
      <c r="BB207" s="1">
        <v>25</v>
      </c>
      <c r="BC207" s="2">
        <v>1</v>
      </c>
      <c r="BD207" s="2">
        <v>2</v>
      </c>
      <c r="BE207" s="2">
        <v>2</v>
      </c>
      <c r="BF207" s="2"/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3</v>
      </c>
    </row>
    <row r="208" spans="1:70" x14ac:dyDescent="0.3">
      <c r="A208" s="1" t="s">
        <v>173</v>
      </c>
      <c r="B208" s="1" t="s">
        <v>64</v>
      </c>
      <c r="C208" s="1" t="s">
        <v>175</v>
      </c>
      <c r="D208" s="1" t="s">
        <v>177</v>
      </c>
      <c r="E208" s="1" t="s">
        <v>170</v>
      </c>
      <c r="F208" s="1" t="s">
        <v>171</v>
      </c>
      <c r="G208" s="1" t="s">
        <v>1</v>
      </c>
      <c r="H208" s="1"/>
      <c r="I208" s="1"/>
      <c r="J208" s="1"/>
      <c r="K208" s="1">
        <v>35</v>
      </c>
      <c r="L208" s="1">
        <v>32</v>
      </c>
      <c r="M208" s="1">
        <v>38</v>
      </c>
      <c r="N208" s="1">
        <v>35</v>
      </c>
      <c r="O208" s="1">
        <v>32</v>
      </c>
      <c r="P208" s="1">
        <v>38</v>
      </c>
      <c r="Q208" s="1"/>
      <c r="R208" s="1"/>
      <c r="S208" s="1"/>
      <c r="T208" s="1"/>
      <c r="U208" s="1"/>
      <c r="V208" s="1"/>
      <c r="AF208" s="1">
        <v>0</v>
      </c>
      <c r="AG208" s="1">
        <v>1</v>
      </c>
      <c r="AH208" s="1">
        <v>0</v>
      </c>
      <c r="AI208" s="1">
        <v>0</v>
      </c>
      <c r="AJ208" s="1">
        <v>0</v>
      </c>
      <c r="AK208" s="1">
        <v>1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1</v>
      </c>
      <c r="AU208" s="1">
        <v>1</v>
      </c>
      <c r="AV208" s="1">
        <v>1</v>
      </c>
      <c r="AW208" s="1">
        <v>0</v>
      </c>
      <c r="AX208" s="1">
        <v>0</v>
      </c>
      <c r="AY208" s="1">
        <v>0</v>
      </c>
      <c r="AZ208" s="1">
        <v>0</v>
      </c>
      <c r="BA208" s="1">
        <v>1</v>
      </c>
      <c r="BB208" s="1"/>
      <c r="BC208" s="2"/>
      <c r="BD208" s="2"/>
      <c r="BE208" s="2">
        <v>3</v>
      </c>
      <c r="BF208" s="2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1:70" x14ac:dyDescent="0.3">
      <c r="A209" s="1" t="s">
        <v>166</v>
      </c>
      <c r="B209" s="1" t="s">
        <v>64</v>
      </c>
      <c r="C209" s="1" t="s">
        <v>175</v>
      </c>
      <c r="D209" s="1" t="s">
        <v>177</v>
      </c>
      <c r="E209" s="1" t="s">
        <v>170</v>
      </c>
      <c r="F209" s="1" t="s">
        <v>171</v>
      </c>
      <c r="G209" s="1" t="s">
        <v>1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>
        <v>1</v>
      </c>
      <c r="BB209" s="1"/>
      <c r="BC209" s="2"/>
      <c r="BD209" s="2"/>
      <c r="BE209" s="2"/>
      <c r="BF209" s="2"/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1</v>
      </c>
      <c r="BM209" s="1">
        <v>0</v>
      </c>
      <c r="BN209" s="1">
        <v>1</v>
      </c>
      <c r="BO209" s="1">
        <v>0</v>
      </c>
      <c r="BP209" s="1">
        <v>0</v>
      </c>
      <c r="BQ209" s="1">
        <v>0</v>
      </c>
      <c r="BR209" s="1"/>
    </row>
    <row r="210" spans="1:70" x14ac:dyDescent="0.3">
      <c r="A210" s="1" t="s">
        <v>163</v>
      </c>
      <c r="B210" s="1" t="s">
        <v>65</v>
      </c>
      <c r="C210" s="1" t="s">
        <v>175</v>
      </c>
      <c r="D210" s="1" t="s">
        <v>177</v>
      </c>
      <c r="E210" s="1" t="s">
        <v>170</v>
      </c>
      <c r="F210" s="1" t="s">
        <v>171</v>
      </c>
      <c r="G210" s="1" t="s">
        <v>1</v>
      </c>
      <c r="H210" s="1">
        <v>16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>
        <v>5</v>
      </c>
      <c r="Z210" s="1">
        <v>24</v>
      </c>
      <c r="AA210" s="1">
        <v>16</v>
      </c>
      <c r="AB210" s="1">
        <v>30</v>
      </c>
      <c r="AC210" s="1">
        <v>9</v>
      </c>
      <c r="AD210" s="1">
        <v>8</v>
      </c>
      <c r="AE210" s="1">
        <v>13</v>
      </c>
      <c r="AF210" s="1">
        <v>0</v>
      </c>
      <c r="AG210" s="1">
        <v>0</v>
      </c>
      <c r="AH210" s="1"/>
      <c r="AI210" s="1">
        <v>1</v>
      </c>
      <c r="AJ210" s="1">
        <v>0</v>
      </c>
      <c r="AK210" s="1">
        <v>0</v>
      </c>
      <c r="AL210" s="1">
        <v>1</v>
      </c>
      <c r="AM210" s="1">
        <v>0</v>
      </c>
      <c r="AN210" s="1">
        <v>0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>
        <v>1</v>
      </c>
      <c r="BB210" s="1"/>
      <c r="BC210" s="2"/>
      <c r="BD210" s="2"/>
      <c r="BE210" s="2"/>
      <c r="BF210" s="2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>
        <v>3</v>
      </c>
    </row>
    <row r="211" spans="1:70" x14ac:dyDescent="0.3">
      <c r="A211" s="1" t="s">
        <v>164</v>
      </c>
      <c r="B211" s="1" t="s">
        <v>65</v>
      </c>
      <c r="C211" s="1" t="s">
        <v>175</v>
      </c>
      <c r="D211" s="1" t="s">
        <v>177</v>
      </c>
      <c r="E211" s="1" t="s">
        <v>170</v>
      </c>
      <c r="F211" s="1" t="s">
        <v>171</v>
      </c>
      <c r="G211" s="1" t="s">
        <v>1</v>
      </c>
      <c r="H211" s="1">
        <v>15</v>
      </c>
      <c r="I211" s="1">
        <v>14</v>
      </c>
      <c r="J211" s="1">
        <v>16</v>
      </c>
      <c r="K211" s="1"/>
      <c r="L211" s="1"/>
      <c r="M211" s="1"/>
      <c r="N211" s="1"/>
      <c r="O211" s="1"/>
      <c r="P211" s="1"/>
      <c r="Q211" s="2"/>
      <c r="R211" s="2"/>
      <c r="S211" s="2"/>
      <c r="T211" s="2"/>
      <c r="U211" s="2"/>
      <c r="V211" s="2"/>
      <c r="AF211" s="1">
        <v>0</v>
      </c>
      <c r="AG211" s="1">
        <v>1</v>
      </c>
      <c r="AH211" s="1">
        <v>1</v>
      </c>
      <c r="AI211" s="1">
        <v>0</v>
      </c>
      <c r="AJ211" s="1">
        <v>0</v>
      </c>
      <c r="AK211" s="1">
        <v>0</v>
      </c>
      <c r="AL211" s="1">
        <v>1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1</v>
      </c>
      <c r="AU211" s="1">
        <v>1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1</v>
      </c>
      <c r="BB211" s="1">
        <v>28</v>
      </c>
      <c r="BC211" s="2">
        <v>1</v>
      </c>
      <c r="BD211" s="2">
        <v>2</v>
      </c>
      <c r="BE211" s="2">
        <v>1</v>
      </c>
      <c r="BF211" s="2"/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1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/>
    </row>
    <row r="212" spans="1:70" x14ac:dyDescent="0.3">
      <c r="A212" s="1" t="s">
        <v>173</v>
      </c>
      <c r="B212" s="1" t="s">
        <v>65</v>
      </c>
      <c r="C212" s="1" t="s">
        <v>175</v>
      </c>
      <c r="D212" s="1" t="s">
        <v>177</v>
      </c>
      <c r="E212" s="1" t="s">
        <v>170</v>
      </c>
      <c r="F212" s="1" t="s">
        <v>171</v>
      </c>
      <c r="G212" s="1" t="s">
        <v>1</v>
      </c>
      <c r="H212" s="1"/>
      <c r="I212" s="1"/>
      <c r="J212" s="1"/>
      <c r="K212" s="1">
        <v>32</v>
      </c>
      <c r="L212" s="1">
        <v>30</v>
      </c>
      <c r="M212" s="1">
        <v>34</v>
      </c>
      <c r="N212" s="1">
        <v>32</v>
      </c>
      <c r="O212" s="1">
        <v>30</v>
      </c>
      <c r="P212" s="1">
        <v>34</v>
      </c>
      <c r="Q212" s="1"/>
      <c r="R212" s="1"/>
      <c r="S212" s="1"/>
      <c r="T212" s="1"/>
      <c r="U212" s="1"/>
      <c r="V212" s="1"/>
      <c r="AF212" s="1">
        <v>0</v>
      </c>
      <c r="AG212" s="1">
        <v>1</v>
      </c>
      <c r="AH212" s="1">
        <v>0</v>
      </c>
      <c r="AI212" s="1">
        <v>1</v>
      </c>
      <c r="AJ212" s="1">
        <v>0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1</v>
      </c>
      <c r="AT212" s="1">
        <v>1</v>
      </c>
      <c r="AU212" s="1">
        <v>1</v>
      </c>
      <c r="AV212" s="1">
        <v>1</v>
      </c>
      <c r="AW212" s="1">
        <v>0</v>
      </c>
      <c r="AX212" s="1">
        <v>0</v>
      </c>
      <c r="AY212" s="1">
        <v>0</v>
      </c>
      <c r="AZ212" s="1">
        <v>0</v>
      </c>
      <c r="BA212" s="1">
        <v>1</v>
      </c>
      <c r="BB212" s="1"/>
      <c r="BC212" s="2"/>
      <c r="BD212" s="2"/>
      <c r="BE212" s="2">
        <v>3</v>
      </c>
      <c r="BF212" s="2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1:70" x14ac:dyDescent="0.3">
      <c r="A213" s="1" t="s">
        <v>166</v>
      </c>
      <c r="B213" s="1" t="s">
        <v>65</v>
      </c>
      <c r="C213" s="1" t="s">
        <v>175</v>
      </c>
      <c r="D213" s="1" t="s">
        <v>177</v>
      </c>
      <c r="E213" s="1" t="s">
        <v>170</v>
      </c>
      <c r="F213" s="1" t="s">
        <v>171</v>
      </c>
      <c r="G213" s="1" t="s">
        <v>1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>
        <v>1</v>
      </c>
      <c r="BB213" s="1"/>
      <c r="BC213" s="2"/>
      <c r="BD213" s="2"/>
      <c r="BE213" s="2"/>
      <c r="BF213" s="2"/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1</v>
      </c>
      <c r="BM213" s="1">
        <v>0</v>
      </c>
      <c r="BN213" s="1">
        <v>1</v>
      </c>
      <c r="BO213" s="1">
        <v>0</v>
      </c>
      <c r="BP213" s="1">
        <v>0</v>
      </c>
      <c r="BQ213" s="1">
        <v>0</v>
      </c>
      <c r="BR213" s="1"/>
    </row>
    <row r="214" spans="1:70" x14ac:dyDescent="0.3">
      <c r="A214" s="1" t="s">
        <v>163</v>
      </c>
      <c r="B214" s="1" t="s">
        <v>66</v>
      </c>
      <c r="C214" s="1" t="s">
        <v>175</v>
      </c>
      <c r="D214" s="1" t="s">
        <v>177</v>
      </c>
      <c r="E214" s="1" t="s">
        <v>170</v>
      </c>
      <c r="F214" s="1" t="s">
        <v>171</v>
      </c>
      <c r="G214" s="1" t="s">
        <v>1</v>
      </c>
      <c r="H214" s="1">
        <v>16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AF214" s="1">
        <v>0</v>
      </c>
      <c r="AG214" s="1">
        <v>0</v>
      </c>
      <c r="AH214" s="1"/>
      <c r="AI214" s="1">
        <v>1</v>
      </c>
      <c r="AJ214" s="1">
        <v>1</v>
      </c>
      <c r="AK214" s="1">
        <v>0</v>
      </c>
      <c r="AL214" s="1">
        <v>1</v>
      </c>
      <c r="AM214" s="1">
        <v>0</v>
      </c>
      <c r="AN214" s="1">
        <v>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>
        <v>1</v>
      </c>
      <c r="BB214" s="1"/>
      <c r="BC214" s="2"/>
      <c r="BD214" s="2"/>
      <c r="BE214" s="2"/>
      <c r="BF214" s="2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>
        <v>4</v>
      </c>
    </row>
    <row r="215" spans="1:70" x14ac:dyDescent="0.3">
      <c r="A215" s="1" t="s">
        <v>164</v>
      </c>
      <c r="B215" s="1" t="s">
        <v>66</v>
      </c>
      <c r="C215" s="1" t="s">
        <v>175</v>
      </c>
      <c r="D215" s="1" t="s">
        <v>177</v>
      </c>
      <c r="E215" s="1" t="s">
        <v>170</v>
      </c>
      <c r="F215" s="1" t="s">
        <v>171</v>
      </c>
      <c r="G215" s="1" t="s">
        <v>1</v>
      </c>
      <c r="H215" s="1">
        <v>15</v>
      </c>
      <c r="I215" s="1">
        <v>13</v>
      </c>
      <c r="J215" s="1">
        <v>16</v>
      </c>
      <c r="K215" s="1"/>
      <c r="L215" s="1"/>
      <c r="M215" s="1"/>
      <c r="N215" s="1"/>
      <c r="O215" s="1"/>
      <c r="P215" s="1"/>
      <c r="Q215" s="2">
        <f>118*1.5</f>
        <v>177</v>
      </c>
      <c r="R215" s="2"/>
      <c r="S215" s="2"/>
      <c r="T215" s="2"/>
      <c r="U215" s="2"/>
      <c r="V215" s="2"/>
      <c r="AF215" s="1">
        <v>0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0</v>
      </c>
      <c r="AY215" s="1">
        <v>0</v>
      </c>
      <c r="AZ215" s="1">
        <v>0</v>
      </c>
      <c r="BA215" s="1">
        <v>1</v>
      </c>
      <c r="BB215" s="1">
        <v>28</v>
      </c>
      <c r="BC215" s="2">
        <v>1</v>
      </c>
      <c r="BD215" s="2">
        <v>2</v>
      </c>
      <c r="BE215" s="2">
        <v>2</v>
      </c>
      <c r="BF215" s="2"/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1</v>
      </c>
      <c r="BM215" s="1">
        <v>1</v>
      </c>
      <c r="BN215" s="1">
        <v>1</v>
      </c>
      <c r="BO215" s="1">
        <v>0</v>
      </c>
      <c r="BP215" s="1">
        <v>0</v>
      </c>
      <c r="BQ215" s="1">
        <v>0</v>
      </c>
      <c r="BR215" s="1"/>
    </row>
    <row r="216" spans="1:70" x14ac:dyDescent="0.3">
      <c r="A216" s="1" t="s">
        <v>168</v>
      </c>
      <c r="B216" s="1" t="s">
        <v>66</v>
      </c>
      <c r="C216" s="1" t="s">
        <v>175</v>
      </c>
      <c r="D216" s="1" t="s">
        <v>177</v>
      </c>
      <c r="E216" s="1" t="s">
        <v>170</v>
      </c>
      <c r="F216" s="1" t="s">
        <v>171</v>
      </c>
      <c r="G216" s="1" t="s">
        <v>1</v>
      </c>
      <c r="H216" s="1">
        <v>15.2</v>
      </c>
      <c r="I216" s="1"/>
      <c r="J216" s="1"/>
      <c r="K216" s="1"/>
      <c r="L216" s="1"/>
      <c r="M216" s="1"/>
      <c r="N216" s="1"/>
      <c r="O216" s="1"/>
      <c r="P216" s="1"/>
      <c r="Q216" s="1">
        <v>180</v>
      </c>
      <c r="R216" s="1"/>
      <c r="S216" s="1"/>
      <c r="T216" s="1"/>
      <c r="U216" s="1"/>
      <c r="V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>
        <v>1</v>
      </c>
      <c r="BB216" s="1"/>
      <c r="BC216" s="2"/>
      <c r="BD216" s="2"/>
      <c r="BE216" s="2"/>
      <c r="BF216" s="2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1:70" x14ac:dyDescent="0.3">
      <c r="A217" s="1" t="s">
        <v>165</v>
      </c>
      <c r="B217" s="1" t="s">
        <v>66</v>
      </c>
      <c r="C217" s="1" t="s">
        <v>175</v>
      </c>
      <c r="D217" s="1" t="s">
        <v>177</v>
      </c>
      <c r="E217" s="1" t="s">
        <v>170</v>
      </c>
      <c r="F217" s="1" t="s">
        <v>171</v>
      </c>
      <c r="G217" s="1" t="s">
        <v>1</v>
      </c>
      <c r="H217" s="1">
        <v>28.5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>
        <v>1</v>
      </c>
      <c r="BB217" s="1"/>
      <c r="BC217" s="2"/>
      <c r="BD217" s="2"/>
      <c r="BE217" s="2"/>
      <c r="BF217" s="2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>
        <v>6.1</v>
      </c>
    </row>
    <row r="218" spans="1:70" x14ac:dyDescent="0.3">
      <c r="A218" s="1" t="s">
        <v>173</v>
      </c>
      <c r="B218" s="1" t="s">
        <v>66</v>
      </c>
      <c r="C218" s="1" t="s">
        <v>175</v>
      </c>
      <c r="D218" s="1" t="s">
        <v>177</v>
      </c>
      <c r="E218" s="1" t="s">
        <v>170</v>
      </c>
      <c r="F218" s="1" t="s">
        <v>171</v>
      </c>
      <c r="G218" s="1" t="s">
        <v>1</v>
      </c>
      <c r="H218" s="1"/>
      <c r="I218" s="1"/>
      <c r="J218" s="1"/>
      <c r="K218" s="1">
        <v>30</v>
      </c>
      <c r="L218" s="1">
        <v>24</v>
      </c>
      <c r="M218" s="1">
        <v>36</v>
      </c>
      <c r="N218" s="1">
        <v>28.5</v>
      </c>
      <c r="O218" s="1">
        <v>23</v>
      </c>
      <c r="P218" s="1">
        <v>34</v>
      </c>
      <c r="Q218" s="1"/>
      <c r="R218" s="1"/>
      <c r="S218" s="1"/>
      <c r="T218" s="1"/>
      <c r="U218" s="1"/>
      <c r="V218" s="1"/>
      <c r="W218" s="1">
        <v>9</v>
      </c>
      <c r="X218" s="1">
        <v>7</v>
      </c>
      <c r="Y218" s="1">
        <v>11</v>
      </c>
      <c r="Z218" s="1">
        <f>47*7</f>
        <v>329</v>
      </c>
      <c r="AC218" s="1">
        <v>22</v>
      </c>
      <c r="AF218" s="1">
        <v>0</v>
      </c>
      <c r="AG218" s="1">
        <v>1</v>
      </c>
      <c r="AH218" s="1">
        <v>1</v>
      </c>
      <c r="AI218" s="1">
        <v>1</v>
      </c>
      <c r="AJ218" s="1">
        <v>1</v>
      </c>
      <c r="AK218" s="1">
        <v>0</v>
      </c>
      <c r="AL218" s="1">
        <v>1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0</v>
      </c>
      <c r="AZ218" s="1">
        <v>0</v>
      </c>
      <c r="BA218" s="1">
        <v>1</v>
      </c>
      <c r="BB218" s="1"/>
      <c r="BC218" s="2"/>
      <c r="BD218" s="2"/>
      <c r="BE218" s="2">
        <v>2</v>
      </c>
      <c r="BF218" s="2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1:70" x14ac:dyDescent="0.3">
      <c r="A219" s="1" t="s">
        <v>166</v>
      </c>
      <c r="B219" s="1" t="s">
        <v>66</v>
      </c>
      <c r="C219" s="1" t="s">
        <v>175</v>
      </c>
      <c r="D219" s="1" t="s">
        <v>177</v>
      </c>
      <c r="E219" s="1" t="s">
        <v>170</v>
      </c>
      <c r="F219" s="1" t="s">
        <v>171</v>
      </c>
      <c r="G219" s="1" t="s">
        <v>1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>
        <v>1</v>
      </c>
      <c r="BB219" s="1"/>
      <c r="BC219" s="2"/>
      <c r="BD219" s="2"/>
      <c r="BE219" s="2"/>
      <c r="BF219" s="2"/>
      <c r="BG219" s="1">
        <v>0</v>
      </c>
      <c r="BH219" s="1">
        <v>0</v>
      </c>
      <c r="BI219" s="1">
        <v>1</v>
      </c>
      <c r="BJ219" s="1">
        <v>0</v>
      </c>
      <c r="BK219" s="1">
        <v>0</v>
      </c>
      <c r="BL219" s="1">
        <v>1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/>
    </row>
    <row r="220" spans="1:70" x14ac:dyDescent="0.3">
      <c r="A220" s="1" t="s">
        <v>163</v>
      </c>
      <c r="B220" s="1" t="s">
        <v>67</v>
      </c>
      <c r="C220" s="1" t="s">
        <v>175</v>
      </c>
      <c r="D220" s="1" t="s">
        <v>177</v>
      </c>
      <c r="E220" s="1" t="s">
        <v>170</v>
      </c>
      <c r="F220" s="1" t="s">
        <v>171</v>
      </c>
      <c r="G220" s="1" t="s">
        <v>1</v>
      </c>
      <c r="H220" s="1">
        <v>14.5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AF220" s="1">
        <v>0</v>
      </c>
      <c r="AG220" s="1">
        <v>0</v>
      </c>
      <c r="AH220" s="1"/>
      <c r="AI220" s="1">
        <v>1</v>
      </c>
      <c r="AJ220" s="1">
        <v>0</v>
      </c>
      <c r="AK220" s="1">
        <v>0</v>
      </c>
      <c r="AL220" s="1">
        <v>1</v>
      </c>
      <c r="AM220" s="1">
        <v>0</v>
      </c>
      <c r="AN220" s="1">
        <v>0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>
        <v>1</v>
      </c>
      <c r="BB220" s="1"/>
      <c r="BC220" s="2"/>
      <c r="BD220" s="2"/>
      <c r="BE220" s="2"/>
      <c r="BF220" s="2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>
        <v>3</v>
      </c>
    </row>
    <row r="221" spans="1:70" x14ac:dyDescent="0.3">
      <c r="A221" s="1" t="s">
        <v>164</v>
      </c>
      <c r="B221" s="1" t="s">
        <v>67</v>
      </c>
      <c r="C221" s="1" t="s">
        <v>175</v>
      </c>
      <c r="D221" s="1" t="s">
        <v>177</v>
      </c>
      <c r="E221" s="1" t="s">
        <v>170</v>
      </c>
      <c r="F221" s="1" t="s">
        <v>171</v>
      </c>
      <c r="G221" s="1" t="s">
        <v>1</v>
      </c>
      <c r="H221" s="1">
        <v>14</v>
      </c>
      <c r="I221" s="1">
        <v>12</v>
      </c>
      <c r="J221" s="1">
        <v>16</v>
      </c>
      <c r="K221" s="1"/>
      <c r="L221" s="1"/>
      <c r="M221" s="1"/>
      <c r="N221" s="1"/>
      <c r="O221" s="1"/>
      <c r="P221" s="1"/>
      <c r="Q221" s="2">
        <f>63*2</f>
        <v>126</v>
      </c>
      <c r="R221" s="2"/>
      <c r="S221" s="2"/>
      <c r="T221" s="2"/>
      <c r="U221" s="2"/>
      <c r="V221" s="2"/>
      <c r="AF221" s="1">
        <v>0</v>
      </c>
      <c r="AG221" s="1">
        <v>0</v>
      </c>
      <c r="AH221" s="1">
        <v>0</v>
      </c>
      <c r="AI221" s="1">
        <v>1</v>
      </c>
      <c r="AJ221" s="1">
        <v>1</v>
      </c>
      <c r="AK221" s="1">
        <v>0</v>
      </c>
      <c r="AL221" s="1">
        <v>1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1</v>
      </c>
      <c r="AT221" s="1">
        <v>1</v>
      </c>
      <c r="AU221" s="1">
        <v>1</v>
      </c>
      <c r="AV221" s="1">
        <v>1</v>
      </c>
      <c r="AW221" s="1">
        <v>0</v>
      </c>
      <c r="AX221" s="1">
        <v>0</v>
      </c>
      <c r="AY221" s="1">
        <v>0</v>
      </c>
      <c r="AZ221" s="1">
        <v>0</v>
      </c>
      <c r="BA221" s="1">
        <v>1</v>
      </c>
      <c r="BB221" s="1">
        <v>21</v>
      </c>
      <c r="BC221" s="2">
        <v>1</v>
      </c>
      <c r="BD221" s="2">
        <v>2</v>
      </c>
      <c r="BE221" s="2">
        <v>1</v>
      </c>
      <c r="BF221" s="2"/>
      <c r="BG221" s="1">
        <v>0</v>
      </c>
      <c r="BH221" s="1">
        <v>0</v>
      </c>
      <c r="BI221" s="1">
        <v>1</v>
      </c>
      <c r="BJ221" s="1">
        <v>0</v>
      </c>
      <c r="BK221" s="1">
        <v>0</v>
      </c>
      <c r="BL221" s="1">
        <v>1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/>
    </row>
    <row r="222" spans="1:70" x14ac:dyDescent="0.3">
      <c r="A222" s="1" t="s">
        <v>173</v>
      </c>
      <c r="B222" s="1" t="s">
        <v>67</v>
      </c>
      <c r="C222" s="1" t="s">
        <v>175</v>
      </c>
      <c r="D222" s="1" t="s">
        <v>177</v>
      </c>
      <c r="E222" s="1" t="s">
        <v>170</v>
      </c>
      <c r="F222" s="1" t="s">
        <v>171</v>
      </c>
      <c r="G222" s="1" t="s">
        <v>1</v>
      </c>
      <c r="H222" s="1"/>
      <c r="I222" s="1"/>
      <c r="J222" s="1"/>
      <c r="K222" s="1">
        <v>29</v>
      </c>
      <c r="L222" s="1">
        <v>26</v>
      </c>
      <c r="M222" s="1">
        <v>32</v>
      </c>
      <c r="N222" s="1">
        <v>29</v>
      </c>
      <c r="O222" s="1">
        <v>26</v>
      </c>
      <c r="P222" s="1">
        <v>32</v>
      </c>
      <c r="Q222" s="1"/>
      <c r="R222" s="1"/>
      <c r="S222" s="1"/>
      <c r="T222" s="1"/>
      <c r="U222" s="1"/>
      <c r="V222" s="1"/>
      <c r="W222" s="1">
        <v>7</v>
      </c>
      <c r="X222" s="1">
        <v>6</v>
      </c>
      <c r="Y222" s="1">
        <v>8</v>
      </c>
      <c r="Z222" s="1">
        <f>47*7</f>
        <v>329</v>
      </c>
      <c r="AC222" s="1">
        <v>24</v>
      </c>
      <c r="AF222" s="1">
        <v>0</v>
      </c>
      <c r="AG222" s="1">
        <v>1</v>
      </c>
      <c r="AH222" s="1">
        <v>0</v>
      </c>
      <c r="AI222" s="1">
        <v>1</v>
      </c>
      <c r="AJ222" s="1">
        <v>1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0</v>
      </c>
      <c r="AZ222" s="1">
        <v>0</v>
      </c>
      <c r="BA222" s="1">
        <v>1</v>
      </c>
      <c r="BB222" s="1"/>
      <c r="BC222" s="2"/>
      <c r="BD222" s="2"/>
      <c r="BE222" s="2">
        <v>2</v>
      </c>
      <c r="BF222" s="2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1:70" x14ac:dyDescent="0.3">
      <c r="A223" s="1" t="s">
        <v>166</v>
      </c>
      <c r="B223" s="1" t="s">
        <v>67</v>
      </c>
      <c r="C223" s="1" t="s">
        <v>175</v>
      </c>
      <c r="D223" s="1" t="s">
        <v>177</v>
      </c>
      <c r="E223" s="1" t="s">
        <v>170</v>
      </c>
      <c r="F223" s="1" t="s">
        <v>171</v>
      </c>
      <c r="G223" s="1" t="s">
        <v>1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>
        <v>1</v>
      </c>
      <c r="BB223" s="1"/>
      <c r="BC223" s="2"/>
      <c r="BD223" s="2"/>
      <c r="BE223" s="2"/>
      <c r="BF223" s="2"/>
      <c r="BG223" s="1">
        <v>0</v>
      </c>
      <c r="BH223" s="1">
        <v>0</v>
      </c>
      <c r="BI223" s="1">
        <v>1</v>
      </c>
      <c r="BJ223" s="1">
        <v>0</v>
      </c>
      <c r="BK223" s="1">
        <v>0</v>
      </c>
      <c r="BL223" s="1">
        <v>1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/>
    </row>
    <row r="224" spans="1:70" x14ac:dyDescent="0.3">
      <c r="A224" s="1" t="s">
        <v>164</v>
      </c>
      <c r="B224" s="1" t="s">
        <v>68</v>
      </c>
      <c r="C224" s="1" t="s">
        <v>175</v>
      </c>
      <c r="D224" s="1" t="s">
        <v>177</v>
      </c>
      <c r="E224" s="1" t="s">
        <v>170</v>
      </c>
      <c r="F224" s="1" t="s">
        <v>171</v>
      </c>
      <c r="G224" s="1" t="s">
        <v>1</v>
      </c>
      <c r="H224" s="1">
        <v>12</v>
      </c>
      <c r="I224" s="1">
        <v>10</v>
      </c>
      <c r="J224" s="1">
        <v>13</v>
      </c>
      <c r="K224" s="1"/>
      <c r="L224" s="1"/>
      <c r="M224" s="1"/>
      <c r="N224" s="1"/>
      <c r="O224" s="1"/>
      <c r="P224" s="1"/>
      <c r="Q224" s="2">
        <f>53*1.8</f>
        <v>95.4</v>
      </c>
      <c r="R224" s="2"/>
      <c r="S224" s="2"/>
      <c r="T224" s="2"/>
      <c r="U224" s="2"/>
      <c r="V224" s="2"/>
      <c r="AF224" s="1">
        <v>0</v>
      </c>
      <c r="AG224" s="1">
        <v>1</v>
      </c>
      <c r="AH224" s="1">
        <v>0</v>
      </c>
      <c r="AI224" s="1">
        <v>1</v>
      </c>
      <c r="AJ224" s="1">
        <v>0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1</v>
      </c>
      <c r="AT224" s="1">
        <v>1</v>
      </c>
      <c r="AU224" s="1">
        <v>1</v>
      </c>
      <c r="AV224" s="1">
        <v>1</v>
      </c>
      <c r="AW224" s="1">
        <v>0</v>
      </c>
      <c r="AX224" s="1">
        <v>0</v>
      </c>
      <c r="AY224" s="1">
        <v>0</v>
      </c>
      <c r="AZ224" s="1">
        <v>0</v>
      </c>
      <c r="BA224" s="1">
        <v>1</v>
      </c>
      <c r="BB224" s="1">
        <v>14</v>
      </c>
      <c r="BC224" s="2">
        <v>1</v>
      </c>
      <c r="BD224" s="2">
        <v>2</v>
      </c>
      <c r="BE224" s="2">
        <v>2</v>
      </c>
      <c r="BF224" s="2"/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1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/>
    </row>
    <row r="225" spans="1:70" x14ac:dyDescent="0.3">
      <c r="A225" s="1" t="s">
        <v>173</v>
      </c>
      <c r="B225" s="1" t="s">
        <v>68</v>
      </c>
      <c r="C225" s="1" t="s">
        <v>175</v>
      </c>
      <c r="D225" s="1" t="s">
        <v>177</v>
      </c>
      <c r="E225" s="1" t="s">
        <v>170</v>
      </c>
      <c r="F225" s="1" t="s">
        <v>171</v>
      </c>
      <c r="G225" s="1" t="s">
        <v>1</v>
      </c>
      <c r="H225" s="1"/>
      <c r="I225" s="1"/>
      <c r="J225" s="1"/>
      <c r="K225" s="1">
        <v>22</v>
      </c>
      <c r="L225" s="1">
        <v>19</v>
      </c>
      <c r="M225" s="1">
        <v>25</v>
      </c>
      <c r="N225" s="1">
        <v>24</v>
      </c>
      <c r="O225" s="1">
        <v>22</v>
      </c>
      <c r="P225" s="1">
        <v>26</v>
      </c>
      <c r="Q225" s="1"/>
      <c r="R225" s="1"/>
      <c r="S225" s="1"/>
      <c r="T225" s="1"/>
      <c r="U225" s="1"/>
      <c r="V225" s="1"/>
      <c r="AF225" s="1">
        <v>0</v>
      </c>
      <c r="AG225" s="1">
        <v>1</v>
      </c>
      <c r="AH225" s="1">
        <v>0</v>
      </c>
      <c r="AI225" s="1">
        <v>1</v>
      </c>
      <c r="AJ225" s="1">
        <v>0</v>
      </c>
      <c r="AK225" s="1">
        <v>0</v>
      </c>
      <c r="AL225" s="1">
        <v>1</v>
      </c>
      <c r="AM225" s="1">
        <v>1</v>
      </c>
      <c r="AN225" s="1">
        <v>0</v>
      </c>
      <c r="AO225" s="1">
        <v>0</v>
      </c>
      <c r="AP225" s="1">
        <v>0</v>
      </c>
      <c r="AQ225" s="1">
        <v>0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0</v>
      </c>
      <c r="AX225" s="1">
        <v>0</v>
      </c>
      <c r="AY225" s="1">
        <v>0</v>
      </c>
      <c r="AZ225" s="1">
        <v>0</v>
      </c>
      <c r="BA225" s="1">
        <v>1</v>
      </c>
      <c r="BB225" s="1"/>
      <c r="BC225" s="2"/>
      <c r="BD225" s="2"/>
      <c r="BE225" s="2">
        <v>2</v>
      </c>
      <c r="BF225" s="2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1:70" x14ac:dyDescent="0.3">
      <c r="A226" s="1" t="s">
        <v>163</v>
      </c>
      <c r="B226" s="1" t="s">
        <v>69</v>
      </c>
      <c r="C226" s="1" t="s">
        <v>175</v>
      </c>
      <c r="D226" s="1" t="s">
        <v>177</v>
      </c>
      <c r="E226" s="1" t="s">
        <v>170</v>
      </c>
      <c r="F226" s="1" t="s">
        <v>171</v>
      </c>
      <c r="G226" s="1" t="s">
        <v>1</v>
      </c>
      <c r="H226" s="1">
        <v>11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AF226" s="1">
        <v>0</v>
      </c>
      <c r="AG226" s="1">
        <v>0</v>
      </c>
      <c r="AH226" s="1"/>
      <c r="AI226" s="1">
        <v>1</v>
      </c>
      <c r="AJ226" s="1">
        <v>0</v>
      </c>
      <c r="AK226" s="1">
        <v>0</v>
      </c>
      <c r="AL226" s="1">
        <v>0</v>
      </c>
      <c r="AM226" s="1">
        <v>1</v>
      </c>
      <c r="AN226" s="1">
        <v>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>
        <v>1</v>
      </c>
      <c r="BB226" s="1"/>
      <c r="BC226" s="2"/>
      <c r="BD226" s="2"/>
      <c r="BE226" s="2"/>
      <c r="BF226" s="2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>
        <v>3</v>
      </c>
    </row>
    <row r="227" spans="1:70" x14ac:dyDescent="0.3">
      <c r="A227" s="1" t="s">
        <v>165</v>
      </c>
      <c r="B227" s="1" t="s">
        <v>69</v>
      </c>
      <c r="C227" s="1" t="s">
        <v>175</v>
      </c>
      <c r="D227" s="1" t="s">
        <v>177</v>
      </c>
      <c r="E227" s="1" t="s">
        <v>170</v>
      </c>
      <c r="F227" s="1" t="s">
        <v>171</v>
      </c>
      <c r="G227" s="1" t="s">
        <v>1</v>
      </c>
      <c r="H227" s="1">
        <v>23.7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>
        <v>1</v>
      </c>
      <c r="BB227" s="1"/>
      <c r="BC227" s="2"/>
      <c r="BD227" s="2"/>
      <c r="BE227" s="2"/>
      <c r="BF227" s="2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>
        <v>1.4</v>
      </c>
    </row>
    <row r="228" spans="1:70" x14ac:dyDescent="0.3">
      <c r="A228" s="1" t="s">
        <v>173</v>
      </c>
      <c r="B228" s="1" t="s">
        <v>69</v>
      </c>
      <c r="C228" s="1" t="s">
        <v>175</v>
      </c>
      <c r="D228" s="1" t="s">
        <v>177</v>
      </c>
      <c r="E228" s="1" t="s">
        <v>170</v>
      </c>
      <c r="F228" s="1" t="s">
        <v>171</v>
      </c>
      <c r="G228" s="1" t="s">
        <v>1</v>
      </c>
      <c r="H228" s="1"/>
      <c r="I228" s="1"/>
      <c r="J228" s="1"/>
      <c r="K228" s="1">
        <v>22</v>
      </c>
      <c r="L228" s="1">
        <v>19</v>
      </c>
      <c r="M228" s="1">
        <v>25</v>
      </c>
      <c r="N228" s="1">
        <v>23</v>
      </c>
      <c r="O228" s="1">
        <v>20</v>
      </c>
      <c r="P228" s="1">
        <v>26</v>
      </c>
      <c r="Q228" s="1"/>
      <c r="R228" s="1"/>
      <c r="S228" s="1"/>
      <c r="T228" s="1"/>
      <c r="U228" s="1"/>
      <c r="V228" s="1"/>
      <c r="W228" s="1">
        <v>8</v>
      </c>
      <c r="Z228" s="1">
        <f>47*7</f>
        <v>329</v>
      </c>
      <c r="AC228" s="1">
        <v>25</v>
      </c>
      <c r="AF228" s="1">
        <v>0</v>
      </c>
      <c r="AG228" s="1">
        <v>1</v>
      </c>
      <c r="AH228" s="1">
        <v>0</v>
      </c>
      <c r="AI228" s="1">
        <v>1</v>
      </c>
      <c r="AJ228" s="1">
        <v>0</v>
      </c>
      <c r="AK228" s="1">
        <v>0</v>
      </c>
      <c r="AL228" s="1">
        <v>1</v>
      </c>
      <c r="AM228" s="1">
        <v>1</v>
      </c>
      <c r="AN228" s="1">
        <v>0</v>
      </c>
      <c r="AO228" s="1">
        <v>0</v>
      </c>
      <c r="AP228" s="1">
        <v>0</v>
      </c>
      <c r="AQ228" s="1">
        <v>0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0</v>
      </c>
      <c r="AX228" s="1">
        <v>0</v>
      </c>
      <c r="AY228" s="1">
        <v>0</v>
      </c>
      <c r="AZ228" s="1">
        <v>0</v>
      </c>
      <c r="BA228" s="1">
        <v>1</v>
      </c>
      <c r="BB228" s="1"/>
      <c r="BC228" s="2"/>
      <c r="BD228" s="2"/>
      <c r="BE228" s="2">
        <v>3</v>
      </c>
      <c r="BF228" s="2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1:70" x14ac:dyDescent="0.3">
      <c r="A229" s="1" t="s">
        <v>166</v>
      </c>
      <c r="B229" s="1" t="s">
        <v>69</v>
      </c>
      <c r="C229" s="1" t="s">
        <v>175</v>
      </c>
      <c r="D229" s="1" t="s">
        <v>177</v>
      </c>
      <c r="E229" s="1" t="s">
        <v>170</v>
      </c>
      <c r="F229" s="1" t="s">
        <v>171</v>
      </c>
      <c r="G229" s="1" t="s">
        <v>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>
        <v>1</v>
      </c>
      <c r="BB229" s="1"/>
      <c r="BC229" s="2"/>
      <c r="BD229" s="2"/>
      <c r="BE229" s="2"/>
      <c r="BF229" s="2"/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1</v>
      </c>
      <c r="BM229" s="1">
        <v>0</v>
      </c>
      <c r="BN229" s="1">
        <v>1</v>
      </c>
      <c r="BO229" s="1">
        <v>0</v>
      </c>
      <c r="BP229" s="1">
        <v>0</v>
      </c>
      <c r="BQ229" s="1">
        <v>0</v>
      </c>
      <c r="BR229" s="1"/>
    </row>
    <row r="230" spans="1:70" x14ac:dyDescent="0.3">
      <c r="A230" s="1" t="s">
        <v>163</v>
      </c>
      <c r="B230" s="1" t="s">
        <v>70</v>
      </c>
      <c r="C230" s="1" t="s">
        <v>175</v>
      </c>
      <c r="D230" s="1" t="s">
        <v>177</v>
      </c>
      <c r="E230" s="1" t="s">
        <v>170</v>
      </c>
      <c r="F230" s="1" t="s">
        <v>171</v>
      </c>
      <c r="G230" s="1" t="s">
        <v>1</v>
      </c>
      <c r="H230" s="1">
        <v>14.5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AF230" s="1">
        <v>0</v>
      </c>
      <c r="AG230" s="1">
        <v>1</v>
      </c>
      <c r="AH230" s="1"/>
      <c r="AI230" s="1">
        <v>1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>
        <v>1</v>
      </c>
      <c r="BB230" s="1"/>
      <c r="BC230" s="2"/>
      <c r="BD230" s="2"/>
      <c r="BE230" s="2"/>
      <c r="BF230" s="2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>
        <v>3</v>
      </c>
    </row>
    <row r="231" spans="1:70" x14ac:dyDescent="0.3">
      <c r="A231" s="1" t="s">
        <v>167</v>
      </c>
      <c r="B231" s="1" t="s">
        <v>70</v>
      </c>
      <c r="C231" s="1" t="s">
        <v>175</v>
      </c>
      <c r="D231" s="1" t="s">
        <v>177</v>
      </c>
      <c r="E231" s="1" t="s">
        <v>170</v>
      </c>
      <c r="F231" s="1" t="s">
        <v>171</v>
      </c>
      <c r="G231" s="1" t="s">
        <v>1</v>
      </c>
      <c r="H231" s="1">
        <v>14</v>
      </c>
      <c r="I231" s="1">
        <v>13</v>
      </c>
      <c r="J231" s="1">
        <v>15</v>
      </c>
      <c r="K231" s="1"/>
      <c r="L231" s="1"/>
      <c r="M231" s="1"/>
      <c r="N231" s="1"/>
      <c r="O231" s="1"/>
      <c r="P231" s="1"/>
      <c r="Q231" s="1">
        <v>84</v>
      </c>
      <c r="R231" s="1"/>
      <c r="S231" s="1"/>
      <c r="T231" s="1"/>
      <c r="U231" s="1"/>
      <c r="V231" s="1"/>
      <c r="AF231" s="1">
        <v>0</v>
      </c>
      <c r="AG231" s="1">
        <v>1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1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1</v>
      </c>
      <c r="AT231" s="1">
        <v>1</v>
      </c>
      <c r="AU231" s="1">
        <v>1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1</v>
      </c>
      <c r="BB231" s="1">
        <v>10</v>
      </c>
      <c r="BC231" s="2">
        <v>1</v>
      </c>
      <c r="BD231" s="2">
        <v>2</v>
      </c>
      <c r="BE231" s="2">
        <v>2</v>
      </c>
      <c r="BF231" s="2"/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2</v>
      </c>
    </row>
    <row r="232" spans="1:70" x14ac:dyDescent="0.3">
      <c r="A232" s="1" t="s">
        <v>165</v>
      </c>
      <c r="B232" s="1" t="s">
        <v>70</v>
      </c>
      <c r="C232" s="1" t="s">
        <v>175</v>
      </c>
      <c r="D232" s="1" t="s">
        <v>177</v>
      </c>
      <c r="E232" s="1" t="s">
        <v>170</v>
      </c>
      <c r="F232" s="1" t="s">
        <v>171</v>
      </c>
      <c r="G232" s="1" t="s">
        <v>1</v>
      </c>
      <c r="H232" s="1">
        <v>27.1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>
        <v>8</v>
      </c>
      <c r="Z232" s="1">
        <f>47*7</f>
        <v>329</v>
      </c>
      <c r="AC232" s="1">
        <v>25</v>
      </c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>
        <v>1</v>
      </c>
      <c r="BB232" s="1"/>
      <c r="BC232" s="2"/>
      <c r="BD232" s="2"/>
      <c r="BE232" s="2"/>
      <c r="BF232" s="2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>
        <v>2</v>
      </c>
    </row>
    <row r="233" spans="1:70" x14ac:dyDescent="0.3">
      <c r="A233" s="1" t="s">
        <v>173</v>
      </c>
      <c r="B233" s="1" t="s">
        <v>70</v>
      </c>
      <c r="C233" s="1" t="s">
        <v>175</v>
      </c>
      <c r="D233" s="1" t="s">
        <v>177</v>
      </c>
      <c r="E233" s="1" t="s">
        <v>170</v>
      </c>
      <c r="F233" s="1" t="s">
        <v>171</v>
      </c>
      <c r="G233" s="1" t="s">
        <v>1</v>
      </c>
      <c r="H233" s="1"/>
      <c r="I233" s="1"/>
      <c r="J233" s="1"/>
      <c r="K233" s="1">
        <v>24</v>
      </c>
      <c r="L233" s="1">
        <v>20</v>
      </c>
      <c r="M233" s="1">
        <v>28</v>
      </c>
      <c r="N233" s="1">
        <v>27.5</v>
      </c>
      <c r="O233" s="1">
        <v>25</v>
      </c>
      <c r="P233" s="1">
        <v>30</v>
      </c>
      <c r="Q233" s="1"/>
      <c r="R233" s="1"/>
      <c r="S233" s="1"/>
      <c r="T233" s="1"/>
      <c r="U233" s="1"/>
      <c r="V233" s="1"/>
      <c r="AF233" s="1">
        <v>0</v>
      </c>
      <c r="AG233" s="1">
        <v>1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  <c r="AM233" s="1">
        <v>1</v>
      </c>
      <c r="AN233" s="1">
        <v>0</v>
      </c>
      <c r="AO233" s="1">
        <v>0</v>
      </c>
      <c r="AP233" s="1">
        <v>0</v>
      </c>
      <c r="AQ233" s="1">
        <v>0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0</v>
      </c>
      <c r="AX233" s="1">
        <v>0</v>
      </c>
      <c r="AY233" s="1">
        <v>0</v>
      </c>
      <c r="AZ233" s="1">
        <v>0</v>
      </c>
      <c r="BA233" s="1">
        <v>1</v>
      </c>
      <c r="BB233" s="1"/>
      <c r="BC233" s="2"/>
      <c r="BD233" s="2"/>
      <c r="BE233" s="2">
        <v>2</v>
      </c>
      <c r="BF233" s="2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0" x14ac:dyDescent="0.3">
      <c r="A234" s="1" t="s">
        <v>166</v>
      </c>
      <c r="B234" s="1" t="s">
        <v>70</v>
      </c>
      <c r="C234" s="1" t="s">
        <v>175</v>
      </c>
      <c r="D234" s="1" t="s">
        <v>177</v>
      </c>
      <c r="E234" s="1" t="s">
        <v>170</v>
      </c>
      <c r="F234" s="1" t="s">
        <v>171</v>
      </c>
      <c r="G234" s="1" t="s">
        <v>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>
        <v>1</v>
      </c>
      <c r="BB234" s="1"/>
      <c r="BC234" s="2"/>
      <c r="BD234" s="2"/>
      <c r="BE234" s="2"/>
      <c r="BF234" s="2"/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1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/>
    </row>
    <row r="235" spans="1:70" x14ac:dyDescent="0.3">
      <c r="A235" s="1" t="s">
        <v>163</v>
      </c>
      <c r="B235" s="1" t="s">
        <v>71</v>
      </c>
      <c r="C235" s="1" t="s">
        <v>175</v>
      </c>
      <c r="D235" s="1" t="s">
        <v>177</v>
      </c>
      <c r="E235" s="1" t="s">
        <v>170</v>
      </c>
      <c r="F235" s="1" t="s">
        <v>171</v>
      </c>
      <c r="G235" s="1" t="s">
        <v>1</v>
      </c>
      <c r="H235" s="1">
        <v>14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AF235" s="1">
        <v>0</v>
      </c>
      <c r="AG235" s="1">
        <v>1</v>
      </c>
      <c r="AH235" s="1"/>
      <c r="AI235" s="1">
        <v>0</v>
      </c>
      <c r="AJ235" s="1">
        <v>0</v>
      </c>
      <c r="AK235" s="1">
        <v>0</v>
      </c>
      <c r="AL235" s="1">
        <v>0</v>
      </c>
      <c r="AM235" s="1">
        <v>1</v>
      </c>
      <c r="AN235" s="1">
        <v>0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>
        <v>1</v>
      </c>
      <c r="BB235" s="1"/>
      <c r="BC235" s="2"/>
      <c r="BD235" s="2"/>
      <c r="BE235" s="2"/>
      <c r="BF235" s="2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>
        <v>4</v>
      </c>
    </row>
    <row r="236" spans="1:70" x14ac:dyDescent="0.3">
      <c r="A236" s="1" t="s">
        <v>164</v>
      </c>
      <c r="B236" s="1" t="s">
        <v>71</v>
      </c>
      <c r="C236" s="1" t="s">
        <v>175</v>
      </c>
      <c r="D236" s="1" t="s">
        <v>177</v>
      </c>
      <c r="E236" s="1" t="s">
        <v>170</v>
      </c>
      <c r="F236" s="1" t="s">
        <v>171</v>
      </c>
      <c r="G236" s="1" t="s">
        <v>1</v>
      </c>
      <c r="H236" s="1">
        <v>14</v>
      </c>
      <c r="I236" s="1">
        <v>13</v>
      </c>
      <c r="J236" s="1">
        <v>15</v>
      </c>
      <c r="K236" s="1"/>
      <c r="L236" s="1"/>
      <c r="M236" s="1"/>
      <c r="N236" s="1"/>
      <c r="O236" s="1"/>
      <c r="P236" s="1"/>
      <c r="Q236" s="2">
        <f>61*1.7</f>
        <v>103.7</v>
      </c>
      <c r="R236" s="2"/>
      <c r="S236" s="2"/>
      <c r="T236" s="2"/>
      <c r="U236" s="2"/>
      <c r="V236" s="2"/>
      <c r="X236" s="1">
        <f>33*7</f>
        <v>231</v>
      </c>
      <c r="Y236" s="1">
        <f>39*7</f>
        <v>273</v>
      </c>
      <c r="Z236" s="1">
        <v>70</v>
      </c>
      <c r="AA236" s="1">
        <v>65</v>
      </c>
      <c r="AB236" s="1">
        <v>75</v>
      </c>
      <c r="AC236" s="1">
        <v>17</v>
      </c>
      <c r="AD236" s="1">
        <v>13</v>
      </c>
      <c r="AE236" s="1">
        <v>20</v>
      </c>
      <c r="AF236" s="1">
        <v>0</v>
      </c>
      <c r="AG236" s="1">
        <v>1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1</v>
      </c>
      <c r="AN236" s="1">
        <v>0</v>
      </c>
      <c r="AO236" s="1">
        <v>0</v>
      </c>
      <c r="AP236" s="1">
        <v>0</v>
      </c>
      <c r="AQ236" s="1">
        <v>0</v>
      </c>
      <c r="AR236" s="1">
        <v>1</v>
      </c>
      <c r="AS236" s="1">
        <v>1</v>
      </c>
      <c r="AT236" s="1">
        <v>1</v>
      </c>
      <c r="AU236" s="1">
        <v>1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1</v>
      </c>
      <c r="BB236" s="1">
        <v>35</v>
      </c>
      <c r="BC236" s="2">
        <v>1</v>
      </c>
      <c r="BD236" s="2">
        <v>2</v>
      </c>
      <c r="BE236" s="2">
        <v>3</v>
      </c>
      <c r="BF236" s="2"/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1</v>
      </c>
      <c r="BM236" s="1">
        <v>1</v>
      </c>
      <c r="BN236" s="1">
        <v>1</v>
      </c>
      <c r="BO236" s="1">
        <v>0</v>
      </c>
      <c r="BP236" s="1">
        <v>0</v>
      </c>
      <c r="BQ236" s="1">
        <v>0</v>
      </c>
      <c r="BR236" s="1"/>
    </row>
    <row r="237" spans="1:70" x14ac:dyDescent="0.3">
      <c r="A237" s="1" t="s">
        <v>165</v>
      </c>
      <c r="B237" s="1" t="s">
        <v>71</v>
      </c>
      <c r="C237" s="1" t="s">
        <v>175</v>
      </c>
      <c r="D237" s="1" t="s">
        <v>177</v>
      </c>
      <c r="E237" s="1" t="s">
        <v>170</v>
      </c>
      <c r="F237" s="1" t="s">
        <v>171</v>
      </c>
      <c r="G237" s="1" t="s">
        <v>1</v>
      </c>
      <c r="H237" s="1">
        <v>23.9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>
        <v>1</v>
      </c>
      <c r="BB237" s="1"/>
      <c r="BC237" s="2"/>
      <c r="BD237" s="2"/>
      <c r="BE237" s="2"/>
      <c r="BF237" s="2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>
        <v>6.5</v>
      </c>
    </row>
    <row r="238" spans="1:70" x14ac:dyDescent="0.3">
      <c r="A238" s="1" t="s">
        <v>173</v>
      </c>
      <c r="B238" s="1" t="s">
        <v>71</v>
      </c>
      <c r="C238" s="1" t="s">
        <v>175</v>
      </c>
      <c r="D238" s="1" t="s">
        <v>177</v>
      </c>
      <c r="E238" s="1" t="s">
        <v>170</v>
      </c>
      <c r="F238" s="1" t="s">
        <v>171</v>
      </c>
      <c r="G238" s="1" t="s">
        <v>1</v>
      </c>
      <c r="H238" s="1"/>
      <c r="I238" s="1"/>
      <c r="J238" s="1"/>
      <c r="K238" s="1">
        <v>23</v>
      </c>
      <c r="L238" s="1">
        <v>20</v>
      </c>
      <c r="M238" s="1">
        <v>26</v>
      </c>
      <c r="N238" s="1">
        <v>23</v>
      </c>
      <c r="O238" s="1">
        <v>20</v>
      </c>
      <c r="P238" s="1">
        <v>26</v>
      </c>
      <c r="Q238" s="1"/>
      <c r="R238" s="1"/>
      <c r="S238" s="1"/>
      <c r="T238" s="1"/>
      <c r="U238" s="1"/>
      <c r="V238" s="1"/>
      <c r="AF238" s="1">
        <v>0</v>
      </c>
      <c r="AG238" s="1">
        <v>1</v>
      </c>
      <c r="AH238" s="1">
        <v>1</v>
      </c>
      <c r="AI238" s="1">
        <v>0</v>
      </c>
      <c r="AJ238" s="1">
        <v>0</v>
      </c>
      <c r="AK238" s="1">
        <v>0</v>
      </c>
      <c r="AL238" s="1">
        <v>0</v>
      </c>
      <c r="AM238" s="1">
        <v>1</v>
      </c>
      <c r="AN238" s="1">
        <v>0</v>
      </c>
      <c r="AO238" s="1">
        <v>0</v>
      </c>
      <c r="AP238" s="1">
        <v>0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0</v>
      </c>
      <c r="AY238" s="1">
        <v>0</v>
      </c>
      <c r="AZ238" s="1">
        <v>0</v>
      </c>
      <c r="BA238" s="1">
        <v>1</v>
      </c>
      <c r="BB238" s="1"/>
      <c r="BC238" s="2"/>
      <c r="BD238" s="2"/>
      <c r="BE238" s="2">
        <v>3</v>
      </c>
      <c r="BF238" s="2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1:70" x14ac:dyDescent="0.3">
      <c r="A239" s="1" t="s">
        <v>166</v>
      </c>
      <c r="B239" s="1" t="s">
        <v>71</v>
      </c>
      <c r="C239" s="1" t="s">
        <v>175</v>
      </c>
      <c r="D239" s="1" t="s">
        <v>177</v>
      </c>
      <c r="E239" s="1" t="s">
        <v>170</v>
      </c>
      <c r="F239" s="1" t="s">
        <v>171</v>
      </c>
      <c r="G239" s="1" t="s">
        <v>1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>
        <v>1</v>
      </c>
      <c r="BB239" s="1"/>
      <c r="BC239" s="2"/>
      <c r="BD239" s="2"/>
      <c r="BE239" s="2"/>
      <c r="BF239" s="2"/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1</v>
      </c>
      <c r="BM239" s="1">
        <v>1</v>
      </c>
      <c r="BN239" s="1">
        <v>0</v>
      </c>
      <c r="BO239" s="1">
        <v>0</v>
      </c>
      <c r="BP239" s="1">
        <v>1</v>
      </c>
      <c r="BQ239" s="1">
        <v>0</v>
      </c>
      <c r="BR239" s="1"/>
    </row>
    <row r="240" spans="1:70" x14ac:dyDescent="0.3">
      <c r="A240" s="1" t="s">
        <v>163</v>
      </c>
      <c r="B240" s="1" t="s">
        <v>72</v>
      </c>
      <c r="C240" s="1" t="s">
        <v>175</v>
      </c>
      <c r="D240" s="1" t="s">
        <v>177</v>
      </c>
      <c r="E240" s="1" t="s">
        <v>170</v>
      </c>
      <c r="F240" s="1" t="s">
        <v>171</v>
      </c>
      <c r="G240" s="1" t="s">
        <v>1</v>
      </c>
      <c r="H240" s="1">
        <v>13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AF240" s="1">
        <v>0</v>
      </c>
      <c r="AG240" s="1">
        <v>1</v>
      </c>
      <c r="AH240" s="1"/>
      <c r="AI240" s="1">
        <v>0</v>
      </c>
      <c r="AJ240" s="1">
        <v>0</v>
      </c>
      <c r="AK240" s="1">
        <v>1</v>
      </c>
      <c r="AL240" s="1">
        <v>0</v>
      </c>
      <c r="AM240" s="1">
        <v>0</v>
      </c>
      <c r="AN240" s="1">
        <v>0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>
        <v>1</v>
      </c>
      <c r="BB240" s="1"/>
      <c r="BC240" s="2"/>
      <c r="BD240" s="2"/>
      <c r="BE240" s="2"/>
      <c r="BF240" s="2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>
        <v>1</v>
      </c>
    </row>
    <row r="241" spans="1:70" x14ac:dyDescent="0.3">
      <c r="A241" s="1" t="s">
        <v>164</v>
      </c>
      <c r="B241" s="1" t="s">
        <v>72</v>
      </c>
      <c r="C241" s="1" t="s">
        <v>175</v>
      </c>
      <c r="D241" s="1" t="s">
        <v>177</v>
      </c>
      <c r="E241" s="1" t="s">
        <v>170</v>
      </c>
      <c r="F241" s="1" t="s">
        <v>171</v>
      </c>
      <c r="G241" s="1" t="s">
        <v>1</v>
      </c>
      <c r="H241" s="1"/>
      <c r="I241" s="1"/>
      <c r="J241" s="1"/>
      <c r="K241" s="1">
        <v>16</v>
      </c>
      <c r="L241" s="1">
        <v>15</v>
      </c>
      <c r="M241" s="1">
        <v>17</v>
      </c>
      <c r="N241" s="1">
        <v>15</v>
      </c>
      <c r="O241" s="1">
        <v>14</v>
      </c>
      <c r="P241" s="1">
        <v>16</v>
      </c>
      <c r="Q241" s="2">
        <f>20*3.6</f>
        <v>72</v>
      </c>
      <c r="R241" s="2"/>
      <c r="S241" s="2"/>
      <c r="T241" s="2"/>
      <c r="U241" s="2"/>
      <c r="V241" s="2"/>
      <c r="W241" s="1">
        <v>7</v>
      </c>
      <c r="X241" s="1">
        <v>6</v>
      </c>
      <c r="Y241" s="1">
        <v>8</v>
      </c>
      <c r="Z241" s="1">
        <v>34</v>
      </c>
      <c r="AA241" s="1">
        <v>43</v>
      </c>
      <c r="AB241" s="1">
        <v>64</v>
      </c>
      <c r="AC241" s="1">
        <v>12</v>
      </c>
      <c r="AD241" s="1">
        <v>8</v>
      </c>
      <c r="AE241" s="1">
        <v>14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1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1</v>
      </c>
      <c r="AU241" s="1">
        <v>1</v>
      </c>
      <c r="AV241" s="1">
        <v>1</v>
      </c>
      <c r="AW241" s="1">
        <v>1</v>
      </c>
      <c r="AX241" s="1">
        <v>0</v>
      </c>
      <c r="AY241" s="1">
        <v>0</v>
      </c>
      <c r="AZ241" s="1">
        <v>0</v>
      </c>
      <c r="BA241" s="1">
        <v>1</v>
      </c>
      <c r="BB241" s="1">
        <f>6*7</f>
        <v>42</v>
      </c>
      <c r="BC241" s="2">
        <v>1</v>
      </c>
      <c r="BD241" s="2">
        <v>2</v>
      </c>
      <c r="BE241" s="2">
        <v>2</v>
      </c>
      <c r="BF241" s="2"/>
      <c r="BG241" s="1">
        <v>0</v>
      </c>
      <c r="BH241" s="1">
        <v>1</v>
      </c>
      <c r="BI241" s="1">
        <v>0</v>
      </c>
      <c r="BJ241" s="1">
        <v>1</v>
      </c>
      <c r="BK241" s="1">
        <v>0</v>
      </c>
      <c r="BL241" s="1">
        <v>0</v>
      </c>
      <c r="BM241" s="1">
        <v>1</v>
      </c>
      <c r="BN241" s="1">
        <v>1</v>
      </c>
      <c r="BO241" s="1">
        <v>1</v>
      </c>
      <c r="BP241" s="1">
        <v>0</v>
      </c>
      <c r="BQ241" s="1">
        <v>0</v>
      </c>
      <c r="BR241" s="1"/>
    </row>
    <row r="242" spans="1:70" x14ac:dyDescent="0.3">
      <c r="A242" s="1" t="s">
        <v>165</v>
      </c>
      <c r="B242" s="1" t="s">
        <v>72</v>
      </c>
      <c r="C242" s="1" t="s">
        <v>175</v>
      </c>
      <c r="D242" s="1" t="s">
        <v>177</v>
      </c>
      <c r="E242" s="1" t="s">
        <v>170</v>
      </c>
      <c r="F242" s="1" t="s">
        <v>171</v>
      </c>
      <c r="G242" s="1" t="s">
        <v>1</v>
      </c>
      <c r="H242" s="1">
        <v>30.6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>
        <v>1</v>
      </c>
      <c r="BB242" s="1"/>
      <c r="BC242" s="2"/>
      <c r="BD242" s="2"/>
      <c r="BE242" s="2"/>
      <c r="BF242" s="2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>
        <v>2.9</v>
      </c>
    </row>
    <row r="243" spans="1:70" x14ac:dyDescent="0.3">
      <c r="A243" s="1" t="s">
        <v>173</v>
      </c>
      <c r="B243" s="1" t="s">
        <v>72</v>
      </c>
      <c r="C243" s="1" t="s">
        <v>175</v>
      </c>
      <c r="D243" s="1" t="s">
        <v>177</v>
      </c>
      <c r="E243" s="1" t="s">
        <v>170</v>
      </c>
      <c r="F243" s="1" t="s">
        <v>171</v>
      </c>
      <c r="G243" s="1" t="s">
        <v>1</v>
      </c>
      <c r="H243" s="1"/>
      <c r="I243" s="1"/>
      <c r="J243" s="1"/>
      <c r="K243" s="1">
        <v>32</v>
      </c>
      <c r="L243" s="1">
        <v>29</v>
      </c>
      <c r="M243" s="1">
        <v>35</v>
      </c>
      <c r="N243" s="1">
        <v>32</v>
      </c>
      <c r="O243" s="1">
        <v>29</v>
      </c>
      <c r="P243" s="1">
        <v>35</v>
      </c>
      <c r="Q243" s="1"/>
      <c r="R243" s="1"/>
      <c r="S243" s="1"/>
      <c r="T243" s="1"/>
      <c r="U243" s="1"/>
      <c r="V243" s="1"/>
      <c r="AF243" s="1">
        <v>0</v>
      </c>
      <c r="AG243" s="1">
        <v>1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0</v>
      </c>
      <c r="AZ243" s="1">
        <v>0</v>
      </c>
      <c r="BA243" s="1">
        <v>1</v>
      </c>
      <c r="BB243" s="1"/>
      <c r="BC243" s="2"/>
      <c r="BD243" s="2"/>
      <c r="BE243" s="2">
        <v>2</v>
      </c>
      <c r="BF243" s="2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1:70" x14ac:dyDescent="0.3">
      <c r="A244" s="1" t="s">
        <v>166</v>
      </c>
      <c r="B244" s="1" t="s">
        <v>72</v>
      </c>
      <c r="C244" s="1" t="s">
        <v>175</v>
      </c>
      <c r="D244" s="1" t="s">
        <v>177</v>
      </c>
      <c r="E244" s="1" t="s">
        <v>170</v>
      </c>
      <c r="F244" s="1" t="s">
        <v>171</v>
      </c>
      <c r="G244" s="1" t="s">
        <v>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>
        <v>1</v>
      </c>
      <c r="BB244" s="1"/>
      <c r="BC244" s="2"/>
      <c r="BD244" s="2"/>
      <c r="BE244" s="2"/>
      <c r="BF244" s="2"/>
      <c r="BG244" s="1">
        <v>0</v>
      </c>
      <c r="BH244" s="1">
        <v>0</v>
      </c>
      <c r="BI244" s="1">
        <v>0</v>
      </c>
      <c r="BJ244" s="1">
        <v>1</v>
      </c>
      <c r="BK244" s="1">
        <v>0</v>
      </c>
      <c r="BL244" s="1">
        <v>0</v>
      </c>
      <c r="BM244" s="1">
        <v>0</v>
      </c>
      <c r="BN244" s="1">
        <v>1</v>
      </c>
      <c r="BO244" s="1">
        <v>0</v>
      </c>
      <c r="BP244" s="1">
        <v>0</v>
      </c>
      <c r="BQ244" s="1">
        <v>0</v>
      </c>
      <c r="BR244" s="1"/>
    </row>
    <row r="245" spans="1:70" x14ac:dyDescent="0.3">
      <c r="A245" s="1" t="s">
        <v>163</v>
      </c>
      <c r="B245" s="1" t="s">
        <v>73</v>
      </c>
      <c r="C245" s="1" t="s">
        <v>175</v>
      </c>
      <c r="D245" s="1" t="s">
        <v>177</v>
      </c>
      <c r="E245" s="1" t="s">
        <v>170</v>
      </c>
      <c r="F245" s="1" t="s">
        <v>171</v>
      </c>
      <c r="G245" s="1" t="s">
        <v>1</v>
      </c>
      <c r="H245" s="1">
        <v>15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X245" s="1">
        <f>26*7</f>
        <v>182</v>
      </c>
      <c r="Y245" s="1">
        <f>41*7</f>
        <v>287</v>
      </c>
      <c r="Z245" s="1">
        <v>56</v>
      </c>
      <c r="AA245" s="1">
        <v>50</v>
      </c>
      <c r="AB245" s="1">
        <v>61</v>
      </c>
      <c r="AC245" s="1">
        <v>18</v>
      </c>
      <c r="AD245" s="1">
        <v>14</v>
      </c>
      <c r="AE245" s="1">
        <v>21</v>
      </c>
      <c r="AF245" s="1">
        <v>0</v>
      </c>
      <c r="AG245" s="1">
        <v>1</v>
      </c>
      <c r="AH245" s="1"/>
      <c r="AI245" s="1">
        <v>0</v>
      </c>
      <c r="AJ245" s="1">
        <v>0</v>
      </c>
      <c r="AK245" s="1">
        <v>1</v>
      </c>
      <c r="AL245" s="1">
        <v>0</v>
      </c>
      <c r="AM245" s="1">
        <v>0</v>
      </c>
      <c r="AN245" s="1">
        <v>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>
        <v>1</v>
      </c>
      <c r="BB245" s="1"/>
      <c r="BC245" s="2"/>
      <c r="BD245" s="2"/>
      <c r="BE245" s="2"/>
      <c r="BF245" s="2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>
        <v>5</v>
      </c>
    </row>
    <row r="246" spans="1:70" x14ac:dyDescent="0.3">
      <c r="A246" s="1" t="s">
        <v>164</v>
      </c>
      <c r="B246" s="1" t="s">
        <v>73</v>
      </c>
      <c r="C246" s="1" t="s">
        <v>175</v>
      </c>
      <c r="D246" s="1" t="s">
        <v>177</v>
      </c>
      <c r="E246" s="1" t="s">
        <v>170</v>
      </c>
      <c r="F246" s="1" t="s">
        <v>171</v>
      </c>
      <c r="G246" s="1" t="s">
        <v>1</v>
      </c>
      <c r="H246" s="1">
        <v>13</v>
      </c>
      <c r="I246" s="1">
        <v>12</v>
      </c>
      <c r="J246" s="1">
        <v>14</v>
      </c>
      <c r="K246" s="1"/>
      <c r="L246" s="1"/>
      <c r="M246" s="1"/>
      <c r="N246" s="1"/>
      <c r="O246" s="1"/>
      <c r="P246" s="1"/>
      <c r="Q246" s="2">
        <f>38*1.7</f>
        <v>64.599999999999994</v>
      </c>
      <c r="R246" s="2"/>
      <c r="S246" s="2"/>
      <c r="T246" s="2"/>
      <c r="U246" s="2"/>
      <c r="V246" s="2"/>
      <c r="AF246" s="1">
        <v>0</v>
      </c>
      <c r="AG246" s="1">
        <v>1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1</v>
      </c>
      <c r="AU246" s="1">
        <v>1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1</v>
      </c>
      <c r="BB246" s="1">
        <v>14</v>
      </c>
      <c r="BC246" s="2">
        <v>1</v>
      </c>
      <c r="BD246" s="2">
        <v>2</v>
      </c>
      <c r="BE246" s="2">
        <v>1</v>
      </c>
      <c r="BF246" s="2"/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1</v>
      </c>
      <c r="BM246" s="1">
        <v>0</v>
      </c>
      <c r="BN246" s="1">
        <v>1</v>
      </c>
      <c r="BO246" s="1">
        <v>0</v>
      </c>
      <c r="BP246" s="1">
        <v>0</v>
      </c>
      <c r="BQ246" s="1">
        <v>0</v>
      </c>
      <c r="BR246" s="1"/>
    </row>
    <row r="247" spans="1:70" x14ac:dyDescent="0.3">
      <c r="A247" s="1" t="s">
        <v>173</v>
      </c>
      <c r="B247" s="1" t="s">
        <v>73</v>
      </c>
      <c r="C247" s="1" t="s">
        <v>175</v>
      </c>
      <c r="D247" s="1" t="s">
        <v>177</v>
      </c>
      <c r="E247" s="1" t="s">
        <v>170</v>
      </c>
      <c r="F247" s="1" t="s">
        <v>171</v>
      </c>
      <c r="G247" s="1" t="s">
        <v>1</v>
      </c>
      <c r="H247" s="1"/>
      <c r="I247" s="1"/>
      <c r="J247" s="1"/>
      <c r="K247" s="1">
        <v>30</v>
      </c>
      <c r="L247" s="1">
        <v>28</v>
      </c>
      <c r="M247" s="1">
        <v>32</v>
      </c>
      <c r="N247" s="1">
        <v>30</v>
      </c>
      <c r="O247" s="1">
        <v>28</v>
      </c>
      <c r="P247" s="1">
        <v>32</v>
      </c>
      <c r="Q247" s="1"/>
      <c r="R247" s="1"/>
      <c r="S247" s="1"/>
      <c r="T247" s="1"/>
      <c r="U247" s="1"/>
      <c r="V247" s="1"/>
      <c r="AF247" s="1">
        <v>0</v>
      </c>
      <c r="AG247" s="1">
        <v>1</v>
      </c>
      <c r="AH247" s="1">
        <v>0</v>
      </c>
      <c r="AI247" s="1">
        <v>0</v>
      </c>
      <c r="AJ247" s="1">
        <v>0</v>
      </c>
      <c r="AK247" s="1">
        <v>1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1</v>
      </c>
      <c r="AT247" s="1">
        <v>1</v>
      </c>
      <c r="AU247" s="1">
        <v>1</v>
      </c>
      <c r="AV247" s="1">
        <v>1</v>
      </c>
      <c r="AW247" s="1">
        <v>0</v>
      </c>
      <c r="AX247" s="1">
        <v>0</v>
      </c>
      <c r="AY247" s="1">
        <v>0</v>
      </c>
      <c r="AZ247" s="1">
        <v>0</v>
      </c>
      <c r="BA247" s="1">
        <v>1</v>
      </c>
      <c r="BB247" s="1"/>
      <c r="BC247" s="2"/>
      <c r="BD247" s="2"/>
      <c r="BE247" s="2">
        <v>1</v>
      </c>
      <c r="BF247" s="2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1:70" x14ac:dyDescent="0.3">
      <c r="A248" s="1" t="s">
        <v>163</v>
      </c>
      <c r="B248" s="1" t="s">
        <v>74</v>
      </c>
      <c r="C248" s="1" t="s">
        <v>175</v>
      </c>
      <c r="D248" s="1" t="s">
        <v>177</v>
      </c>
      <c r="E248" s="1" t="s">
        <v>170</v>
      </c>
      <c r="F248" s="1" t="s">
        <v>171</v>
      </c>
      <c r="G248" s="1" t="s">
        <v>1</v>
      </c>
      <c r="H248" s="1">
        <v>17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AF248" s="1">
        <v>0</v>
      </c>
      <c r="AG248" s="1">
        <v>1</v>
      </c>
      <c r="AH248" s="1"/>
      <c r="AI248" s="1">
        <v>0</v>
      </c>
      <c r="AJ248" s="1">
        <v>0</v>
      </c>
      <c r="AK248" s="1">
        <v>1</v>
      </c>
      <c r="AL248" s="1">
        <v>0</v>
      </c>
      <c r="AM248" s="1">
        <v>0</v>
      </c>
      <c r="AN248" s="1">
        <v>0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>
        <v>1</v>
      </c>
      <c r="BB248" s="1"/>
      <c r="BC248" s="2"/>
      <c r="BD248" s="2"/>
      <c r="BE248" s="2"/>
      <c r="BF248" s="2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>
        <v>3</v>
      </c>
    </row>
    <row r="249" spans="1:70" x14ac:dyDescent="0.3">
      <c r="A249" s="1" t="s">
        <v>164</v>
      </c>
      <c r="B249" s="1" t="s">
        <v>74</v>
      </c>
      <c r="C249" s="1" t="s">
        <v>175</v>
      </c>
      <c r="D249" s="1" t="s">
        <v>177</v>
      </c>
      <c r="E249" s="1" t="s">
        <v>170</v>
      </c>
      <c r="F249" s="1" t="s">
        <v>171</v>
      </c>
      <c r="G249" s="1" t="s">
        <v>1</v>
      </c>
      <c r="H249" s="1">
        <v>16</v>
      </c>
      <c r="I249" s="1">
        <v>15</v>
      </c>
      <c r="J249" s="1">
        <v>17</v>
      </c>
      <c r="K249" s="1"/>
      <c r="L249" s="1"/>
      <c r="M249" s="1"/>
      <c r="N249" s="1"/>
      <c r="O249" s="1"/>
      <c r="P249" s="1"/>
      <c r="Q249" s="2">
        <f>26*2.5</f>
        <v>65</v>
      </c>
      <c r="R249" s="2"/>
      <c r="S249" s="2"/>
      <c r="T249" s="2"/>
      <c r="U249" s="2"/>
      <c r="V249" s="2"/>
      <c r="W249" s="4"/>
      <c r="X249" s="4"/>
      <c r="Y249" s="4"/>
      <c r="Z249" s="4"/>
      <c r="AA249" s="4"/>
      <c r="AB249" s="4"/>
      <c r="AC249" s="4"/>
      <c r="AD249" s="4"/>
      <c r="AE249" s="4"/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1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1</v>
      </c>
      <c r="AU249" s="1">
        <v>1</v>
      </c>
      <c r="AV249" s="1">
        <v>1</v>
      </c>
      <c r="AW249" s="1">
        <v>0</v>
      </c>
      <c r="AX249" s="1">
        <v>0</v>
      </c>
      <c r="AY249" s="1">
        <v>0</v>
      </c>
      <c r="AZ249" s="1">
        <v>0</v>
      </c>
      <c r="BA249" s="1">
        <v>1</v>
      </c>
      <c r="BB249" s="1">
        <v>21</v>
      </c>
      <c r="BC249" s="2">
        <v>1</v>
      </c>
      <c r="BD249" s="2">
        <v>2</v>
      </c>
      <c r="BE249" s="2">
        <v>2</v>
      </c>
      <c r="BF249" s="2"/>
      <c r="BG249" s="1">
        <v>0</v>
      </c>
      <c r="BH249" s="1">
        <v>0</v>
      </c>
      <c r="BI249" s="1">
        <v>0</v>
      </c>
      <c r="BJ249" s="1">
        <v>1</v>
      </c>
      <c r="BK249" s="1">
        <v>0</v>
      </c>
      <c r="BL249" s="1">
        <v>0</v>
      </c>
      <c r="BM249" s="1">
        <v>1</v>
      </c>
      <c r="BN249" s="1">
        <v>1</v>
      </c>
      <c r="BO249" s="1">
        <v>1</v>
      </c>
      <c r="BP249" s="1">
        <v>0</v>
      </c>
      <c r="BQ249" s="1">
        <v>0</v>
      </c>
      <c r="BR249" s="1"/>
    </row>
    <row r="250" spans="1:70" x14ac:dyDescent="0.3">
      <c r="A250" s="1" t="s">
        <v>173</v>
      </c>
      <c r="B250" s="1" t="s">
        <v>74</v>
      </c>
      <c r="C250" s="1" t="s">
        <v>175</v>
      </c>
      <c r="D250" s="1" t="s">
        <v>177</v>
      </c>
      <c r="E250" s="1" t="s">
        <v>170</v>
      </c>
      <c r="F250" s="1" t="s">
        <v>171</v>
      </c>
      <c r="G250" s="1" t="s">
        <v>1</v>
      </c>
      <c r="H250" s="1"/>
      <c r="I250" s="1"/>
      <c r="J250" s="1"/>
      <c r="K250" s="1">
        <v>34</v>
      </c>
      <c r="L250" s="1">
        <v>32</v>
      </c>
      <c r="M250" s="1">
        <v>36</v>
      </c>
      <c r="N250" s="1">
        <v>34</v>
      </c>
      <c r="O250" s="1">
        <v>32</v>
      </c>
      <c r="P250" s="1">
        <v>36</v>
      </c>
      <c r="Q250" s="1"/>
      <c r="R250" s="1"/>
      <c r="S250" s="1"/>
      <c r="T250" s="1"/>
      <c r="U250" s="1"/>
      <c r="V250" s="1"/>
      <c r="W250" s="4">
        <v>9</v>
      </c>
      <c r="X250" s="4"/>
      <c r="Y250" s="4"/>
      <c r="Z250" s="4">
        <v>48</v>
      </c>
      <c r="AA250" s="4">
        <v>43</v>
      </c>
      <c r="AB250" s="4">
        <v>53</v>
      </c>
      <c r="AC250" s="4">
        <v>18</v>
      </c>
      <c r="AD250" s="4"/>
      <c r="AE250" s="4"/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1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1</v>
      </c>
      <c r="AT250" s="1">
        <v>1</v>
      </c>
      <c r="AU250" s="1">
        <v>1</v>
      </c>
      <c r="AV250" s="1">
        <v>1</v>
      </c>
      <c r="AW250" s="1">
        <v>0</v>
      </c>
      <c r="AX250" s="1">
        <v>0</v>
      </c>
      <c r="AY250" s="1">
        <v>0</v>
      </c>
      <c r="AZ250" s="1">
        <v>0</v>
      </c>
      <c r="BA250" s="1">
        <v>1</v>
      </c>
      <c r="BB250" s="1"/>
      <c r="BC250" s="2"/>
      <c r="BD250" s="2"/>
      <c r="BE250" s="2">
        <v>3</v>
      </c>
      <c r="BF250" s="2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1:70" x14ac:dyDescent="0.3">
      <c r="A251" s="1" t="s">
        <v>166</v>
      </c>
      <c r="B251" s="1" t="s">
        <v>74</v>
      </c>
      <c r="C251" s="1" t="s">
        <v>175</v>
      </c>
      <c r="D251" s="1" t="s">
        <v>177</v>
      </c>
      <c r="E251" s="1" t="s">
        <v>170</v>
      </c>
      <c r="F251" s="1" t="s">
        <v>171</v>
      </c>
      <c r="G251" s="1" t="s">
        <v>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4"/>
      <c r="X251" s="4"/>
      <c r="Y251" s="4"/>
      <c r="Z251" s="4"/>
      <c r="AA251" s="4"/>
      <c r="AB251" s="4"/>
      <c r="AC251" s="4"/>
      <c r="AD251" s="4"/>
      <c r="AE251" s="4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>
        <v>1</v>
      </c>
      <c r="BB251" s="1"/>
      <c r="BC251" s="2"/>
      <c r="BD251" s="2"/>
      <c r="BE251" s="2"/>
      <c r="BF251" s="2"/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1</v>
      </c>
      <c r="BO251" s="1">
        <v>0</v>
      </c>
      <c r="BP251" s="1">
        <v>0</v>
      </c>
      <c r="BQ251" s="1">
        <v>0</v>
      </c>
      <c r="BR251" s="1"/>
    </row>
    <row r="252" spans="1:70" x14ac:dyDescent="0.3">
      <c r="A252" s="1" t="s">
        <v>163</v>
      </c>
      <c r="B252" s="1" t="s">
        <v>75</v>
      </c>
      <c r="C252" s="1" t="s">
        <v>175</v>
      </c>
      <c r="D252" s="1" t="s">
        <v>177</v>
      </c>
      <c r="E252" s="1" t="s">
        <v>170</v>
      </c>
      <c r="F252" s="1" t="s">
        <v>171</v>
      </c>
      <c r="G252" s="1" t="s">
        <v>1</v>
      </c>
      <c r="H252" s="1">
        <v>15.5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4"/>
      <c r="X252" s="4"/>
      <c r="Y252" s="4"/>
      <c r="Z252" s="4"/>
      <c r="AA252" s="4"/>
      <c r="AB252" s="4"/>
      <c r="AC252" s="4"/>
      <c r="AD252" s="4"/>
      <c r="AE252" s="4"/>
      <c r="AF252" s="1">
        <v>0</v>
      </c>
      <c r="AG252" s="1">
        <v>1</v>
      </c>
      <c r="AH252" s="1"/>
      <c r="AI252" s="1">
        <v>0</v>
      </c>
      <c r="AJ252" s="1">
        <v>0</v>
      </c>
      <c r="AK252" s="1">
        <v>1</v>
      </c>
      <c r="AL252" s="1">
        <v>0</v>
      </c>
      <c r="AM252" s="1">
        <v>0</v>
      </c>
      <c r="AN252" s="1">
        <v>0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>
        <v>1</v>
      </c>
      <c r="BB252" s="1"/>
      <c r="BC252" s="2"/>
      <c r="BD252" s="2"/>
      <c r="BE252" s="2"/>
      <c r="BF252" s="2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>
        <v>1</v>
      </c>
    </row>
    <row r="253" spans="1:70" x14ac:dyDescent="0.3">
      <c r="A253" s="1" t="s">
        <v>164</v>
      </c>
      <c r="B253" s="1" t="s">
        <v>75</v>
      </c>
      <c r="C253" s="1" t="s">
        <v>175</v>
      </c>
      <c r="D253" s="1" t="s">
        <v>177</v>
      </c>
      <c r="E253" s="1" t="s">
        <v>170</v>
      </c>
      <c r="F253" s="1" t="s">
        <v>171</v>
      </c>
      <c r="G253" s="1" t="s">
        <v>1</v>
      </c>
      <c r="H253" s="1">
        <v>14</v>
      </c>
      <c r="I253" s="1">
        <v>13</v>
      </c>
      <c r="J253" s="1">
        <v>15</v>
      </c>
      <c r="K253" s="1"/>
      <c r="L253" s="1"/>
      <c r="M253" s="1"/>
      <c r="N253" s="1"/>
      <c r="O253" s="1"/>
      <c r="P253" s="1"/>
      <c r="Q253" s="2">
        <f>24*2.3</f>
        <v>55.199999999999996</v>
      </c>
      <c r="R253" s="2"/>
      <c r="S253" s="2"/>
      <c r="T253" s="2"/>
      <c r="U253" s="2"/>
      <c r="V253" s="2"/>
      <c r="W253" s="4"/>
      <c r="X253" s="4"/>
      <c r="Y253" s="4"/>
      <c r="Z253" s="4"/>
      <c r="AA253" s="4"/>
      <c r="AB253" s="4"/>
      <c r="AC253" s="4"/>
      <c r="AD253" s="4"/>
      <c r="AE253" s="4"/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1</v>
      </c>
      <c r="AT253" s="1">
        <v>1</v>
      </c>
      <c r="AU253" s="1">
        <v>1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</v>
      </c>
      <c r="BB253" s="1">
        <v>14</v>
      </c>
      <c r="BC253" s="2">
        <v>1</v>
      </c>
      <c r="BD253" s="2">
        <v>2</v>
      </c>
      <c r="BE253" s="2">
        <v>2</v>
      </c>
      <c r="BF253" s="2"/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1</v>
      </c>
      <c r="BM253" s="1">
        <v>0</v>
      </c>
      <c r="BN253" s="1">
        <v>1</v>
      </c>
      <c r="BO253" s="1">
        <v>0</v>
      </c>
      <c r="BP253" s="1">
        <v>0</v>
      </c>
      <c r="BQ253" s="1">
        <v>0</v>
      </c>
      <c r="BR253" s="1"/>
    </row>
    <row r="254" spans="1:70" x14ac:dyDescent="0.3">
      <c r="A254" s="1" t="s">
        <v>165</v>
      </c>
      <c r="B254" s="1" t="s">
        <v>75</v>
      </c>
      <c r="C254" s="1" t="s">
        <v>175</v>
      </c>
      <c r="D254" s="1" t="s">
        <v>177</v>
      </c>
      <c r="E254" s="1" t="s">
        <v>170</v>
      </c>
      <c r="F254" s="1" t="s">
        <v>171</v>
      </c>
      <c r="G254" s="1" t="s">
        <v>1</v>
      </c>
      <c r="H254" s="1">
        <v>32.299999999999997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>
        <v>1</v>
      </c>
      <c r="BB254" s="1"/>
      <c r="BC254" s="2"/>
      <c r="BD254" s="2"/>
      <c r="BE254" s="2"/>
      <c r="BF254" s="2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>
        <v>3.5</v>
      </c>
    </row>
    <row r="255" spans="1:70" x14ac:dyDescent="0.3">
      <c r="A255" s="1" t="s">
        <v>173</v>
      </c>
      <c r="B255" s="1" t="s">
        <v>75</v>
      </c>
      <c r="C255" s="1" t="s">
        <v>175</v>
      </c>
      <c r="D255" s="1" t="s">
        <v>177</v>
      </c>
      <c r="E255" s="1" t="s">
        <v>170</v>
      </c>
      <c r="F255" s="1" t="s">
        <v>171</v>
      </c>
      <c r="G255" s="1" t="s">
        <v>1</v>
      </c>
      <c r="H255" s="1"/>
      <c r="I255" s="1"/>
      <c r="J255" s="1"/>
      <c r="K255" s="1">
        <v>29</v>
      </c>
      <c r="L255" s="1">
        <v>25</v>
      </c>
      <c r="M255" s="1">
        <v>33</v>
      </c>
      <c r="N255" s="1">
        <v>31.5</v>
      </c>
      <c r="O255" s="1">
        <v>27</v>
      </c>
      <c r="P255" s="1">
        <v>36</v>
      </c>
      <c r="Q255" s="1"/>
      <c r="R255" s="1"/>
      <c r="S255" s="1"/>
      <c r="T255" s="1"/>
      <c r="U255" s="1"/>
      <c r="V255" s="1"/>
      <c r="AF255" s="1">
        <v>0</v>
      </c>
      <c r="AG255" s="1">
        <v>1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1</v>
      </c>
      <c r="AT255" s="1">
        <v>1</v>
      </c>
      <c r="AU255" s="1">
        <v>1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1</v>
      </c>
      <c r="BB255" s="1"/>
      <c r="BC255" s="2"/>
      <c r="BD255" s="2"/>
      <c r="BE255" s="2">
        <v>2</v>
      </c>
      <c r="BF255" s="2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1:70" x14ac:dyDescent="0.3">
      <c r="A256" s="1" t="s">
        <v>166</v>
      </c>
      <c r="B256" s="1" t="s">
        <v>75</v>
      </c>
      <c r="C256" s="1" t="s">
        <v>175</v>
      </c>
      <c r="D256" s="1" t="s">
        <v>177</v>
      </c>
      <c r="E256" s="1" t="s">
        <v>170</v>
      </c>
      <c r="F256" s="1" t="s">
        <v>171</v>
      </c>
      <c r="G256" s="1" t="s">
        <v>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>
        <v>1</v>
      </c>
      <c r="BB256" s="1"/>
      <c r="BC256" s="2"/>
      <c r="BD256" s="2"/>
      <c r="BE256" s="2"/>
      <c r="BF256" s="2"/>
      <c r="BG256" s="1">
        <v>0</v>
      </c>
      <c r="BH256" s="1">
        <v>0</v>
      </c>
      <c r="BI256" s="1">
        <v>1</v>
      </c>
      <c r="BJ256" s="1">
        <v>1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/>
    </row>
    <row r="257" spans="1:70" x14ac:dyDescent="0.3">
      <c r="A257" s="1" t="s">
        <v>163</v>
      </c>
      <c r="B257" s="1" t="s">
        <v>76</v>
      </c>
      <c r="C257" s="1" t="s">
        <v>175</v>
      </c>
      <c r="D257" s="1" t="s">
        <v>177</v>
      </c>
      <c r="E257" s="1" t="s">
        <v>170</v>
      </c>
      <c r="F257" s="1" t="s">
        <v>171</v>
      </c>
      <c r="G257" s="1" t="s">
        <v>1</v>
      </c>
      <c r="H257" s="1">
        <v>15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>
        <v>6</v>
      </c>
      <c r="Z257" s="1">
        <v>330</v>
      </c>
      <c r="AC257" s="1">
        <v>16</v>
      </c>
      <c r="AF257" s="1">
        <v>0</v>
      </c>
      <c r="AG257" s="1">
        <v>1</v>
      </c>
      <c r="AH257" s="1"/>
      <c r="AI257" s="1">
        <v>0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>
        <v>1</v>
      </c>
      <c r="BB257" s="1"/>
      <c r="BC257" s="2"/>
      <c r="BD257" s="2"/>
      <c r="BE257" s="2"/>
      <c r="BF257" s="2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>
        <v>3</v>
      </c>
    </row>
    <row r="258" spans="1:70" x14ac:dyDescent="0.3">
      <c r="A258" s="1" t="s">
        <v>164</v>
      </c>
      <c r="B258" s="1" t="s">
        <v>76</v>
      </c>
      <c r="C258" s="1" t="s">
        <v>175</v>
      </c>
      <c r="D258" s="1" t="s">
        <v>177</v>
      </c>
      <c r="E258" s="1" t="s">
        <v>170</v>
      </c>
      <c r="F258" s="1" t="s">
        <v>171</v>
      </c>
      <c r="G258" s="1" t="s">
        <v>1</v>
      </c>
      <c r="H258" s="1">
        <v>16</v>
      </c>
      <c r="I258" s="1">
        <v>15</v>
      </c>
      <c r="J258" s="1">
        <v>17</v>
      </c>
      <c r="K258" s="1"/>
      <c r="L258" s="1"/>
      <c r="M258" s="1"/>
      <c r="N258" s="1"/>
      <c r="O258" s="1"/>
      <c r="P258" s="1"/>
      <c r="Q258" s="2">
        <v>95</v>
      </c>
      <c r="R258" s="2"/>
      <c r="S258" s="2"/>
      <c r="T258" s="2"/>
      <c r="U258" s="2"/>
      <c r="V258" s="2"/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1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1</v>
      </c>
      <c r="AU258" s="1">
        <v>1</v>
      </c>
      <c r="AV258" s="1">
        <v>1</v>
      </c>
      <c r="AW258" s="1">
        <v>0</v>
      </c>
      <c r="AX258" s="1">
        <v>0</v>
      </c>
      <c r="AY258" s="1">
        <v>0</v>
      </c>
      <c r="AZ258" s="1">
        <v>0</v>
      </c>
      <c r="BA258" s="1">
        <v>1</v>
      </c>
      <c r="BB258" s="1">
        <v>28</v>
      </c>
      <c r="BC258" s="2">
        <v>1</v>
      </c>
      <c r="BD258" s="2">
        <v>2</v>
      </c>
      <c r="BE258" s="2">
        <v>1</v>
      </c>
      <c r="BF258" s="2"/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1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/>
    </row>
    <row r="259" spans="1:70" x14ac:dyDescent="0.3">
      <c r="A259" s="1" t="s">
        <v>173</v>
      </c>
      <c r="B259" s="1" t="s">
        <v>76</v>
      </c>
      <c r="C259" s="1" t="s">
        <v>175</v>
      </c>
      <c r="D259" s="1" t="s">
        <v>177</v>
      </c>
      <c r="E259" s="1" t="s">
        <v>170</v>
      </c>
      <c r="F259" s="1" t="s">
        <v>171</v>
      </c>
      <c r="G259" s="1" t="s">
        <v>1</v>
      </c>
      <c r="H259" s="1"/>
      <c r="I259" s="1"/>
      <c r="J259" s="1"/>
      <c r="K259" s="1">
        <v>30</v>
      </c>
      <c r="L259" s="1">
        <v>28</v>
      </c>
      <c r="M259" s="1">
        <v>32</v>
      </c>
      <c r="N259" s="1">
        <v>30</v>
      </c>
      <c r="O259" s="1">
        <v>28</v>
      </c>
      <c r="P259" s="1">
        <v>32</v>
      </c>
      <c r="Q259" s="1"/>
      <c r="R259" s="1"/>
      <c r="S259" s="1"/>
      <c r="T259" s="1"/>
      <c r="U259" s="1"/>
      <c r="V259" s="1"/>
      <c r="AF259" s="1">
        <v>0</v>
      </c>
      <c r="AG259" s="1">
        <v>1</v>
      </c>
      <c r="AH259" s="1">
        <v>0</v>
      </c>
      <c r="AI259" s="1">
        <v>0</v>
      </c>
      <c r="AJ259" s="1">
        <v>0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1</v>
      </c>
      <c r="AT259" s="1">
        <v>1</v>
      </c>
      <c r="AU259" s="1">
        <v>1</v>
      </c>
      <c r="AV259" s="1">
        <v>1</v>
      </c>
      <c r="AW259" s="1">
        <v>0</v>
      </c>
      <c r="AX259" s="1">
        <v>0</v>
      </c>
      <c r="AY259" s="1">
        <v>0</v>
      </c>
      <c r="AZ259" s="1">
        <v>0</v>
      </c>
      <c r="BA259" s="1">
        <v>1</v>
      </c>
      <c r="BB259" s="1"/>
      <c r="BC259" s="2"/>
      <c r="BD259" s="2"/>
      <c r="BE259" s="2">
        <v>2</v>
      </c>
      <c r="BF259" s="2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1:70" x14ac:dyDescent="0.3">
      <c r="A260" s="1" t="s">
        <v>166</v>
      </c>
      <c r="B260" s="1" t="s">
        <v>76</v>
      </c>
      <c r="C260" s="1" t="s">
        <v>175</v>
      </c>
      <c r="D260" s="1" t="s">
        <v>177</v>
      </c>
      <c r="E260" s="1" t="s">
        <v>170</v>
      </c>
      <c r="F260" s="1" t="s">
        <v>171</v>
      </c>
      <c r="G260" s="1" t="s">
        <v>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>
        <v>1</v>
      </c>
      <c r="BB260" s="1"/>
      <c r="BC260" s="2"/>
      <c r="BD260" s="2"/>
      <c r="BE260" s="2"/>
      <c r="BF260" s="2"/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1</v>
      </c>
      <c r="BO260" s="1">
        <v>0</v>
      </c>
      <c r="BP260" s="1">
        <v>0</v>
      </c>
      <c r="BQ260" s="1">
        <v>0</v>
      </c>
      <c r="BR260" s="1"/>
    </row>
    <row r="261" spans="1:70" x14ac:dyDescent="0.3">
      <c r="A261" s="1" t="s">
        <v>163</v>
      </c>
      <c r="B261" s="1" t="s">
        <v>77</v>
      </c>
      <c r="C261" s="1" t="s">
        <v>175</v>
      </c>
      <c r="D261" s="1" t="s">
        <v>177</v>
      </c>
      <c r="E261" s="1" t="s">
        <v>170</v>
      </c>
      <c r="F261" s="1" t="s">
        <v>171</v>
      </c>
      <c r="G261" s="1" t="s">
        <v>1</v>
      </c>
      <c r="H261" s="1">
        <v>15.5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AF261" s="1">
        <v>0</v>
      </c>
      <c r="AG261" s="1">
        <v>1</v>
      </c>
      <c r="AH261" s="1"/>
      <c r="AI261" s="1">
        <v>0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>
        <v>1</v>
      </c>
      <c r="BB261" s="1"/>
      <c r="BC261" s="2"/>
      <c r="BD261" s="2"/>
      <c r="BE261" s="2"/>
      <c r="BF261" s="2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>
        <v>1</v>
      </c>
    </row>
    <row r="262" spans="1:70" x14ac:dyDescent="0.3">
      <c r="A262" s="1" t="s">
        <v>164</v>
      </c>
      <c r="B262" s="1" t="s">
        <v>77</v>
      </c>
      <c r="C262" s="1" t="s">
        <v>175</v>
      </c>
      <c r="D262" s="1" t="s">
        <v>177</v>
      </c>
      <c r="E262" s="1" t="s">
        <v>170</v>
      </c>
      <c r="F262" s="1" t="s">
        <v>171</v>
      </c>
      <c r="G262" s="1" t="s">
        <v>1</v>
      </c>
      <c r="H262" s="1">
        <v>16</v>
      </c>
      <c r="I262" s="1">
        <v>15</v>
      </c>
      <c r="J262" s="1">
        <v>16</v>
      </c>
      <c r="K262" s="1"/>
      <c r="L262" s="1"/>
      <c r="M262" s="1"/>
      <c r="N262" s="1"/>
      <c r="O262" s="1"/>
      <c r="P262" s="1"/>
      <c r="Q262" s="2">
        <v>90</v>
      </c>
      <c r="R262" s="2"/>
      <c r="S262" s="2"/>
      <c r="T262" s="2"/>
      <c r="U262" s="2"/>
      <c r="V262" s="2"/>
      <c r="W262" s="1">
        <v>16</v>
      </c>
      <c r="X262" s="1">
        <v>7</v>
      </c>
      <c r="Y262" s="1">
        <v>28</v>
      </c>
      <c r="Z262" s="1">
        <f>6*7</f>
        <v>42</v>
      </c>
      <c r="AC262" s="1">
        <v>14</v>
      </c>
      <c r="AD262" s="1">
        <v>11</v>
      </c>
      <c r="AE262" s="1">
        <v>19</v>
      </c>
      <c r="AF262" s="1">
        <v>0</v>
      </c>
      <c r="AG262" s="1">
        <v>1</v>
      </c>
      <c r="AH262" s="1">
        <v>0</v>
      </c>
      <c r="AI262" s="1">
        <v>0</v>
      </c>
      <c r="AJ262" s="1">
        <v>0</v>
      </c>
      <c r="AK262" s="1">
        <v>1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1</v>
      </c>
      <c r="AU262" s="1">
        <v>1</v>
      </c>
      <c r="AV262" s="1">
        <v>1</v>
      </c>
      <c r="AW262" s="1">
        <v>0</v>
      </c>
      <c r="AX262" s="1">
        <v>0</v>
      </c>
      <c r="AY262" s="1">
        <v>0</v>
      </c>
      <c r="AZ262" s="1">
        <v>0</v>
      </c>
      <c r="BA262" s="1">
        <v>1</v>
      </c>
      <c r="BB262" s="1">
        <f>6*7</f>
        <v>42</v>
      </c>
      <c r="BC262" s="2">
        <v>1</v>
      </c>
      <c r="BD262" s="2">
        <v>2</v>
      </c>
      <c r="BE262" s="2">
        <v>2</v>
      </c>
      <c r="BF262" s="2"/>
      <c r="BG262" s="1">
        <v>0</v>
      </c>
      <c r="BH262" s="1">
        <v>1</v>
      </c>
      <c r="BI262" s="1">
        <v>0</v>
      </c>
      <c r="BJ262" s="1">
        <v>1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/>
    </row>
    <row r="263" spans="1:70" x14ac:dyDescent="0.3">
      <c r="A263" s="1" t="s">
        <v>165</v>
      </c>
      <c r="B263" s="1" t="s">
        <v>77</v>
      </c>
      <c r="C263" s="1" t="s">
        <v>175</v>
      </c>
      <c r="D263" s="1" t="s">
        <v>177</v>
      </c>
      <c r="E263" s="1" t="s">
        <v>170</v>
      </c>
      <c r="F263" s="1" t="s">
        <v>171</v>
      </c>
      <c r="G263" s="1" t="s">
        <v>1</v>
      </c>
      <c r="H263" s="3">
        <v>30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>
        <v>1</v>
      </c>
      <c r="BB263" s="1"/>
      <c r="BC263" s="2"/>
      <c r="BD263" s="2"/>
      <c r="BE263" s="2"/>
      <c r="BF263" s="2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>
        <v>2.5</v>
      </c>
    </row>
    <row r="264" spans="1:70" x14ac:dyDescent="0.3">
      <c r="A264" s="1" t="s">
        <v>173</v>
      </c>
      <c r="B264" s="1" t="s">
        <v>77</v>
      </c>
      <c r="C264" s="1" t="s">
        <v>175</v>
      </c>
      <c r="D264" s="1" t="s">
        <v>177</v>
      </c>
      <c r="E264" s="1" t="s">
        <v>170</v>
      </c>
      <c r="F264" s="1" t="s">
        <v>171</v>
      </c>
      <c r="G264" s="1" t="s">
        <v>1</v>
      </c>
      <c r="H264" s="1"/>
      <c r="I264" s="1"/>
      <c r="J264" s="1"/>
      <c r="K264" s="1">
        <v>30</v>
      </c>
      <c r="L264" s="1">
        <v>28</v>
      </c>
      <c r="M264" s="1">
        <v>32</v>
      </c>
      <c r="N264" s="1">
        <v>30</v>
      </c>
      <c r="O264" s="1">
        <v>28</v>
      </c>
      <c r="P264" s="1">
        <v>32</v>
      </c>
      <c r="Q264" s="1"/>
      <c r="R264" s="1"/>
      <c r="S264" s="1"/>
      <c r="T264" s="1"/>
      <c r="U264" s="1"/>
      <c r="V264" s="1"/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1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1</v>
      </c>
      <c r="AU264" s="1">
        <v>1</v>
      </c>
      <c r="AV264" s="1">
        <v>1</v>
      </c>
      <c r="AW264" s="1">
        <v>0</v>
      </c>
      <c r="AX264" s="1">
        <v>0</v>
      </c>
      <c r="AY264" s="1">
        <v>0</v>
      </c>
      <c r="AZ264" s="1">
        <v>0</v>
      </c>
      <c r="BA264" s="1">
        <v>1</v>
      </c>
      <c r="BB264" s="1"/>
      <c r="BC264" s="2"/>
      <c r="BD264" s="2"/>
      <c r="BE264" s="2">
        <v>3</v>
      </c>
      <c r="BF264" s="2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1:70" x14ac:dyDescent="0.3">
      <c r="A265" s="1" t="s">
        <v>166</v>
      </c>
      <c r="B265" s="1" t="s">
        <v>77</v>
      </c>
      <c r="C265" s="1" t="s">
        <v>175</v>
      </c>
      <c r="D265" s="1" t="s">
        <v>177</v>
      </c>
      <c r="E265" s="1" t="s">
        <v>170</v>
      </c>
      <c r="F265" s="1" t="s">
        <v>171</v>
      </c>
      <c r="G265" s="1" t="s">
        <v>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>
        <v>1</v>
      </c>
      <c r="BB265" s="1"/>
      <c r="BC265" s="2"/>
      <c r="BD265" s="2"/>
      <c r="BE265" s="2"/>
      <c r="BF265" s="2"/>
      <c r="BG265" s="1">
        <v>0</v>
      </c>
      <c r="BH265" s="1">
        <v>1</v>
      </c>
      <c r="BI265" s="1">
        <v>0</v>
      </c>
      <c r="BJ265" s="1">
        <v>1</v>
      </c>
      <c r="BK265" s="1">
        <v>0</v>
      </c>
      <c r="BL265" s="1">
        <v>0</v>
      </c>
      <c r="BM265" s="1">
        <v>0</v>
      </c>
      <c r="BN265" s="1">
        <v>1</v>
      </c>
      <c r="BO265" s="1">
        <v>0</v>
      </c>
      <c r="BP265" s="1">
        <v>0</v>
      </c>
      <c r="BQ265" s="1">
        <v>0</v>
      </c>
      <c r="BR265" s="1"/>
    </row>
    <row r="266" spans="1:70" x14ac:dyDescent="0.3">
      <c r="A266" s="1" t="s">
        <v>163</v>
      </c>
      <c r="B266" s="1" t="s">
        <v>78</v>
      </c>
      <c r="C266" s="1" t="s">
        <v>175</v>
      </c>
      <c r="D266" s="1" t="s">
        <v>177</v>
      </c>
      <c r="E266" s="1" t="s">
        <v>170</v>
      </c>
      <c r="F266" s="1" t="s">
        <v>171</v>
      </c>
      <c r="G266" s="1" t="s">
        <v>1</v>
      </c>
      <c r="H266" s="1">
        <v>17.5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X266" s="1">
        <f>26*7</f>
        <v>182</v>
      </c>
      <c r="Y266" s="1">
        <f>34*7</f>
        <v>238</v>
      </c>
      <c r="Z266" s="1">
        <v>128</v>
      </c>
      <c r="AA266" s="1">
        <v>105</v>
      </c>
      <c r="AB266" s="1">
        <v>132</v>
      </c>
      <c r="AC266" s="1">
        <v>28</v>
      </c>
      <c r="AD266" s="1">
        <v>21</v>
      </c>
      <c r="AE266" s="1">
        <v>32</v>
      </c>
      <c r="AF266" s="1">
        <v>0</v>
      </c>
      <c r="AG266" s="1">
        <v>1</v>
      </c>
      <c r="AH266" s="1"/>
      <c r="AI266" s="1">
        <v>0</v>
      </c>
      <c r="AJ266" s="1">
        <v>0</v>
      </c>
      <c r="AK266" s="1">
        <v>1</v>
      </c>
      <c r="AL266" s="1">
        <v>0</v>
      </c>
      <c r="AM266" s="1">
        <v>0</v>
      </c>
      <c r="AN266" s="1">
        <v>0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>
        <v>1</v>
      </c>
      <c r="BB266" s="1"/>
      <c r="BC266" s="2"/>
      <c r="BD266" s="2"/>
      <c r="BE266" s="2"/>
      <c r="BF266" s="2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>
        <v>3</v>
      </c>
    </row>
    <row r="267" spans="1:70" x14ac:dyDescent="0.3">
      <c r="A267" s="1" t="s">
        <v>164</v>
      </c>
      <c r="B267" s="1" t="s">
        <v>78</v>
      </c>
      <c r="C267" s="1" t="s">
        <v>175</v>
      </c>
      <c r="D267" s="1" t="s">
        <v>177</v>
      </c>
      <c r="E267" s="1" t="s">
        <v>170</v>
      </c>
      <c r="F267" s="1" t="s">
        <v>171</v>
      </c>
      <c r="G267" s="1" t="s">
        <v>1</v>
      </c>
      <c r="H267" s="1">
        <v>17</v>
      </c>
      <c r="I267" s="1">
        <v>16</v>
      </c>
      <c r="J267" s="1">
        <v>18</v>
      </c>
      <c r="K267" s="1"/>
      <c r="L267" s="1"/>
      <c r="M267" s="1"/>
      <c r="N267" s="1"/>
      <c r="O267" s="1"/>
      <c r="P267" s="1"/>
      <c r="Q267" s="2">
        <f>33*7.7</f>
        <v>254.1</v>
      </c>
      <c r="R267" s="2"/>
      <c r="S267" s="2"/>
      <c r="T267" s="2"/>
      <c r="U267" s="2"/>
      <c r="V267" s="2"/>
      <c r="AF267" s="1">
        <v>0</v>
      </c>
      <c r="AG267" s="1">
        <v>1</v>
      </c>
      <c r="AH267" s="1">
        <v>0</v>
      </c>
      <c r="AI267" s="1">
        <v>0</v>
      </c>
      <c r="AJ267" s="1">
        <v>0</v>
      </c>
      <c r="AK267" s="1">
        <v>1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1</v>
      </c>
      <c r="AV267" s="1">
        <v>1</v>
      </c>
      <c r="AW267" s="1">
        <v>1</v>
      </c>
      <c r="AX267" s="1">
        <v>1</v>
      </c>
      <c r="AY267" s="1">
        <v>0</v>
      </c>
      <c r="AZ267" s="1">
        <v>0</v>
      </c>
      <c r="BA267" s="1">
        <v>1</v>
      </c>
      <c r="BB267" s="1">
        <v>63</v>
      </c>
      <c r="BC267" s="2">
        <v>1</v>
      </c>
      <c r="BD267" s="2">
        <v>2</v>
      </c>
      <c r="BE267" s="2">
        <v>2</v>
      </c>
      <c r="BF267" s="2"/>
      <c r="BG267" s="1">
        <v>0</v>
      </c>
      <c r="BH267" s="1">
        <v>1</v>
      </c>
      <c r="BI267" s="1">
        <v>0</v>
      </c>
      <c r="BJ267" s="1">
        <v>0</v>
      </c>
      <c r="BK267" s="1">
        <v>0</v>
      </c>
      <c r="BL267" s="1">
        <v>1</v>
      </c>
      <c r="BM267" s="1">
        <v>0</v>
      </c>
      <c r="BN267" s="1">
        <v>1</v>
      </c>
      <c r="BO267" s="1">
        <v>0</v>
      </c>
      <c r="BP267" s="1">
        <v>0</v>
      </c>
      <c r="BQ267" s="1">
        <v>0</v>
      </c>
      <c r="BR267" s="1"/>
    </row>
    <row r="268" spans="1:70" x14ac:dyDescent="0.3">
      <c r="A268" s="1" t="s">
        <v>168</v>
      </c>
      <c r="B268" s="1" t="s">
        <v>78</v>
      </c>
      <c r="C268" s="1" t="s">
        <v>175</v>
      </c>
      <c r="D268" s="1" t="s">
        <v>177</v>
      </c>
      <c r="E268" s="1" t="s">
        <v>170</v>
      </c>
      <c r="F268" s="1" t="s">
        <v>171</v>
      </c>
      <c r="G268" s="1" t="s">
        <v>1</v>
      </c>
      <c r="H268" s="1">
        <v>16.3</v>
      </c>
      <c r="I268" s="1"/>
      <c r="J268" s="1"/>
      <c r="K268" s="1"/>
      <c r="L268" s="1"/>
      <c r="M268" s="1"/>
      <c r="N268" s="1"/>
      <c r="O268" s="1"/>
      <c r="P268" s="1"/>
      <c r="Q268" s="1">
        <v>158</v>
      </c>
      <c r="R268" s="1"/>
      <c r="S268" s="1"/>
      <c r="T268" s="1"/>
      <c r="U268" s="1"/>
      <c r="V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>
        <v>1</v>
      </c>
      <c r="BB268" s="1"/>
      <c r="BC268" s="2"/>
      <c r="BD268" s="2"/>
      <c r="BE268" s="2"/>
      <c r="BF268" s="2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1:70" x14ac:dyDescent="0.3">
      <c r="A269" s="1" t="s">
        <v>165</v>
      </c>
      <c r="B269" s="1" t="s">
        <v>78</v>
      </c>
      <c r="C269" s="1" t="s">
        <v>175</v>
      </c>
      <c r="D269" s="1" t="s">
        <v>177</v>
      </c>
      <c r="E269" s="1" t="s">
        <v>170</v>
      </c>
      <c r="F269" s="1" t="s">
        <v>171</v>
      </c>
      <c r="G269" s="1" t="s">
        <v>1</v>
      </c>
      <c r="H269" s="1">
        <v>35.5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>
        <v>1</v>
      </c>
      <c r="BB269" s="1"/>
      <c r="BC269" s="2"/>
      <c r="BD269" s="2"/>
      <c r="BE269" s="2"/>
      <c r="BF269" s="2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>
        <v>4</v>
      </c>
    </row>
    <row r="270" spans="1:70" x14ac:dyDescent="0.3">
      <c r="A270" s="1" t="s">
        <v>173</v>
      </c>
      <c r="B270" s="1" t="s">
        <v>78</v>
      </c>
      <c r="C270" s="1" t="s">
        <v>175</v>
      </c>
      <c r="D270" s="1" t="s">
        <v>177</v>
      </c>
      <c r="E270" s="1" t="s">
        <v>170</v>
      </c>
      <c r="F270" s="1" t="s">
        <v>171</v>
      </c>
      <c r="G270" s="1" t="s">
        <v>1</v>
      </c>
      <c r="H270" s="1"/>
      <c r="I270" s="1"/>
      <c r="J270" s="1"/>
      <c r="K270" s="1">
        <v>33</v>
      </c>
      <c r="L270" s="1">
        <v>30</v>
      </c>
      <c r="M270" s="1">
        <v>36</v>
      </c>
      <c r="N270" s="1">
        <v>35</v>
      </c>
      <c r="O270" s="1">
        <v>30</v>
      </c>
      <c r="P270" s="1">
        <v>40</v>
      </c>
      <c r="Q270" s="1"/>
      <c r="R270" s="1"/>
      <c r="S270" s="1"/>
      <c r="T270" s="1"/>
      <c r="U270" s="1"/>
      <c r="V270" s="1"/>
      <c r="X270" s="1">
        <f>4*7</f>
        <v>28</v>
      </c>
      <c r="Y270" s="1">
        <f>39*7</f>
        <v>273</v>
      </c>
      <c r="AA270" s="1">
        <v>56</v>
      </c>
      <c r="AB270" s="1">
        <f>7*43</f>
        <v>301</v>
      </c>
      <c r="AC270" s="1">
        <v>28</v>
      </c>
      <c r="AD270" s="1">
        <v>26</v>
      </c>
      <c r="AE270" s="1">
        <v>30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1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0</v>
      </c>
      <c r="AZ270" s="1">
        <v>0</v>
      </c>
      <c r="BA270" s="1">
        <v>1</v>
      </c>
      <c r="BB270" s="1"/>
      <c r="BC270" s="2"/>
      <c r="BD270" s="2"/>
      <c r="BE270" s="2">
        <v>3</v>
      </c>
      <c r="BF270" s="2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1:70" x14ac:dyDescent="0.3">
      <c r="A271" s="1" t="s">
        <v>166</v>
      </c>
      <c r="B271" s="1" t="s">
        <v>78</v>
      </c>
      <c r="C271" s="1" t="s">
        <v>175</v>
      </c>
      <c r="D271" s="1" t="s">
        <v>177</v>
      </c>
      <c r="E271" s="1" t="s">
        <v>170</v>
      </c>
      <c r="F271" s="1" t="s">
        <v>171</v>
      </c>
      <c r="G271" s="1" t="s">
        <v>1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>
        <v>1</v>
      </c>
      <c r="BB271" s="1"/>
      <c r="BC271" s="2"/>
      <c r="BD271" s="2"/>
      <c r="BE271" s="2"/>
      <c r="BF271" s="2"/>
      <c r="BG271" s="1">
        <v>0</v>
      </c>
      <c r="BH271" s="1">
        <v>1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1</v>
      </c>
      <c r="BO271" s="1">
        <v>0</v>
      </c>
      <c r="BP271" s="1">
        <v>0</v>
      </c>
      <c r="BQ271" s="1">
        <v>0</v>
      </c>
      <c r="BR271" s="1"/>
    </row>
    <row r="272" spans="1:70" x14ac:dyDescent="0.3">
      <c r="A272" s="1" t="s">
        <v>163</v>
      </c>
      <c r="B272" s="1" t="s">
        <v>79</v>
      </c>
      <c r="C272" s="1" t="s">
        <v>175</v>
      </c>
      <c r="D272" s="1" t="s">
        <v>177</v>
      </c>
      <c r="E272" s="1" t="s">
        <v>170</v>
      </c>
      <c r="F272" s="1" t="s">
        <v>171</v>
      </c>
      <c r="G272" s="1" t="s">
        <v>2</v>
      </c>
      <c r="H272" s="1">
        <v>33.5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AF272" s="1">
        <v>0</v>
      </c>
      <c r="AG272" s="1">
        <v>1</v>
      </c>
      <c r="AH272" s="1"/>
      <c r="AI272" s="1">
        <v>1</v>
      </c>
      <c r="AJ272" s="1">
        <v>0</v>
      </c>
      <c r="AK272" s="1">
        <v>0</v>
      </c>
      <c r="AL272" s="1">
        <v>1</v>
      </c>
      <c r="AM272" s="1">
        <v>0</v>
      </c>
      <c r="AN272" s="1">
        <v>0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>
        <v>1</v>
      </c>
      <c r="BB272" s="1"/>
      <c r="BC272" s="2"/>
      <c r="BD272" s="2"/>
      <c r="BE272" s="2"/>
      <c r="BF272" s="2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>
        <v>4</v>
      </c>
    </row>
    <row r="273" spans="1:70" x14ac:dyDescent="0.3">
      <c r="A273" s="1" t="s">
        <v>164</v>
      </c>
      <c r="B273" s="1" t="s">
        <v>79</v>
      </c>
      <c r="C273" s="1" t="s">
        <v>175</v>
      </c>
      <c r="D273" s="1" t="s">
        <v>177</v>
      </c>
      <c r="E273" s="1" t="s">
        <v>170</v>
      </c>
      <c r="F273" s="1" t="s">
        <v>171</v>
      </c>
      <c r="G273" s="1" t="s">
        <v>2</v>
      </c>
      <c r="H273" s="1">
        <v>30</v>
      </c>
      <c r="I273" s="1">
        <v>28</v>
      </c>
      <c r="J273" s="1">
        <v>32</v>
      </c>
      <c r="K273" s="1"/>
      <c r="L273" s="1"/>
      <c r="M273" s="1"/>
      <c r="N273" s="1"/>
      <c r="O273" s="1"/>
      <c r="P273" s="1"/>
      <c r="Q273" s="2">
        <f>63*2.2</f>
        <v>138.60000000000002</v>
      </c>
      <c r="R273" s="2"/>
      <c r="S273" s="2"/>
      <c r="T273" s="2"/>
      <c r="U273" s="2"/>
      <c r="V273" s="2"/>
      <c r="AF273" s="1">
        <v>0</v>
      </c>
      <c r="AG273" s="1">
        <v>1</v>
      </c>
      <c r="AH273" s="1">
        <v>1</v>
      </c>
      <c r="AI273" s="1">
        <v>0</v>
      </c>
      <c r="AJ273" s="1">
        <v>0</v>
      </c>
      <c r="AK273" s="1">
        <v>0</v>
      </c>
      <c r="AL273" s="1">
        <v>1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1</v>
      </c>
      <c r="AU273" s="1">
        <v>1</v>
      </c>
      <c r="AV273" s="1">
        <v>1</v>
      </c>
      <c r="AW273" s="1">
        <v>1</v>
      </c>
      <c r="AX273" s="1">
        <v>0</v>
      </c>
      <c r="AY273" s="1">
        <v>0</v>
      </c>
      <c r="AZ273" s="1">
        <v>0</v>
      </c>
      <c r="BA273" s="1">
        <v>1</v>
      </c>
      <c r="BB273" s="1">
        <v>21</v>
      </c>
      <c r="BC273" s="2">
        <v>1</v>
      </c>
      <c r="BD273" s="2">
        <v>1</v>
      </c>
      <c r="BE273" s="2">
        <v>2</v>
      </c>
      <c r="BF273" s="2"/>
      <c r="BG273" s="1">
        <v>0</v>
      </c>
      <c r="BH273" s="1">
        <v>0</v>
      </c>
      <c r="BI273" s="1">
        <v>0</v>
      </c>
      <c r="BJ273" s="1">
        <v>1</v>
      </c>
      <c r="BK273" s="1">
        <v>0</v>
      </c>
      <c r="BL273" s="1">
        <v>0</v>
      </c>
      <c r="BM273" s="1">
        <v>0</v>
      </c>
      <c r="BN273" s="1">
        <v>1</v>
      </c>
      <c r="BO273" s="1">
        <v>0</v>
      </c>
      <c r="BP273" s="1">
        <v>0</v>
      </c>
      <c r="BQ273" s="1">
        <v>0</v>
      </c>
      <c r="BR273" s="1"/>
    </row>
    <row r="274" spans="1:70" x14ac:dyDescent="0.3">
      <c r="A274" s="1" t="s">
        <v>173</v>
      </c>
      <c r="B274" s="1" t="s">
        <v>79</v>
      </c>
      <c r="C274" s="1" t="s">
        <v>175</v>
      </c>
      <c r="D274" s="1" t="s">
        <v>177</v>
      </c>
      <c r="E274" s="1" t="s">
        <v>170</v>
      </c>
      <c r="F274" s="1" t="s">
        <v>171</v>
      </c>
      <c r="G274" s="1" t="s">
        <v>2</v>
      </c>
      <c r="H274" s="1"/>
      <c r="I274" s="1"/>
      <c r="J274" s="1"/>
      <c r="K274" s="1">
        <v>67</v>
      </c>
      <c r="L274" s="1">
        <v>64</v>
      </c>
      <c r="M274" s="1">
        <v>70</v>
      </c>
      <c r="N274" s="1">
        <v>68</v>
      </c>
      <c r="O274" s="1">
        <v>64</v>
      </c>
      <c r="P274" s="1">
        <v>72</v>
      </c>
      <c r="Q274" s="1"/>
      <c r="R274" s="1"/>
      <c r="S274" s="1"/>
      <c r="T274" s="1"/>
      <c r="U274" s="1"/>
      <c r="V274" s="1"/>
      <c r="X274" s="1">
        <v>200</v>
      </c>
      <c r="Y274" s="1">
        <v>260</v>
      </c>
      <c r="Z274" s="1">
        <v>67</v>
      </c>
      <c r="AA274" s="1">
        <v>52</v>
      </c>
      <c r="AB274" s="1">
        <v>70</v>
      </c>
      <c r="AC274" s="1">
        <v>25</v>
      </c>
      <c r="AD274" s="1">
        <v>21</v>
      </c>
      <c r="AE274" s="1">
        <v>29</v>
      </c>
      <c r="AF274" s="1">
        <v>0</v>
      </c>
      <c r="AG274" s="1">
        <v>1</v>
      </c>
      <c r="AH274" s="1">
        <v>0</v>
      </c>
      <c r="AI274" s="1">
        <v>1</v>
      </c>
      <c r="AJ274" s="1">
        <v>0</v>
      </c>
      <c r="AK274" s="1">
        <v>0</v>
      </c>
      <c r="AL274" s="1">
        <v>1</v>
      </c>
      <c r="AM274" s="1">
        <v>0</v>
      </c>
      <c r="AN274" s="1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1</v>
      </c>
      <c r="AT274" s="6">
        <v>1</v>
      </c>
      <c r="AU274" s="6">
        <v>1</v>
      </c>
      <c r="AV274" s="6">
        <v>1</v>
      </c>
      <c r="AW274" s="6">
        <v>1</v>
      </c>
      <c r="AX274" s="6">
        <v>1</v>
      </c>
      <c r="AY274" s="6">
        <v>0</v>
      </c>
      <c r="AZ274" s="6">
        <v>0</v>
      </c>
      <c r="BA274" s="1">
        <v>1</v>
      </c>
      <c r="BB274" s="1"/>
      <c r="BC274" s="2"/>
      <c r="BD274" s="2"/>
      <c r="BE274" s="2">
        <v>2</v>
      </c>
      <c r="BF274" s="2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1:70" x14ac:dyDescent="0.3">
      <c r="A275" s="1" t="s">
        <v>166</v>
      </c>
      <c r="B275" s="1" t="s">
        <v>79</v>
      </c>
      <c r="C275" s="1" t="s">
        <v>175</v>
      </c>
      <c r="D275" s="1" t="s">
        <v>177</v>
      </c>
      <c r="E275" s="1" t="s">
        <v>170</v>
      </c>
      <c r="F275" s="1" t="s">
        <v>171</v>
      </c>
      <c r="G275" s="1" t="s">
        <v>2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>
        <v>1</v>
      </c>
      <c r="BB275" s="1"/>
      <c r="BC275" s="2"/>
      <c r="BD275" s="2"/>
      <c r="BE275" s="2"/>
      <c r="BF275" s="2"/>
      <c r="BG275" s="1">
        <v>0</v>
      </c>
      <c r="BH275" s="1">
        <v>0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1</v>
      </c>
      <c r="BO275" s="1">
        <v>0</v>
      </c>
      <c r="BP275" s="1">
        <v>0</v>
      </c>
      <c r="BQ275" s="1">
        <v>0</v>
      </c>
      <c r="BR275" s="1"/>
    </row>
    <row r="276" spans="1:70" x14ac:dyDescent="0.3">
      <c r="A276" s="1" t="s">
        <v>163</v>
      </c>
      <c r="B276" s="1" t="s">
        <v>80</v>
      </c>
      <c r="C276" s="1" t="s">
        <v>175</v>
      </c>
      <c r="D276" s="1" t="s">
        <v>177</v>
      </c>
      <c r="E276" s="1" t="s">
        <v>170</v>
      </c>
      <c r="F276" s="1" t="s">
        <v>171</v>
      </c>
      <c r="G276" s="1" t="s">
        <v>2</v>
      </c>
      <c r="H276" s="1">
        <v>34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AF276" s="1">
        <v>0</v>
      </c>
      <c r="AG276" s="1">
        <v>1</v>
      </c>
      <c r="AH276" s="1"/>
      <c r="AI276" s="1">
        <v>0</v>
      </c>
      <c r="AJ276" s="1">
        <v>0</v>
      </c>
      <c r="AK276" s="1">
        <v>0</v>
      </c>
      <c r="AL276" s="1">
        <v>1</v>
      </c>
      <c r="AM276" s="1">
        <v>0</v>
      </c>
      <c r="AN276" s="1">
        <v>0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>
        <v>1</v>
      </c>
      <c r="BB276" s="1"/>
      <c r="BC276" s="2"/>
      <c r="BD276" s="2"/>
      <c r="BE276" s="2"/>
      <c r="BF276" s="2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>
        <v>3</v>
      </c>
    </row>
    <row r="277" spans="1:70" x14ac:dyDescent="0.3">
      <c r="A277" s="1" t="s">
        <v>164</v>
      </c>
      <c r="B277" s="1" t="s">
        <v>80</v>
      </c>
      <c r="C277" s="1" t="s">
        <v>175</v>
      </c>
      <c r="D277" s="1" t="s">
        <v>177</v>
      </c>
      <c r="E277" s="1" t="s">
        <v>170</v>
      </c>
      <c r="F277" s="1" t="s">
        <v>171</v>
      </c>
      <c r="G277" s="1" t="s">
        <v>2</v>
      </c>
      <c r="H277" s="1">
        <v>34</v>
      </c>
      <c r="I277" s="1">
        <v>31</v>
      </c>
      <c r="J277" s="1">
        <v>38</v>
      </c>
      <c r="K277" s="1"/>
      <c r="L277" s="1"/>
      <c r="M277" s="1"/>
      <c r="N277" s="1"/>
      <c r="O277" s="1"/>
      <c r="P277" s="1"/>
      <c r="Q277" s="2">
        <v>150</v>
      </c>
      <c r="R277" s="2"/>
      <c r="S277" s="2"/>
      <c r="T277" s="2"/>
      <c r="U277" s="2"/>
      <c r="V277" s="2"/>
      <c r="AF277" s="1">
        <v>0</v>
      </c>
      <c r="AG277" s="1">
        <v>1</v>
      </c>
      <c r="AH277" s="1">
        <v>0</v>
      </c>
      <c r="AI277" s="1">
        <v>0</v>
      </c>
      <c r="AJ277" s="1">
        <v>0</v>
      </c>
      <c r="AK277" s="1">
        <v>0</v>
      </c>
      <c r="AL277" s="1">
        <v>1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1</v>
      </c>
      <c r="AU277" s="1">
        <v>1</v>
      </c>
      <c r="AV277" s="1">
        <v>1</v>
      </c>
      <c r="AW277" s="1">
        <v>1</v>
      </c>
      <c r="AX277" s="1">
        <v>0</v>
      </c>
      <c r="AY277" s="1">
        <v>0</v>
      </c>
      <c r="AZ277" s="1">
        <v>0</v>
      </c>
      <c r="BA277" s="1">
        <v>1</v>
      </c>
      <c r="BB277" s="1">
        <v>28</v>
      </c>
      <c r="BC277" s="2">
        <v>1</v>
      </c>
      <c r="BD277" s="2">
        <v>7</v>
      </c>
      <c r="BE277" s="2">
        <v>2</v>
      </c>
      <c r="BF277" s="2"/>
      <c r="BG277" s="1">
        <v>0</v>
      </c>
      <c r="BH277" s="1">
        <v>0</v>
      </c>
      <c r="BI277" s="1">
        <v>0</v>
      </c>
      <c r="BJ277" s="1">
        <v>1</v>
      </c>
      <c r="BK277" s="1">
        <v>0</v>
      </c>
      <c r="BL277" s="1">
        <v>0</v>
      </c>
      <c r="BM277" s="1">
        <v>0</v>
      </c>
      <c r="BN277" s="1">
        <v>1</v>
      </c>
      <c r="BO277" s="1">
        <v>0</v>
      </c>
      <c r="BP277" s="1">
        <v>0</v>
      </c>
      <c r="BQ277" s="1">
        <v>0</v>
      </c>
      <c r="BR277" s="1"/>
    </row>
    <row r="278" spans="1:70" x14ac:dyDescent="0.3">
      <c r="A278" s="1" t="s">
        <v>165</v>
      </c>
      <c r="B278" s="1" t="s">
        <v>80</v>
      </c>
      <c r="C278" s="1" t="s">
        <v>175</v>
      </c>
      <c r="D278" s="1" t="s">
        <v>177</v>
      </c>
      <c r="E278" s="1" t="s">
        <v>170</v>
      </c>
      <c r="F278" s="1" t="s">
        <v>171</v>
      </c>
      <c r="G278" s="1" t="s">
        <v>2</v>
      </c>
      <c r="H278" s="1">
        <v>72.7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>
        <v>1</v>
      </c>
      <c r="BB278" s="1"/>
      <c r="BC278" s="2"/>
      <c r="BD278" s="2"/>
      <c r="BE278" s="2"/>
      <c r="BF278" s="2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>
        <v>5.8</v>
      </c>
    </row>
    <row r="279" spans="1:70" x14ac:dyDescent="0.3">
      <c r="A279" s="1" t="s">
        <v>173</v>
      </c>
      <c r="B279" s="1" t="s">
        <v>80</v>
      </c>
      <c r="C279" s="1" t="s">
        <v>175</v>
      </c>
      <c r="D279" s="1" t="s">
        <v>177</v>
      </c>
      <c r="E279" s="1" t="s">
        <v>170</v>
      </c>
      <c r="F279" s="1" t="s">
        <v>171</v>
      </c>
      <c r="G279" s="1" t="s">
        <v>2</v>
      </c>
      <c r="H279" s="1"/>
      <c r="I279" s="1"/>
      <c r="J279" s="1"/>
      <c r="K279" s="1">
        <v>64.5</v>
      </c>
      <c r="L279" s="1">
        <v>60</v>
      </c>
      <c r="M279" s="1">
        <v>69</v>
      </c>
      <c r="N279" s="1">
        <v>70</v>
      </c>
      <c r="O279" s="1">
        <v>65</v>
      </c>
      <c r="P279" s="1">
        <v>75</v>
      </c>
      <c r="Q279" s="1"/>
      <c r="R279" s="1"/>
      <c r="S279" s="1"/>
      <c r="T279" s="1"/>
      <c r="U279" s="1"/>
      <c r="V279" s="1"/>
      <c r="AF279" s="1">
        <v>0</v>
      </c>
      <c r="AG279" s="1">
        <v>1</v>
      </c>
      <c r="AH279" s="1">
        <v>0</v>
      </c>
      <c r="AI279" s="1">
        <v>0</v>
      </c>
      <c r="AJ279" s="1">
        <v>0</v>
      </c>
      <c r="AK279" s="1">
        <v>0</v>
      </c>
      <c r="AL279" s="1">
        <v>1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1</v>
      </c>
      <c r="AU279" s="1">
        <v>1</v>
      </c>
      <c r="AV279" s="1">
        <v>1</v>
      </c>
      <c r="AW279" s="1">
        <v>0</v>
      </c>
      <c r="AX279" s="1">
        <v>0</v>
      </c>
      <c r="AY279" s="1">
        <v>0</v>
      </c>
      <c r="AZ279" s="1">
        <v>0</v>
      </c>
      <c r="BA279" s="1">
        <v>1</v>
      </c>
      <c r="BB279" s="1"/>
      <c r="BC279" s="2"/>
      <c r="BD279" s="2"/>
      <c r="BE279" s="2">
        <v>2</v>
      </c>
      <c r="BF279" s="2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1:70" x14ac:dyDescent="0.3">
      <c r="A280" s="1" t="s">
        <v>166</v>
      </c>
      <c r="B280" s="1" t="s">
        <v>80</v>
      </c>
      <c r="C280" s="1" t="s">
        <v>175</v>
      </c>
      <c r="D280" s="1" t="s">
        <v>177</v>
      </c>
      <c r="E280" s="1" t="s">
        <v>170</v>
      </c>
      <c r="F280" s="1" t="s">
        <v>171</v>
      </c>
      <c r="G280" s="1" t="s">
        <v>2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>
        <v>10</v>
      </c>
      <c r="X280" s="1">
        <v>8</v>
      </c>
      <c r="Y280" s="1">
        <v>12</v>
      </c>
      <c r="Z280" s="1">
        <f>46*7</f>
        <v>322</v>
      </c>
      <c r="AC280" s="1">
        <v>22</v>
      </c>
      <c r="AD280" s="1">
        <v>12</v>
      </c>
      <c r="AE280" s="1">
        <v>31</v>
      </c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>
        <v>1</v>
      </c>
      <c r="BB280" s="1"/>
      <c r="BC280" s="2"/>
      <c r="BD280" s="2"/>
      <c r="BE280" s="2"/>
      <c r="BF280" s="2"/>
      <c r="BG280" s="1">
        <v>0</v>
      </c>
      <c r="BH280" s="1">
        <v>0</v>
      </c>
      <c r="BI280" s="1">
        <v>0</v>
      </c>
      <c r="BJ280" s="1">
        <v>1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/>
    </row>
    <row r="281" spans="1:70" x14ac:dyDescent="0.3">
      <c r="A281" s="1" t="s">
        <v>163</v>
      </c>
      <c r="B281" s="1" t="s">
        <v>81</v>
      </c>
      <c r="C281" s="1" t="s">
        <v>175</v>
      </c>
      <c r="D281" s="1" t="s">
        <v>177</v>
      </c>
      <c r="E281" s="1" t="s">
        <v>170</v>
      </c>
      <c r="F281" s="1" t="s">
        <v>171</v>
      </c>
      <c r="G281" s="1" t="s">
        <v>2</v>
      </c>
      <c r="H281" s="1">
        <v>31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AF281" s="1">
        <v>0</v>
      </c>
      <c r="AG281" s="1">
        <v>1</v>
      </c>
      <c r="AH281" s="1"/>
      <c r="AI281" s="1">
        <v>0</v>
      </c>
      <c r="AJ281" s="1">
        <v>0</v>
      </c>
      <c r="AK281" s="1">
        <v>0</v>
      </c>
      <c r="AL281" s="1">
        <v>1</v>
      </c>
      <c r="AM281" s="1">
        <v>0</v>
      </c>
      <c r="AN281" s="1">
        <v>0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>
        <v>1</v>
      </c>
      <c r="BB281" s="1"/>
      <c r="BC281" s="2"/>
      <c r="BD281" s="2"/>
      <c r="BE281" s="2"/>
      <c r="BF281" s="2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>
        <v>4</v>
      </c>
    </row>
    <row r="282" spans="1:70" x14ac:dyDescent="0.3">
      <c r="A282" s="1" t="s">
        <v>164</v>
      </c>
      <c r="B282" s="1" t="s">
        <v>81</v>
      </c>
      <c r="C282" s="1" t="s">
        <v>175</v>
      </c>
      <c r="D282" s="1" t="s">
        <v>177</v>
      </c>
      <c r="E282" s="1" t="s">
        <v>170</v>
      </c>
      <c r="F282" s="1" t="s">
        <v>171</v>
      </c>
      <c r="G282" s="1" t="s">
        <v>2</v>
      </c>
      <c r="H282" s="1">
        <v>33</v>
      </c>
      <c r="I282" s="1">
        <v>27</v>
      </c>
      <c r="J282" s="1">
        <v>35</v>
      </c>
      <c r="K282" s="1"/>
      <c r="L282" s="1"/>
      <c r="M282" s="1"/>
      <c r="N282" s="1"/>
      <c r="O282" s="1"/>
      <c r="P282" s="1"/>
      <c r="Q282" s="2">
        <f>56*7</f>
        <v>392</v>
      </c>
      <c r="R282" s="2"/>
      <c r="S282" s="2"/>
      <c r="T282" s="2"/>
      <c r="U282" s="2"/>
      <c r="V282" s="2"/>
      <c r="AF282" s="1">
        <v>0</v>
      </c>
      <c r="AG282" s="1">
        <v>1</v>
      </c>
      <c r="AH282" s="1">
        <v>0</v>
      </c>
      <c r="AI282" s="1">
        <v>0</v>
      </c>
      <c r="AJ282" s="1">
        <v>0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1</v>
      </c>
      <c r="AU282" s="1">
        <v>1</v>
      </c>
      <c r="AV282" s="1">
        <v>1</v>
      </c>
      <c r="AW282" s="1">
        <v>1</v>
      </c>
      <c r="AX282" s="1">
        <v>0</v>
      </c>
      <c r="AY282" s="1">
        <v>0</v>
      </c>
      <c r="AZ282" s="1">
        <v>0</v>
      </c>
      <c r="BA282" s="1">
        <v>1</v>
      </c>
      <c r="BB282" s="1">
        <v>42</v>
      </c>
      <c r="BC282" s="2">
        <v>1</v>
      </c>
      <c r="BD282" s="2">
        <v>2</v>
      </c>
      <c r="BE282" s="2">
        <v>2</v>
      </c>
      <c r="BF282" s="2"/>
      <c r="BG282" s="1">
        <v>0</v>
      </c>
      <c r="BH282" s="1">
        <v>0</v>
      </c>
      <c r="BI282" s="1">
        <v>0</v>
      </c>
      <c r="BJ282" s="1">
        <v>1</v>
      </c>
      <c r="BK282" s="1">
        <v>1</v>
      </c>
      <c r="BL282" s="1">
        <v>0</v>
      </c>
      <c r="BM282" s="1">
        <v>0</v>
      </c>
      <c r="BN282" s="1">
        <v>1</v>
      </c>
      <c r="BO282" s="1">
        <v>1</v>
      </c>
      <c r="BP282" s="1">
        <v>0</v>
      </c>
      <c r="BQ282" s="1">
        <v>0</v>
      </c>
      <c r="BR282" s="1"/>
    </row>
    <row r="283" spans="1:70" x14ac:dyDescent="0.3">
      <c r="A283" s="1" t="s">
        <v>168</v>
      </c>
      <c r="B283" s="1" t="s">
        <v>81</v>
      </c>
      <c r="C283" s="1" t="s">
        <v>175</v>
      </c>
      <c r="D283" s="1" t="s">
        <v>177</v>
      </c>
      <c r="E283" s="1" t="s">
        <v>170</v>
      </c>
      <c r="F283" s="1" t="s">
        <v>171</v>
      </c>
      <c r="G283" s="1" t="s">
        <v>2</v>
      </c>
      <c r="H283" s="1">
        <v>32.9</v>
      </c>
      <c r="I283" s="1"/>
      <c r="J283" s="1"/>
      <c r="K283" s="1"/>
      <c r="L283" s="1"/>
      <c r="M283" s="1"/>
      <c r="N283" s="1"/>
      <c r="O283" s="1"/>
      <c r="P283" s="1"/>
      <c r="Q283" s="1">
        <v>450</v>
      </c>
      <c r="R283" s="1"/>
      <c r="S283" s="1"/>
      <c r="T283" s="1"/>
      <c r="U283" s="1"/>
      <c r="V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>
        <v>1</v>
      </c>
      <c r="BB283" s="1"/>
      <c r="BC283" s="2"/>
      <c r="BD283" s="2"/>
      <c r="BE283" s="2"/>
      <c r="BF283" s="2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1:70" x14ac:dyDescent="0.3">
      <c r="A284" s="1" t="s">
        <v>165</v>
      </c>
      <c r="B284" s="1" t="s">
        <v>81</v>
      </c>
      <c r="C284" s="1" t="s">
        <v>175</v>
      </c>
      <c r="D284" s="1" t="s">
        <v>177</v>
      </c>
      <c r="E284" s="1" t="s">
        <v>170</v>
      </c>
      <c r="F284" s="1" t="s">
        <v>171</v>
      </c>
      <c r="G284" s="1" t="s">
        <v>2</v>
      </c>
      <c r="H284" s="1">
        <v>61.8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>
        <v>1</v>
      </c>
      <c r="BB284" s="1"/>
      <c r="BC284" s="2"/>
      <c r="BD284" s="2"/>
      <c r="BE284" s="2"/>
      <c r="BF284" s="2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>
        <v>6.1</v>
      </c>
    </row>
    <row r="285" spans="1:70" x14ac:dyDescent="0.3">
      <c r="A285" s="1" t="s">
        <v>173</v>
      </c>
      <c r="B285" s="1" t="s">
        <v>81</v>
      </c>
      <c r="C285" s="1" t="s">
        <v>175</v>
      </c>
      <c r="D285" s="1" t="s">
        <v>177</v>
      </c>
      <c r="E285" s="1" t="s">
        <v>170</v>
      </c>
      <c r="F285" s="1" t="s">
        <v>171</v>
      </c>
      <c r="G285" s="1" t="s">
        <v>2</v>
      </c>
      <c r="H285" s="1"/>
      <c r="I285" s="1"/>
      <c r="J285" s="1"/>
      <c r="K285" s="1">
        <v>59.5</v>
      </c>
      <c r="L285" s="1">
        <v>55</v>
      </c>
      <c r="M285" s="1">
        <v>64</v>
      </c>
      <c r="N285" s="1">
        <v>62</v>
      </c>
      <c r="O285" s="1">
        <v>58</v>
      </c>
      <c r="P285" s="1">
        <v>66</v>
      </c>
      <c r="Q285" s="1"/>
      <c r="R285" s="1"/>
      <c r="S285" s="1"/>
      <c r="T285" s="1"/>
      <c r="U285" s="1"/>
      <c r="V285" s="1"/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1</v>
      </c>
      <c r="AL285" s="1">
        <v>1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0</v>
      </c>
      <c r="AZ285" s="1">
        <v>0</v>
      </c>
      <c r="BA285" s="1">
        <v>1</v>
      </c>
      <c r="BB285" s="1"/>
      <c r="BC285" s="2"/>
      <c r="BD285" s="2"/>
      <c r="BE285" s="2">
        <v>2</v>
      </c>
      <c r="BF285" s="2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1:70" x14ac:dyDescent="0.3">
      <c r="A286" s="1" t="s">
        <v>166</v>
      </c>
      <c r="B286" s="1" t="s">
        <v>81</v>
      </c>
      <c r="C286" s="1" t="s">
        <v>175</v>
      </c>
      <c r="D286" s="1" t="s">
        <v>177</v>
      </c>
      <c r="E286" s="1" t="s">
        <v>170</v>
      </c>
      <c r="F286" s="1" t="s">
        <v>171</v>
      </c>
      <c r="G286" s="1" t="s">
        <v>2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>
        <v>1</v>
      </c>
      <c r="BB286" s="1"/>
      <c r="BC286" s="2"/>
      <c r="BD286" s="2"/>
      <c r="BE286" s="2"/>
      <c r="BF286" s="2"/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1</v>
      </c>
      <c r="BO286" s="1">
        <v>0</v>
      </c>
      <c r="BP286" s="1">
        <v>0</v>
      </c>
      <c r="BQ286" s="1">
        <v>0</v>
      </c>
      <c r="BR286" s="1"/>
    </row>
    <row r="287" spans="1:70" x14ac:dyDescent="0.3">
      <c r="A287" s="1" t="s">
        <v>163</v>
      </c>
      <c r="B287" s="1" t="s">
        <v>82</v>
      </c>
      <c r="C287" s="1" t="s">
        <v>175</v>
      </c>
      <c r="D287" s="1" t="s">
        <v>177</v>
      </c>
      <c r="E287" s="1" t="s">
        <v>170</v>
      </c>
      <c r="F287" s="1" t="s">
        <v>171</v>
      </c>
      <c r="G287" s="1" t="s">
        <v>2</v>
      </c>
      <c r="H287" s="1">
        <v>16.5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AF287" s="1">
        <v>0</v>
      </c>
      <c r="AG287" s="1">
        <v>1</v>
      </c>
      <c r="AH287" s="1"/>
      <c r="AI287" s="1">
        <v>0</v>
      </c>
      <c r="AJ287" s="1">
        <v>0</v>
      </c>
      <c r="AK287" s="1">
        <v>0</v>
      </c>
      <c r="AL287" s="1">
        <v>1</v>
      </c>
      <c r="AM287" s="1">
        <v>0</v>
      </c>
      <c r="AN287" s="1">
        <v>0</v>
      </c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>
        <v>1</v>
      </c>
      <c r="BB287" s="1"/>
      <c r="BC287" s="2"/>
      <c r="BD287" s="2"/>
      <c r="BE287" s="2"/>
      <c r="BF287" s="2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>
        <v>3</v>
      </c>
    </row>
    <row r="288" spans="1:70" x14ac:dyDescent="0.3">
      <c r="A288" s="1" t="s">
        <v>164</v>
      </c>
      <c r="B288" s="1" t="s">
        <v>82</v>
      </c>
      <c r="C288" s="1" t="s">
        <v>175</v>
      </c>
      <c r="D288" s="1" t="s">
        <v>177</v>
      </c>
      <c r="E288" s="1" t="s">
        <v>170</v>
      </c>
      <c r="F288" s="1" t="s">
        <v>171</v>
      </c>
      <c r="G288" s="1" t="s">
        <v>2</v>
      </c>
      <c r="H288" s="1">
        <v>19</v>
      </c>
      <c r="I288" s="1">
        <v>17</v>
      </c>
      <c r="J288" s="1">
        <v>21</v>
      </c>
      <c r="K288" s="1"/>
      <c r="L288" s="1"/>
      <c r="M288" s="1"/>
      <c r="N288" s="1"/>
      <c r="O288" s="1"/>
      <c r="P288" s="1"/>
      <c r="Q288" s="2">
        <f>67*1.6</f>
        <v>107.2</v>
      </c>
      <c r="R288" s="2"/>
      <c r="S288" s="2"/>
      <c r="T288" s="2"/>
      <c r="U288" s="2"/>
      <c r="V288" s="2"/>
      <c r="W288" s="1">
        <v>6</v>
      </c>
      <c r="X288" s="1">
        <v>5</v>
      </c>
      <c r="Y288" s="1">
        <v>12</v>
      </c>
      <c r="Z288" s="1">
        <v>28</v>
      </c>
      <c r="AA288" s="1">
        <v>21</v>
      </c>
      <c r="AB288" s="1">
        <v>57</v>
      </c>
      <c r="AC288" s="1">
        <v>12</v>
      </c>
      <c r="AD288" s="1">
        <v>9</v>
      </c>
      <c r="AE288" s="1">
        <v>24</v>
      </c>
      <c r="AF288" s="1">
        <v>0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1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1</v>
      </c>
      <c r="AU288" s="1">
        <v>1</v>
      </c>
      <c r="AV288" s="1">
        <v>1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14</v>
      </c>
      <c r="BC288" s="2">
        <v>1</v>
      </c>
      <c r="BD288" s="2">
        <v>2</v>
      </c>
      <c r="BE288" s="2">
        <v>2</v>
      </c>
      <c r="BF288" s="2"/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1</v>
      </c>
      <c r="BN288" s="1">
        <v>0</v>
      </c>
      <c r="BO288" s="1">
        <v>0</v>
      </c>
      <c r="BP288" s="1">
        <v>0</v>
      </c>
      <c r="BQ288" s="1">
        <v>0</v>
      </c>
      <c r="BR288" s="1"/>
    </row>
    <row r="289" spans="1:70" x14ac:dyDescent="0.3">
      <c r="A289" s="1" t="s">
        <v>165</v>
      </c>
      <c r="B289" s="1" t="s">
        <v>82</v>
      </c>
      <c r="C289" s="1" t="s">
        <v>175</v>
      </c>
      <c r="D289" s="1" t="s">
        <v>177</v>
      </c>
      <c r="E289" s="1" t="s">
        <v>170</v>
      </c>
      <c r="F289" s="1" t="s">
        <v>171</v>
      </c>
      <c r="G289" s="1" t="s">
        <v>2</v>
      </c>
      <c r="H289" s="1">
        <v>34.700000000000003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>
        <v>1</v>
      </c>
      <c r="BB289" s="1"/>
      <c r="BC289" s="2"/>
      <c r="BD289" s="2"/>
      <c r="BE289" s="2"/>
      <c r="BF289" s="2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>
        <v>3.6</v>
      </c>
    </row>
    <row r="290" spans="1:70" x14ac:dyDescent="0.3">
      <c r="A290" s="1" t="s">
        <v>173</v>
      </c>
      <c r="B290" s="1" t="s">
        <v>82</v>
      </c>
      <c r="C290" s="1" t="s">
        <v>175</v>
      </c>
      <c r="D290" s="1" t="s">
        <v>177</v>
      </c>
      <c r="E290" s="1" t="s">
        <v>170</v>
      </c>
      <c r="F290" s="1" t="s">
        <v>171</v>
      </c>
      <c r="G290" s="1" t="s">
        <v>2</v>
      </c>
      <c r="H290" s="1"/>
      <c r="I290" s="1"/>
      <c r="J290" s="1"/>
      <c r="K290" s="1">
        <v>36</v>
      </c>
      <c r="L290" s="1">
        <v>32</v>
      </c>
      <c r="M290" s="1">
        <v>40</v>
      </c>
      <c r="N290" s="1">
        <v>36</v>
      </c>
      <c r="O290" s="1">
        <v>32</v>
      </c>
      <c r="P290" s="1">
        <v>40</v>
      </c>
      <c r="Q290" s="1"/>
      <c r="R290" s="1"/>
      <c r="S290" s="1"/>
      <c r="T290" s="1"/>
      <c r="U290" s="1"/>
      <c r="V290" s="1"/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1</v>
      </c>
      <c r="AM290" s="1">
        <v>0</v>
      </c>
      <c r="AN290" s="1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1</v>
      </c>
      <c r="AU290" s="6">
        <v>1</v>
      </c>
      <c r="AV290" s="6">
        <v>1</v>
      </c>
      <c r="AW290" s="6">
        <v>0</v>
      </c>
      <c r="AX290" s="6">
        <v>0</v>
      </c>
      <c r="AY290" s="6">
        <v>0</v>
      </c>
      <c r="AZ290" s="6">
        <v>0</v>
      </c>
      <c r="BA290" s="1">
        <v>1</v>
      </c>
      <c r="BB290" s="1"/>
      <c r="BC290" s="2"/>
      <c r="BD290" s="2"/>
      <c r="BE290" s="2">
        <v>1</v>
      </c>
      <c r="BF290" s="2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1:70" x14ac:dyDescent="0.3">
      <c r="A291" s="1" t="s">
        <v>166</v>
      </c>
      <c r="B291" s="1" t="s">
        <v>82</v>
      </c>
      <c r="C291" s="1" t="s">
        <v>175</v>
      </c>
      <c r="D291" s="1" t="s">
        <v>177</v>
      </c>
      <c r="E291" s="1" t="s">
        <v>170</v>
      </c>
      <c r="F291" s="1" t="s">
        <v>171</v>
      </c>
      <c r="G291" s="1" t="s">
        <v>2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>
        <v>1</v>
      </c>
      <c r="BB291" s="1"/>
      <c r="BC291" s="2"/>
      <c r="BD291" s="2"/>
      <c r="BE291" s="2"/>
      <c r="BF291" s="2"/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1</v>
      </c>
      <c r="BN291" s="1">
        <v>1</v>
      </c>
      <c r="BO291" s="1">
        <v>0</v>
      </c>
      <c r="BP291" s="1">
        <v>0</v>
      </c>
      <c r="BQ291" s="1">
        <v>0</v>
      </c>
      <c r="BR291" s="1"/>
    </row>
    <row r="292" spans="1:70" x14ac:dyDescent="0.3">
      <c r="A292" s="1" t="s">
        <v>163</v>
      </c>
      <c r="B292" s="1" t="s">
        <v>83</v>
      </c>
      <c r="C292" s="1" t="s">
        <v>175</v>
      </c>
      <c r="D292" s="1" t="s">
        <v>177</v>
      </c>
      <c r="E292" s="1" t="s">
        <v>170</v>
      </c>
      <c r="F292" s="1" t="s">
        <v>171</v>
      </c>
      <c r="G292" s="1" t="s">
        <v>2</v>
      </c>
      <c r="H292" s="1">
        <v>16.5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AF292" s="1">
        <v>0</v>
      </c>
      <c r="AG292" s="1">
        <v>0</v>
      </c>
      <c r="AH292" s="1"/>
      <c r="AI292" s="1">
        <v>1</v>
      </c>
      <c r="AJ292" s="1">
        <v>1</v>
      </c>
      <c r="AK292" s="1">
        <v>0</v>
      </c>
      <c r="AL292" s="1">
        <v>1</v>
      </c>
      <c r="AM292" s="1">
        <v>0</v>
      </c>
      <c r="AN292" s="1">
        <v>0</v>
      </c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>
        <v>1</v>
      </c>
      <c r="BB292" s="1"/>
      <c r="BC292" s="2"/>
      <c r="BD292" s="2"/>
      <c r="BE292" s="2"/>
      <c r="BF292" s="2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>
        <v>5</v>
      </c>
    </row>
    <row r="293" spans="1:70" x14ac:dyDescent="0.3">
      <c r="A293" s="1" t="s">
        <v>164</v>
      </c>
      <c r="B293" s="1" t="s">
        <v>83</v>
      </c>
      <c r="C293" s="1" t="s">
        <v>175</v>
      </c>
      <c r="D293" s="1" t="s">
        <v>177</v>
      </c>
      <c r="E293" s="1" t="s">
        <v>170</v>
      </c>
      <c r="F293" s="1" t="s">
        <v>171</v>
      </c>
      <c r="G293" s="1" t="s">
        <v>2</v>
      </c>
      <c r="H293" s="1">
        <v>17</v>
      </c>
      <c r="I293" s="1">
        <v>16</v>
      </c>
      <c r="J293" s="1">
        <v>19</v>
      </c>
      <c r="K293" s="1"/>
      <c r="L293" s="1"/>
      <c r="M293" s="1"/>
      <c r="N293" s="1"/>
      <c r="O293" s="1"/>
      <c r="P293" s="1"/>
      <c r="Q293" s="2">
        <f>55*4</f>
        <v>220</v>
      </c>
      <c r="R293" s="2"/>
      <c r="S293" s="2"/>
      <c r="T293" s="2"/>
      <c r="U293" s="2"/>
      <c r="V293" s="2"/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0</v>
      </c>
      <c r="AY293" s="1">
        <v>0</v>
      </c>
      <c r="AZ293" s="1">
        <v>0</v>
      </c>
      <c r="BA293" s="1">
        <v>1</v>
      </c>
      <c r="BB293" s="1">
        <v>21</v>
      </c>
      <c r="BC293" s="2">
        <v>1</v>
      </c>
      <c r="BD293" s="2">
        <v>2</v>
      </c>
      <c r="BE293" s="2">
        <v>2</v>
      </c>
      <c r="BF293" s="2"/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/>
    </row>
    <row r="294" spans="1:70" x14ac:dyDescent="0.3">
      <c r="A294" s="1" t="s">
        <v>173</v>
      </c>
      <c r="B294" s="1" t="s">
        <v>83</v>
      </c>
      <c r="C294" s="1" t="s">
        <v>175</v>
      </c>
      <c r="D294" s="1" t="s">
        <v>177</v>
      </c>
      <c r="E294" s="1" t="s">
        <v>170</v>
      </c>
      <c r="F294" s="1" t="s">
        <v>171</v>
      </c>
      <c r="G294" s="1" t="s">
        <v>2</v>
      </c>
      <c r="H294" s="1"/>
      <c r="I294" s="1"/>
      <c r="J294" s="1"/>
      <c r="K294" s="1">
        <v>33</v>
      </c>
      <c r="L294" s="1">
        <v>32</v>
      </c>
      <c r="M294" s="1">
        <v>34</v>
      </c>
      <c r="N294" s="1">
        <v>33</v>
      </c>
      <c r="O294" s="1">
        <v>32</v>
      </c>
      <c r="P294" s="1">
        <v>34</v>
      </c>
      <c r="Q294" s="1"/>
      <c r="R294" s="1"/>
      <c r="S294" s="1"/>
      <c r="T294" s="1"/>
      <c r="U294" s="1"/>
      <c r="V294" s="1"/>
      <c r="AF294" s="1">
        <v>0</v>
      </c>
      <c r="AG294" s="1">
        <v>0</v>
      </c>
      <c r="AH294" s="1">
        <v>0</v>
      </c>
      <c r="AI294" s="1">
        <v>1</v>
      </c>
      <c r="AJ294" s="1">
        <v>1</v>
      </c>
      <c r="AK294" s="1">
        <v>0</v>
      </c>
      <c r="AL294" s="1">
        <v>1</v>
      </c>
      <c r="AM294" s="1">
        <v>0</v>
      </c>
      <c r="AN294" s="1">
        <v>0</v>
      </c>
      <c r="AO294" s="6">
        <v>0</v>
      </c>
      <c r="AP294" s="6">
        <v>0</v>
      </c>
      <c r="AQ294" s="6">
        <v>1</v>
      </c>
      <c r="AR294" s="6">
        <v>1</v>
      </c>
      <c r="AS294" s="6">
        <v>1</v>
      </c>
      <c r="AT294" s="6">
        <v>1</v>
      </c>
      <c r="AU294" s="6">
        <v>1</v>
      </c>
      <c r="AV294" s="6">
        <v>1</v>
      </c>
      <c r="AW294" s="6">
        <v>1</v>
      </c>
      <c r="AX294" s="6">
        <v>0</v>
      </c>
      <c r="AY294" s="6">
        <v>0</v>
      </c>
      <c r="AZ294" s="6">
        <v>0</v>
      </c>
      <c r="BA294" s="1">
        <v>1</v>
      </c>
      <c r="BB294" s="1"/>
      <c r="BC294" s="2"/>
      <c r="BD294" s="2"/>
      <c r="BE294" s="2">
        <v>2</v>
      </c>
      <c r="BF294" s="2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1:70" x14ac:dyDescent="0.3">
      <c r="A295" s="1" t="s">
        <v>166</v>
      </c>
      <c r="B295" s="1" t="s">
        <v>83</v>
      </c>
      <c r="C295" s="1" t="s">
        <v>175</v>
      </c>
      <c r="D295" s="1" t="s">
        <v>177</v>
      </c>
      <c r="E295" s="1" t="s">
        <v>170</v>
      </c>
      <c r="F295" s="1" t="s">
        <v>171</v>
      </c>
      <c r="G295" s="1" t="s">
        <v>2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>
        <v>1</v>
      </c>
      <c r="BB295" s="1"/>
      <c r="BC295" s="2"/>
      <c r="BD295" s="2"/>
      <c r="BE295" s="2"/>
      <c r="BF295" s="2"/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</v>
      </c>
      <c r="BM295" s="1">
        <v>0</v>
      </c>
      <c r="BN295" s="1">
        <v>1</v>
      </c>
      <c r="BO295" s="1">
        <v>0</v>
      </c>
      <c r="BP295" s="1">
        <v>0</v>
      </c>
      <c r="BQ295" s="1">
        <v>0</v>
      </c>
      <c r="BR295" s="1"/>
    </row>
    <row r="296" spans="1:70" x14ac:dyDescent="0.3">
      <c r="A296" s="1" t="s">
        <v>163</v>
      </c>
      <c r="B296" s="1" t="s">
        <v>84</v>
      </c>
      <c r="C296" s="1" t="s">
        <v>175</v>
      </c>
      <c r="D296" s="1" t="s">
        <v>177</v>
      </c>
      <c r="E296" s="1" t="s">
        <v>170</v>
      </c>
      <c r="F296" s="1" t="s">
        <v>171</v>
      </c>
      <c r="G296" s="1" t="s">
        <v>2</v>
      </c>
      <c r="H296" s="1">
        <v>21.5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>
        <v>7</v>
      </c>
      <c r="X296" s="1">
        <v>6</v>
      </c>
      <c r="Y296" s="1">
        <v>9</v>
      </c>
      <c r="Z296" s="1">
        <f>5*7</f>
        <v>35</v>
      </c>
      <c r="AC296" s="1">
        <v>14</v>
      </c>
      <c r="AD296" s="1">
        <v>11</v>
      </c>
      <c r="AE296" s="1">
        <v>27</v>
      </c>
      <c r="AF296" s="1">
        <v>0</v>
      </c>
      <c r="AG296" s="1">
        <v>1</v>
      </c>
      <c r="AH296" s="1"/>
      <c r="AI296" s="1">
        <v>0</v>
      </c>
      <c r="AJ296" s="1">
        <v>0</v>
      </c>
      <c r="AK296" s="1">
        <v>0</v>
      </c>
      <c r="AL296" s="1">
        <v>1</v>
      </c>
      <c r="AM296" s="1">
        <v>0</v>
      </c>
      <c r="AN296" s="1">
        <v>0</v>
      </c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>
        <v>1</v>
      </c>
      <c r="BB296" s="1"/>
      <c r="BC296" s="2"/>
      <c r="BD296" s="2"/>
      <c r="BE296" s="2"/>
      <c r="BF296" s="2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>
        <v>4</v>
      </c>
    </row>
    <row r="297" spans="1:70" x14ac:dyDescent="0.3">
      <c r="A297" s="1" t="s">
        <v>164</v>
      </c>
      <c r="B297" s="1" t="s">
        <v>84</v>
      </c>
      <c r="C297" s="1" t="s">
        <v>175</v>
      </c>
      <c r="D297" s="1" t="s">
        <v>177</v>
      </c>
      <c r="E297" s="1" t="s">
        <v>170</v>
      </c>
      <c r="F297" s="1" t="s">
        <v>171</v>
      </c>
      <c r="G297" s="1" t="s">
        <v>2</v>
      </c>
      <c r="H297" s="1">
        <v>19</v>
      </c>
      <c r="I297" s="1">
        <v>18</v>
      </c>
      <c r="J297" s="1">
        <v>21</v>
      </c>
      <c r="K297" s="1"/>
      <c r="L297" s="1"/>
      <c r="M297" s="1"/>
      <c r="N297" s="1"/>
      <c r="O297" s="1"/>
      <c r="P297" s="1"/>
      <c r="Q297" s="2">
        <f>56*1.5</f>
        <v>84</v>
      </c>
      <c r="R297" s="2"/>
      <c r="S297" s="2"/>
      <c r="T297" s="2"/>
      <c r="U297" s="2"/>
      <c r="V297" s="2"/>
      <c r="AF297" s="1">
        <v>0</v>
      </c>
      <c r="AG297" s="1">
        <v>1</v>
      </c>
      <c r="AH297" s="1">
        <v>0</v>
      </c>
      <c r="AI297" s="1">
        <v>0</v>
      </c>
      <c r="AJ297" s="1">
        <v>0</v>
      </c>
      <c r="AK297" s="1">
        <v>0</v>
      </c>
      <c r="AL297" s="1">
        <v>1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1</v>
      </c>
      <c r="AT297" s="1">
        <v>1</v>
      </c>
      <c r="AU297" s="1">
        <v>1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1</v>
      </c>
      <c r="BB297" s="1">
        <v>7</v>
      </c>
      <c r="BC297" s="2">
        <v>1</v>
      </c>
      <c r="BD297" s="2">
        <v>2</v>
      </c>
      <c r="BE297" s="2">
        <v>1</v>
      </c>
      <c r="BF297" s="2"/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1</v>
      </c>
      <c r="BQ297" s="1">
        <v>0</v>
      </c>
      <c r="BR297" s="1"/>
    </row>
    <row r="298" spans="1:70" x14ac:dyDescent="0.3">
      <c r="A298" s="1" t="s">
        <v>165</v>
      </c>
      <c r="B298" s="1" t="s">
        <v>84</v>
      </c>
      <c r="C298" s="1" t="s">
        <v>175</v>
      </c>
      <c r="D298" s="1" t="s">
        <v>177</v>
      </c>
      <c r="E298" s="1" t="s">
        <v>170</v>
      </c>
      <c r="F298" s="1" t="s">
        <v>171</v>
      </c>
      <c r="G298" s="1" t="s">
        <v>2</v>
      </c>
      <c r="H298" s="1">
        <v>37.200000000000003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>
        <v>1</v>
      </c>
      <c r="BB298" s="1"/>
      <c r="BC298" s="2"/>
      <c r="BD298" s="2"/>
      <c r="BE298" s="2"/>
      <c r="BF298" s="2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>
        <v>3.3</v>
      </c>
    </row>
    <row r="299" spans="1:70" x14ac:dyDescent="0.3">
      <c r="A299" s="1" t="s">
        <v>173</v>
      </c>
      <c r="B299" s="1" t="s">
        <v>84</v>
      </c>
      <c r="C299" s="1" t="s">
        <v>175</v>
      </c>
      <c r="D299" s="1" t="s">
        <v>177</v>
      </c>
      <c r="E299" s="1" t="s">
        <v>170</v>
      </c>
      <c r="F299" s="1" t="s">
        <v>171</v>
      </c>
      <c r="G299" s="1" t="s">
        <v>2</v>
      </c>
      <c r="H299" s="1"/>
      <c r="I299" s="1"/>
      <c r="J299" s="1"/>
      <c r="K299" s="1">
        <v>34.5</v>
      </c>
      <c r="L299" s="1">
        <v>31</v>
      </c>
      <c r="M299" s="1">
        <v>38</v>
      </c>
      <c r="N299" s="1">
        <v>36.5</v>
      </c>
      <c r="O299" s="1">
        <v>33</v>
      </c>
      <c r="P299" s="1">
        <v>40</v>
      </c>
      <c r="Q299" s="1"/>
      <c r="R299" s="1"/>
      <c r="S299" s="1"/>
      <c r="T299" s="1"/>
      <c r="U299" s="1"/>
      <c r="V299" s="1"/>
      <c r="AF299" s="1">
        <v>0</v>
      </c>
      <c r="AG299" s="1">
        <v>1</v>
      </c>
      <c r="AH299" s="1">
        <v>0</v>
      </c>
      <c r="AI299" s="1">
        <v>0</v>
      </c>
      <c r="AJ299" s="1">
        <v>0</v>
      </c>
      <c r="AK299" s="1">
        <v>0</v>
      </c>
      <c r="AL299" s="1">
        <v>1</v>
      </c>
      <c r="AM299" s="1">
        <v>0</v>
      </c>
      <c r="AN299" s="1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1</v>
      </c>
      <c r="AT299" s="6">
        <v>1</v>
      </c>
      <c r="AU299" s="6">
        <v>1</v>
      </c>
      <c r="AV299" s="6">
        <v>1</v>
      </c>
      <c r="AW299" s="6">
        <v>0</v>
      </c>
      <c r="AX299" s="6">
        <v>0</v>
      </c>
      <c r="AY299" s="6">
        <v>0</v>
      </c>
      <c r="AZ299" s="6">
        <v>0</v>
      </c>
      <c r="BA299" s="1">
        <v>1</v>
      </c>
      <c r="BB299" s="1"/>
      <c r="BC299" s="2"/>
      <c r="BD299" s="2"/>
      <c r="BE299" s="2">
        <v>1</v>
      </c>
      <c r="BF299" s="2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1:70" x14ac:dyDescent="0.3">
      <c r="A300" s="1" t="s">
        <v>166</v>
      </c>
      <c r="B300" s="1" t="s">
        <v>84</v>
      </c>
      <c r="C300" s="1" t="s">
        <v>175</v>
      </c>
      <c r="D300" s="1" t="s">
        <v>177</v>
      </c>
      <c r="E300" s="1" t="s">
        <v>170</v>
      </c>
      <c r="F300" s="1" t="s">
        <v>171</v>
      </c>
      <c r="G300" s="1" t="s">
        <v>2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>
        <v>1</v>
      </c>
      <c r="BB300" s="1"/>
      <c r="BC300" s="2"/>
      <c r="BD300" s="2"/>
      <c r="BE300" s="2"/>
      <c r="BF300" s="2"/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1</v>
      </c>
      <c r="BM300" s="1">
        <v>1</v>
      </c>
      <c r="BN300" s="1">
        <v>0</v>
      </c>
      <c r="BO300" s="1">
        <v>0</v>
      </c>
      <c r="BP300" s="1">
        <v>1</v>
      </c>
      <c r="BQ300" s="1">
        <v>0</v>
      </c>
      <c r="BR300" s="1"/>
    </row>
    <row r="301" spans="1:70" x14ac:dyDescent="0.3">
      <c r="A301" s="1" t="s">
        <v>163</v>
      </c>
      <c r="B301" s="1" t="s">
        <v>85</v>
      </c>
      <c r="C301" s="1" t="s">
        <v>175</v>
      </c>
      <c r="D301" s="1" t="s">
        <v>177</v>
      </c>
      <c r="E301" s="1" t="s">
        <v>170</v>
      </c>
      <c r="F301" s="1" t="s">
        <v>171</v>
      </c>
      <c r="G301" s="1" t="s">
        <v>2</v>
      </c>
      <c r="H301" s="1">
        <v>21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>
        <v>6</v>
      </c>
      <c r="X301" s="1">
        <v>5</v>
      </c>
      <c r="Y301" s="1">
        <v>8</v>
      </c>
      <c r="Z301" s="1">
        <f>4*7</f>
        <v>28</v>
      </c>
      <c r="AC301" s="1">
        <v>13</v>
      </c>
      <c r="AF301" s="1">
        <v>0</v>
      </c>
      <c r="AG301" s="1">
        <v>1</v>
      </c>
      <c r="AH301" s="1"/>
      <c r="AI301" s="1">
        <v>1</v>
      </c>
      <c r="AJ301" s="1">
        <v>0</v>
      </c>
      <c r="AK301" s="1">
        <v>0</v>
      </c>
      <c r="AL301" s="1">
        <v>1</v>
      </c>
      <c r="AM301" s="1">
        <v>0</v>
      </c>
      <c r="AN301" s="1">
        <v>0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>
        <v>1</v>
      </c>
      <c r="BB301" s="1"/>
      <c r="BC301" s="2"/>
      <c r="BD301" s="2"/>
      <c r="BE301" s="2"/>
      <c r="BF301" s="2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>
        <v>4</v>
      </c>
    </row>
    <row r="302" spans="1:70" x14ac:dyDescent="0.3">
      <c r="A302" s="1" t="s">
        <v>164</v>
      </c>
      <c r="B302" s="1" t="s">
        <v>85</v>
      </c>
      <c r="C302" s="1" t="s">
        <v>175</v>
      </c>
      <c r="D302" s="1" t="s">
        <v>177</v>
      </c>
      <c r="E302" s="1" t="s">
        <v>170</v>
      </c>
      <c r="F302" s="1" t="s">
        <v>171</v>
      </c>
      <c r="G302" s="1" t="s">
        <v>2</v>
      </c>
      <c r="H302" s="1">
        <v>21</v>
      </c>
      <c r="I302" s="1">
        <v>19</v>
      </c>
      <c r="J302" s="1">
        <v>23</v>
      </c>
      <c r="K302" s="1"/>
      <c r="L302" s="1"/>
      <c r="M302" s="1"/>
      <c r="N302" s="1"/>
      <c r="O302" s="1"/>
      <c r="P302" s="1"/>
      <c r="Q302" s="2">
        <f>62*2.6</f>
        <v>161.20000000000002</v>
      </c>
      <c r="R302" s="2"/>
      <c r="S302" s="2"/>
      <c r="T302" s="2"/>
      <c r="U302" s="2"/>
      <c r="V302" s="2"/>
      <c r="AF302" s="1">
        <v>0</v>
      </c>
      <c r="AG302" s="1">
        <v>1</v>
      </c>
      <c r="AH302" s="1">
        <v>0</v>
      </c>
      <c r="AI302" s="1">
        <v>1</v>
      </c>
      <c r="AJ302" s="1">
        <v>0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1</v>
      </c>
      <c r="AS302" s="1">
        <v>1</v>
      </c>
      <c r="AT302" s="1">
        <v>1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1</v>
      </c>
      <c r="BB302" s="1">
        <v>21</v>
      </c>
      <c r="BC302" s="2">
        <v>1</v>
      </c>
      <c r="BD302" s="2">
        <v>2</v>
      </c>
      <c r="BE302" s="2">
        <v>2</v>
      </c>
      <c r="BF302" s="2"/>
      <c r="BG302" s="1">
        <v>0</v>
      </c>
      <c r="BH302" s="1">
        <v>0</v>
      </c>
      <c r="BI302" s="1">
        <v>0</v>
      </c>
      <c r="BJ302" s="1">
        <v>1</v>
      </c>
      <c r="BK302" s="1">
        <v>1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/>
    </row>
    <row r="303" spans="1:70" x14ac:dyDescent="0.3">
      <c r="A303" s="1" t="s">
        <v>165</v>
      </c>
      <c r="B303" s="1" t="s">
        <v>85</v>
      </c>
      <c r="C303" s="1" t="s">
        <v>175</v>
      </c>
      <c r="D303" s="1" t="s">
        <v>177</v>
      </c>
      <c r="E303" s="1" t="s">
        <v>170</v>
      </c>
      <c r="F303" s="1" t="s">
        <v>171</v>
      </c>
      <c r="G303" s="1" t="s">
        <v>2</v>
      </c>
      <c r="H303" s="1">
        <v>37.299999999999997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>
        <v>1</v>
      </c>
      <c r="BB303" s="1"/>
      <c r="BC303" s="2"/>
      <c r="BD303" s="2"/>
      <c r="BE303" s="2"/>
      <c r="BF303" s="2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>
        <v>7.5</v>
      </c>
    </row>
    <row r="304" spans="1:70" x14ac:dyDescent="0.3">
      <c r="A304" s="1" t="s">
        <v>173</v>
      </c>
      <c r="B304" s="1" t="s">
        <v>85</v>
      </c>
      <c r="C304" s="1" t="s">
        <v>175</v>
      </c>
      <c r="D304" s="1" t="s">
        <v>177</v>
      </c>
      <c r="E304" s="1" t="s">
        <v>170</v>
      </c>
      <c r="F304" s="1" t="s">
        <v>171</v>
      </c>
      <c r="G304" s="1" t="s">
        <v>2</v>
      </c>
      <c r="H304" s="1"/>
      <c r="I304" s="1"/>
      <c r="J304" s="1"/>
      <c r="K304" s="1">
        <v>37.5</v>
      </c>
      <c r="L304" s="1">
        <v>33</v>
      </c>
      <c r="M304" s="1">
        <v>42</v>
      </c>
      <c r="N304" s="1">
        <v>36</v>
      </c>
      <c r="O304" s="1">
        <v>31</v>
      </c>
      <c r="P304" s="1">
        <v>41</v>
      </c>
      <c r="Q304" s="1"/>
      <c r="R304" s="1"/>
      <c r="S304" s="1"/>
      <c r="T304" s="1"/>
      <c r="U304" s="1"/>
      <c r="V304" s="1"/>
      <c r="AF304" s="1">
        <v>0</v>
      </c>
      <c r="AG304" s="1">
        <v>1</v>
      </c>
      <c r="AH304" s="1">
        <v>1</v>
      </c>
      <c r="AI304" s="1">
        <v>1</v>
      </c>
      <c r="AJ304" s="1">
        <v>0</v>
      </c>
      <c r="AK304" s="1">
        <v>0</v>
      </c>
      <c r="AL304" s="1">
        <v>1</v>
      </c>
      <c r="AM304" s="1">
        <v>0</v>
      </c>
      <c r="AN304" s="1">
        <v>0</v>
      </c>
      <c r="AO304" s="6">
        <v>0</v>
      </c>
      <c r="AP304" s="6">
        <v>0</v>
      </c>
      <c r="AQ304" s="6">
        <v>0</v>
      </c>
      <c r="AR304" s="6">
        <v>1</v>
      </c>
      <c r="AS304" s="6">
        <v>1</v>
      </c>
      <c r="AT304" s="6">
        <v>1</v>
      </c>
      <c r="AU304" s="6">
        <v>1</v>
      </c>
      <c r="AV304" s="6">
        <v>1</v>
      </c>
      <c r="AW304" s="6">
        <v>1</v>
      </c>
      <c r="AX304" s="6">
        <v>0</v>
      </c>
      <c r="AY304" s="6">
        <v>0</v>
      </c>
      <c r="AZ304" s="6">
        <v>0</v>
      </c>
      <c r="BA304" s="1">
        <v>1</v>
      </c>
      <c r="BB304" s="1"/>
      <c r="BC304" s="2"/>
      <c r="BD304" s="2"/>
      <c r="BE304" s="2">
        <v>2</v>
      </c>
      <c r="BF304" s="2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1:70" x14ac:dyDescent="0.3">
      <c r="A305" s="1" t="s">
        <v>166</v>
      </c>
      <c r="B305" s="1" t="s">
        <v>85</v>
      </c>
      <c r="C305" s="1" t="s">
        <v>175</v>
      </c>
      <c r="D305" s="1" t="s">
        <v>177</v>
      </c>
      <c r="E305" s="1" t="s">
        <v>170</v>
      </c>
      <c r="F305" s="1" t="s">
        <v>171</v>
      </c>
      <c r="G305" s="1" t="s">
        <v>2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>
        <v>1</v>
      </c>
      <c r="BB305" s="1"/>
      <c r="BC305" s="2"/>
      <c r="BD305" s="2"/>
      <c r="BE305" s="2"/>
      <c r="BF305" s="2"/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1</v>
      </c>
      <c r="BO305" s="1">
        <v>0</v>
      </c>
      <c r="BP305" s="1">
        <v>0</v>
      </c>
      <c r="BQ305" s="1">
        <v>0</v>
      </c>
      <c r="BR305" s="1"/>
    </row>
    <row r="306" spans="1:70" x14ac:dyDescent="0.3">
      <c r="A306" s="1" t="s">
        <v>163</v>
      </c>
      <c r="B306" s="1" t="s">
        <v>86</v>
      </c>
      <c r="C306" s="1" t="s">
        <v>175</v>
      </c>
      <c r="D306" s="1" t="s">
        <v>177</v>
      </c>
      <c r="E306" s="1" t="s">
        <v>170</v>
      </c>
      <c r="F306" s="1" t="s">
        <v>171</v>
      </c>
      <c r="G306" s="1" t="s">
        <v>2</v>
      </c>
      <c r="H306" s="1">
        <v>19.5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AF306" s="1">
        <v>0</v>
      </c>
      <c r="AG306" s="1">
        <v>1</v>
      </c>
      <c r="AH306" s="1"/>
      <c r="AI306" s="1">
        <v>1</v>
      </c>
      <c r="AJ306" s="1">
        <v>0</v>
      </c>
      <c r="AK306" s="1">
        <v>0</v>
      </c>
      <c r="AL306" s="1">
        <v>1</v>
      </c>
      <c r="AM306" s="1">
        <v>1</v>
      </c>
      <c r="AN306" s="1">
        <v>0</v>
      </c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>
        <v>1</v>
      </c>
      <c r="BB306" s="1"/>
      <c r="BC306" s="2"/>
      <c r="BD306" s="2"/>
      <c r="BE306" s="2"/>
      <c r="BF306" s="2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>
        <v>3</v>
      </c>
    </row>
    <row r="307" spans="1:70" x14ac:dyDescent="0.3">
      <c r="A307" s="1" t="s">
        <v>164</v>
      </c>
      <c r="B307" s="1" t="s">
        <v>86</v>
      </c>
      <c r="C307" s="1" t="s">
        <v>175</v>
      </c>
      <c r="D307" s="1" t="s">
        <v>177</v>
      </c>
      <c r="E307" s="1" t="s">
        <v>170</v>
      </c>
      <c r="F307" s="1" t="s">
        <v>171</v>
      </c>
      <c r="G307" s="1" t="s">
        <v>2</v>
      </c>
      <c r="H307" s="1">
        <v>20</v>
      </c>
      <c r="I307" s="1">
        <v>18</v>
      </c>
      <c r="J307" s="1">
        <v>23</v>
      </c>
      <c r="K307" s="1"/>
      <c r="L307" s="1"/>
      <c r="M307" s="1"/>
      <c r="N307" s="1"/>
      <c r="O307" s="1"/>
      <c r="P307" s="1"/>
      <c r="Q307" s="2">
        <f>120*1.7</f>
        <v>204</v>
      </c>
      <c r="R307" s="2"/>
      <c r="S307" s="2"/>
      <c r="T307" s="2"/>
      <c r="U307" s="2"/>
      <c r="V307" s="2"/>
      <c r="AF307" s="1">
        <v>0</v>
      </c>
      <c r="AG307" s="1">
        <v>1</v>
      </c>
      <c r="AH307" s="1">
        <v>0</v>
      </c>
      <c r="AI307" s="1">
        <v>1</v>
      </c>
      <c r="AJ307" s="1">
        <v>1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0</v>
      </c>
      <c r="AY307" s="1">
        <v>0</v>
      </c>
      <c r="AZ307" s="1">
        <v>0</v>
      </c>
      <c r="BA307" s="1">
        <v>1</v>
      </c>
      <c r="BB307" s="1">
        <v>21</v>
      </c>
      <c r="BC307" s="2">
        <v>1</v>
      </c>
      <c r="BD307" s="2">
        <v>2</v>
      </c>
      <c r="BE307" s="2">
        <v>2</v>
      </c>
      <c r="BF307" s="2"/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1</v>
      </c>
      <c r="BP307" s="1">
        <v>1</v>
      </c>
      <c r="BQ307" s="1">
        <v>0</v>
      </c>
      <c r="BR307" s="1"/>
    </row>
    <row r="308" spans="1:70" x14ac:dyDescent="0.3">
      <c r="A308" s="1" t="s">
        <v>165</v>
      </c>
      <c r="B308" s="1" t="s">
        <v>86</v>
      </c>
      <c r="C308" s="1" t="s">
        <v>175</v>
      </c>
      <c r="D308" s="1" t="s">
        <v>177</v>
      </c>
      <c r="E308" s="1" t="s">
        <v>170</v>
      </c>
      <c r="F308" s="1" t="s">
        <v>171</v>
      </c>
      <c r="G308" s="1" t="s">
        <v>2</v>
      </c>
      <c r="H308" s="1">
        <v>36.6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>
        <v>1</v>
      </c>
      <c r="BB308" s="1"/>
      <c r="BC308" s="2"/>
      <c r="BD308" s="2"/>
      <c r="BE308" s="2"/>
      <c r="BF308" s="2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>
        <v>6.5</v>
      </c>
    </row>
    <row r="309" spans="1:70" x14ac:dyDescent="0.3">
      <c r="A309" s="1" t="s">
        <v>173</v>
      </c>
      <c r="B309" s="1" t="s">
        <v>86</v>
      </c>
      <c r="C309" s="1" t="s">
        <v>175</v>
      </c>
      <c r="D309" s="1" t="s">
        <v>177</v>
      </c>
      <c r="E309" s="1" t="s">
        <v>170</v>
      </c>
      <c r="F309" s="1" t="s">
        <v>171</v>
      </c>
      <c r="G309" s="1" t="s">
        <v>2</v>
      </c>
      <c r="H309" s="1"/>
      <c r="I309" s="1"/>
      <c r="J309" s="1"/>
      <c r="K309" s="1">
        <v>34</v>
      </c>
      <c r="L309" s="1">
        <v>31</v>
      </c>
      <c r="M309" s="1">
        <v>37</v>
      </c>
      <c r="N309" s="1">
        <v>36.5</v>
      </c>
      <c r="O309" s="1">
        <v>33</v>
      </c>
      <c r="P309" s="1">
        <v>40</v>
      </c>
      <c r="Q309" s="1"/>
      <c r="R309" s="1"/>
      <c r="S309" s="1"/>
      <c r="T309" s="1"/>
      <c r="U309" s="1"/>
      <c r="V309" s="1"/>
      <c r="AF309" s="1">
        <v>0</v>
      </c>
      <c r="AG309" s="1">
        <v>1</v>
      </c>
      <c r="AH309" s="1">
        <v>1</v>
      </c>
      <c r="AI309" s="1">
        <v>1</v>
      </c>
      <c r="AJ309" s="1">
        <v>0</v>
      </c>
      <c r="AK309" s="1">
        <v>0</v>
      </c>
      <c r="AL309" s="1">
        <v>1</v>
      </c>
      <c r="AM309" s="1">
        <v>1</v>
      </c>
      <c r="AN309" s="1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1</v>
      </c>
      <c r="AT309" s="6">
        <v>1</v>
      </c>
      <c r="AU309" s="6">
        <v>1</v>
      </c>
      <c r="AV309" s="6">
        <v>1</v>
      </c>
      <c r="AW309" s="6">
        <v>0</v>
      </c>
      <c r="AX309" s="6">
        <v>0</v>
      </c>
      <c r="AY309" s="6">
        <v>0</v>
      </c>
      <c r="AZ309" s="6">
        <v>0</v>
      </c>
      <c r="BA309" s="1">
        <v>1</v>
      </c>
      <c r="BB309" s="1"/>
      <c r="BC309" s="2"/>
      <c r="BD309" s="2"/>
      <c r="BE309" s="2">
        <v>2</v>
      </c>
      <c r="BF309" s="2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1:70" x14ac:dyDescent="0.3">
      <c r="A310" s="1" t="s">
        <v>166</v>
      </c>
      <c r="B310" s="1" t="s">
        <v>86</v>
      </c>
      <c r="C310" s="1" t="s">
        <v>175</v>
      </c>
      <c r="D310" s="1" t="s">
        <v>177</v>
      </c>
      <c r="E310" s="1" t="s">
        <v>170</v>
      </c>
      <c r="F310" s="1" t="s">
        <v>171</v>
      </c>
      <c r="G310" s="1" t="s">
        <v>2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>
        <v>1</v>
      </c>
      <c r="BB310" s="1"/>
      <c r="BC310" s="2"/>
      <c r="BD310" s="2"/>
      <c r="BE310" s="2"/>
      <c r="BF310" s="2"/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1</v>
      </c>
      <c r="BM310" s="1">
        <v>1</v>
      </c>
      <c r="BN310" s="1">
        <v>0</v>
      </c>
      <c r="BO310" s="1">
        <v>0</v>
      </c>
      <c r="BP310" s="1">
        <v>1</v>
      </c>
      <c r="BQ310" s="1">
        <v>0</v>
      </c>
      <c r="BR310" s="1"/>
    </row>
    <row r="311" spans="1:70" x14ac:dyDescent="0.3">
      <c r="A311" s="1" t="s">
        <v>163</v>
      </c>
      <c r="B311" s="1" t="s">
        <v>87</v>
      </c>
      <c r="C311" s="1" t="s">
        <v>175</v>
      </c>
      <c r="D311" s="1" t="s">
        <v>177</v>
      </c>
      <c r="E311" s="1" t="s">
        <v>170</v>
      </c>
      <c r="F311" s="1" t="s">
        <v>171</v>
      </c>
      <c r="G311" s="1" t="s">
        <v>2</v>
      </c>
      <c r="H311" s="1">
        <v>23.5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AF311" s="1">
        <v>0</v>
      </c>
      <c r="AG311" s="1">
        <v>1</v>
      </c>
      <c r="AH311" s="1"/>
      <c r="AI311" s="1">
        <v>0</v>
      </c>
      <c r="AJ311" s="1">
        <v>0</v>
      </c>
      <c r="AK311" s="1">
        <v>1</v>
      </c>
      <c r="AL311" s="1">
        <v>1</v>
      </c>
      <c r="AM311" s="1">
        <v>0</v>
      </c>
      <c r="AN311" s="1">
        <v>0</v>
      </c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>
        <v>1</v>
      </c>
      <c r="BB311" s="1"/>
      <c r="BC311" s="2"/>
      <c r="BD311" s="2"/>
      <c r="BE311" s="2"/>
      <c r="BF311" s="2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>
        <v>4</v>
      </c>
    </row>
    <row r="312" spans="1:70" x14ac:dyDescent="0.3">
      <c r="A312" s="1" t="s">
        <v>164</v>
      </c>
      <c r="B312" s="1" t="s">
        <v>87</v>
      </c>
      <c r="C312" s="1" t="s">
        <v>175</v>
      </c>
      <c r="D312" s="1" t="s">
        <v>177</v>
      </c>
      <c r="E312" s="1" t="s">
        <v>170</v>
      </c>
      <c r="F312" s="1" t="s">
        <v>171</v>
      </c>
      <c r="G312" s="1" t="s">
        <v>2</v>
      </c>
      <c r="H312" s="1">
        <v>23</v>
      </c>
      <c r="I312" s="1">
        <v>21</v>
      </c>
      <c r="J312" s="1">
        <v>25</v>
      </c>
      <c r="K312" s="1"/>
      <c r="L312" s="1"/>
      <c r="M312" s="1"/>
      <c r="N312" s="1"/>
      <c r="O312" s="1"/>
      <c r="P312" s="1"/>
      <c r="Q312" s="2">
        <f>32*4</f>
        <v>128</v>
      </c>
      <c r="R312" s="2"/>
      <c r="S312" s="2"/>
      <c r="T312" s="2"/>
      <c r="U312" s="2"/>
      <c r="V312" s="2"/>
      <c r="W312" s="1">
        <v>18</v>
      </c>
      <c r="X312" s="1">
        <v>14</v>
      </c>
      <c r="Y312" s="1">
        <v>20</v>
      </c>
      <c r="Z312" s="1">
        <v>35</v>
      </c>
      <c r="AC312" s="1">
        <v>310</v>
      </c>
      <c r="AF312" s="1">
        <v>0</v>
      </c>
      <c r="AG312" s="1">
        <v>1</v>
      </c>
      <c r="AH312" s="1">
        <v>0</v>
      </c>
      <c r="AI312" s="1">
        <v>0</v>
      </c>
      <c r="AJ312" s="1">
        <v>0</v>
      </c>
      <c r="AK312" s="1">
        <v>1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1</v>
      </c>
      <c r="AU312" s="1">
        <v>1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1</v>
      </c>
      <c r="BB312" s="1">
        <v>28</v>
      </c>
      <c r="BC312" s="2">
        <v>1</v>
      </c>
      <c r="BD312" s="2">
        <v>2</v>
      </c>
      <c r="BE312" s="2">
        <v>2</v>
      </c>
      <c r="BF312" s="2"/>
      <c r="BG312" s="1">
        <v>0</v>
      </c>
      <c r="BH312" s="1">
        <v>0</v>
      </c>
      <c r="BI312" s="1">
        <v>0</v>
      </c>
      <c r="BJ312" s="1">
        <v>1</v>
      </c>
      <c r="BK312" s="1">
        <v>0</v>
      </c>
      <c r="BL312" s="1">
        <v>0</v>
      </c>
      <c r="BM312" s="1">
        <v>0</v>
      </c>
      <c r="BN312" s="1">
        <v>1</v>
      </c>
      <c r="BO312" s="1">
        <v>0</v>
      </c>
      <c r="BP312" s="1">
        <v>0</v>
      </c>
      <c r="BQ312" s="1">
        <v>0</v>
      </c>
      <c r="BR312" s="1"/>
    </row>
    <row r="313" spans="1:70" x14ac:dyDescent="0.3">
      <c r="A313" s="1" t="s">
        <v>173</v>
      </c>
      <c r="B313" s="1" t="s">
        <v>87</v>
      </c>
      <c r="C313" s="1" t="s">
        <v>175</v>
      </c>
      <c r="D313" s="1" t="s">
        <v>177</v>
      </c>
      <c r="E313" s="1" t="s">
        <v>170</v>
      </c>
      <c r="F313" s="1" t="s">
        <v>171</v>
      </c>
      <c r="G313" s="1" t="s">
        <v>2</v>
      </c>
      <c r="H313" s="1"/>
      <c r="I313" s="1"/>
      <c r="J313" s="1"/>
      <c r="K313" s="1">
        <v>47</v>
      </c>
      <c r="L313" s="1">
        <v>42</v>
      </c>
      <c r="M313" s="1">
        <v>52</v>
      </c>
      <c r="N313" s="1">
        <v>47</v>
      </c>
      <c r="O313" s="1">
        <v>42</v>
      </c>
      <c r="P313" s="1">
        <v>52</v>
      </c>
      <c r="Q313" s="1"/>
      <c r="R313" s="1"/>
      <c r="S313" s="1"/>
      <c r="T313" s="1"/>
      <c r="U313" s="1"/>
      <c r="V313" s="1"/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1</v>
      </c>
      <c r="AL313" s="1">
        <v>1</v>
      </c>
      <c r="AM313" s="1">
        <v>0</v>
      </c>
      <c r="AN313" s="1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1</v>
      </c>
      <c r="AT313" s="6">
        <v>1</v>
      </c>
      <c r="AU313" s="6">
        <v>1</v>
      </c>
      <c r="AV313" s="6">
        <v>1</v>
      </c>
      <c r="AW313" s="6">
        <v>0</v>
      </c>
      <c r="AX313" s="6">
        <v>0</v>
      </c>
      <c r="AY313" s="6">
        <v>0</v>
      </c>
      <c r="AZ313" s="6">
        <v>0</v>
      </c>
      <c r="BA313" s="1">
        <v>1</v>
      </c>
      <c r="BB313" s="1"/>
      <c r="BC313" s="2"/>
      <c r="BD313" s="2"/>
      <c r="BE313" s="2">
        <v>2</v>
      </c>
      <c r="BF313" s="2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1:70" x14ac:dyDescent="0.3">
      <c r="A314" s="1" t="s">
        <v>166</v>
      </c>
      <c r="B314" s="1" t="s">
        <v>87</v>
      </c>
      <c r="C314" s="1" t="s">
        <v>175</v>
      </c>
      <c r="D314" s="1" t="s">
        <v>177</v>
      </c>
      <c r="E314" s="1" t="s">
        <v>170</v>
      </c>
      <c r="F314" s="1" t="s">
        <v>171</v>
      </c>
      <c r="G314" s="1" t="s">
        <v>2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>
        <v>1</v>
      </c>
      <c r="BB314" s="1"/>
      <c r="BC314" s="2"/>
      <c r="BD314" s="2"/>
      <c r="BE314" s="2"/>
      <c r="BF314" s="2"/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1</v>
      </c>
      <c r="BO314" s="1">
        <v>0</v>
      </c>
      <c r="BP314" s="1">
        <v>0</v>
      </c>
      <c r="BQ314" s="1">
        <v>0</v>
      </c>
      <c r="BR314" s="1"/>
    </row>
    <row r="315" spans="1:70" x14ac:dyDescent="0.3">
      <c r="A315" s="1" t="s">
        <v>163</v>
      </c>
      <c r="B315" s="1" t="s">
        <v>88</v>
      </c>
      <c r="C315" s="1" t="s">
        <v>175</v>
      </c>
      <c r="D315" s="1" t="s">
        <v>177</v>
      </c>
      <c r="E315" s="1" t="s">
        <v>170</v>
      </c>
      <c r="F315" s="1" t="s">
        <v>171</v>
      </c>
      <c r="G315" s="1" t="s">
        <v>2</v>
      </c>
      <c r="H315" s="1">
        <v>20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AF315" s="1">
        <v>0</v>
      </c>
      <c r="AG315" s="1">
        <v>1</v>
      </c>
      <c r="AH315" s="1"/>
      <c r="AI315" s="1">
        <v>0</v>
      </c>
      <c r="AJ315" s="1">
        <v>0</v>
      </c>
      <c r="AK315" s="1">
        <v>1</v>
      </c>
      <c r="AL315" s="1">
        <v>0</v>
      </c>
      <c r="AM315" s="1">
        <v>0</v>
      </c>
      <c r="AN315" s="1">
        <v>0</v>
      </c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>
        <v>1</v>
      </c>
      <c r="BB315" s="1"/>
      <c r="BC315" s="2"/>
      <c r="BD315" s="2"/>
      <c r="BE315" s="2"/>
      <c r="BF315" s="2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>
        <v>4</v>
      </c>
    </row>
    <row r="316" spans="1:70" x14ac:dyDescent="0.3">
      <c r="A316" s="1" t="s">
        <v>173</v>
      </c>
      <c r="B316" s="1" t="s">
        <v>88</v>
      </c>
      <c r="C316" s="1" t="s">
        <v>175</v>
      </c>
      <c r="D316" s="1" t="s">
        <v>177</v>
      </c>
      <c r="E316" s="1" t="s">
        <v>170</v>
      </c>
      <c r="F316" s="1" t="s">
        <v>171</v>
      </c>
      <c r="G316" s="1" t="s">
        <v>2</v>
      </c>
      <c r="H316" s="1"/>
      <c r="I316" s="1"/>
      <c r="J316" s="1"/>
      <c r="K316" s="1">
        <v>40</v>
      </c>
      <c r="L316" s="1">
        <v>36</v>
      </c>
      <c r="M316" s="1">
        <v>44</v>
      </c>
      <c r="N316" s="1">
        <v>40</v>
      </c>
      <c r="O316" s="1">
        <v>36</v>
      </c>
      <c r="P316" s="1">
        <v>44</v>
      </c>
      <c r="Q316" s="1"/>
      <c r="R316" s="1"/>
      <c r="S316" s="1"/>
      <c r="T316" s="1"/>
      <c r="U316" s="1"/>
      <c r="V316" s="1"/>
      <c r="AF316" s="1">
        <v>0</v>
      </c>
      <c r="AG316" s="1">
        <v>1</v>
      </c>
      <c r="AH316" s="1">
        <v>0</v>
      </c>
      <c r="AI316" s="1">
        <v>0</v>
      </c>
      <c r="AJ316" s="1">
        <v>0</v>
      </c>
      <c r="AK316" s="1">
        <v>1</v>
      </c>
      <c r="AL316" s="1">
        <v>0</v>
      </c>
      <c r="AM316" s="1">
        <v>0</v>
      </c>
      <c r="AN316" s="1">
        <v>0</v>
      </c>
      <c r="AO316" s="6">
        <v>0</v>
      </c>
      <c r="AP316" s="6">
        <v>0</v>
      </c>
      <c r="AQ316" s="6">
        <v>0</v>
      </c>
      <c r="AR316" s="6">
        <v>1</v>
      </c>
      <c r="AS316" s="6">
        <v>1</v>
      </c>
      <c r="AT316" s="6">
        <v>1</v>
      </c>
      <c r="AU316" s="6">
        <v>1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1">
        <v>1</v>
      </c>
      <c r="BB316" s="1"/>
      <c r="BC316" s="2"/>
      <c r="BD316" s="2"/>
      <c r="BE316" s="2">
        <v>1</v>
      </c>
      <c r="BF316" s="2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1:70" x14ac:dyDescent="0.3">
      <c r="A317" s="1" t="s">
        <v>166</v>
      </c>
      <c r="B317" s="1" t="s">
        <v>88</v>
      </c>
      <c r="C317" s="1" t="s">
        <v>175</v>
      </c>
      <c r="D317" s="1" t="s">
        <v>177</v>
      </c>
      <c r="E317" s="1" t="s">
        <v>170</v>
      </c>
      <c r="F317" s="1" t="s">
        <v>171</v>
      </c>
      <c r="G317" s="1" t="s">
        <v>2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>
        <v>1</v>
      </c>
      <c r="BB317" s="1"/>
      <c r="BC317" s="2"/>
      <c r="BD317" s="2"/>
      <c r="BE317" s="2"/>
      <c r="BF317" s="2"/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1</v>
      </c>
      <c r="BM317" s="1">
        <v>0</v>
      </c>
      <c r="BN317" s="1">
        <v>1</v>
      </c>
      <c r="BO317" s="1">
        <v>0</v>
      </c>
      <c r="BP317" s="1">
        <v>0</v>
      </c>
      <c r="BQ317" s="1">
        <v>0</v>
      </c>
      <c r="BR317" s="1"/>
    </row>
    <row r="318" spans="1:70" x14ac:dyDescent="0.3">
      <c r="A318" s="1" t="s">
        <v>163</v>
      </c>
      <c r="B318" s="1" t="s">
        <v>89</v>
      </c>
      <c r="C318" s="1" t="s">
        <v>175</v>
      </c>
      <c r="D318" s="1" t="s">
        <v>177</v>
      </c>
      <c r="E318" s="1" t="s">
        <v>170</v>
      </c>
      <c r="F318" s="1" t="s">
        <v>171</v>
      </c>
      <c r="G318" s="1" t="s">
        <v>2</v>
      </c>
      <c r="H318" s="1">
        <v>18.5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AF318" s="1">
        <v>0</v>
      </c>
      <c r="AG318" s="1">
        <v>1</v>
      </c>
      <c r="AH318" s="1"/>
      <c r="AI318" s="1">
        <v>0</v>
      </c>
      <c r="AJ318" s="1">
        <v>0</v>
      </c>
      <c r="AK318" s="1">
        <v>1</v>
      </c>
      <c r="AL318" s="1">
        <v>1</v>
      </c>
      <c r="AM318" s="1">
        <v>0</v>
      </c>
      <c r="AN318" s="1">
        <v>0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>
        <v>1</v>
      </c>
      <c r="BB318" s="1"/>
      <c r="BC318" s="2"/>
      <c r="BD318" s="2"/>
      <c r="BE318" s="2"/>
      <c r="BF318" s="2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>
        <v>2</v>
      </c>
    </row>
    <row r="319" spans="1:70" x14ac:dyDescent="0.3">
      <c r="A319" s="1" t="s">
        <v>164</v>
      </c>
      <c r="B319" s="1" t="s">
        <v>89</v>
      </c>
      <c r="C319" s="1" t="s">
        <v>175</v>
      </c>
      <c r="D319" s="1" t="s">
        <v>177</v>
      </c>
      <c r="E319" s="1" t="s">
        <v>170</v>
      </c>
      <c r="F319" s="1" t="s">
        <v>171</v>
      </c>
      <c r="G319" s="1" t="s">
        <v>2</v>
      </c>
      <c r="H319" s="1">
        <v>20</v>
      </c>
      <c r="I319" s="1">
        <v>17</v>
      </c>
      <c r="J319" s="1">
        <v>22</v>
      </c>
      <c r="K319" s="1"/>
      <c r="L319" s="1"/>
      <c r="M319" s="1"/>
      <c r="N319" s="1"/>
      <c r="O319" s="1"/>
      <c r="P319" s="1"/>
      <c r="Q319" s="2">
        <f>45*2.7</f>
        <v>121.50000000000001</v>
      </c>
      <c r="R319" s="2"/>
      <c r="S319" s="2"/>
      <c r="T319" s="2"/>
      <c r="U319" s="2"/>
      <c r="V319" s="2"/>
      <c r="W319" s="1">
        <v>6</v>
      </c>
      <c r="X319" s="1">
        <v>5</v>
      </c>
      <c r="Y319" s="1">
        <v>10</v>
      </c>
      <c r="Z319" s="1">
        <v>25</v>
      </c>
      <c r="AA319" s="1">
        <v>22</v>
      </c>
      <c r="AB319" s="1">
        <v>30</v>
      </c>
      <c r="AD319" s="1">
        <f>36*7</f>
        <v>252</v>
      </c>
      <c r="AE319" s="1">
        <f>46*7</f>
        <v>322</v>
      </c>
      <c r="AF319" s="1">
        <v>0</v>
      </c>
      <c r="AG319" s="1">
        <v>1</v>
      </c>
      <c r="AH319" s="1">
        <v>0</v>
      </c>
      <c r="AI319" s="1">
        <v>0</v>
      </c>
      <c r="AJ319" s="1">
        <v>0</v>
      </c>
      <c r="AK319" s="1">
        <v>1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1</v>
      </c>
      <c r="AU319" s="1">
        <v>1</v>
      </c>
      <c r="AV319" s="1">
        <v>1</v>
      </c>
      <c r="AW319" s="1">
        <v>0</v>
      </c>
      <c r="AX319" s="1">
        <v>0</v>
      </c>
      <c r="AY319" s="1">
        <v>0</v>
      </c>
      <c r="AZ319" s="1">
        <v>0</v>
      </c>
      <c r="BA319" s="1">
        <v>1</v>
      </c>
      <c r="BB319" s="1">
        <v>14</v>
      </c>
      <c r="BC319" s="2">
        <v>1</v>
      </c>
      <c r="BD319" s="2">
        <v>2</v>
      </c>
      <c r="BE319" s="2">
        <v>2</v>
      </c>
      <c r="BF319" s="2"/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1</v>
      </c>
      <c r="BM319" s="1">
        <v>1</v>
      </c>
      <c r="BN319" s="1">
        <v>0</v>
      </c>
      <c r="BO319" s="1">
        <v>0</v>
      </c>
      <c r="BP319" s="1">
        <v>1</v>
      </c>
      <c r="BQ319" s="1">
        <v>0</v>
      </c>
      <c r="BR319" s="1"/>
    </row>
    <row r="320" spans="1:70" x14ac:dyDescent="0.3">
      <c r="A320" s="1" t="s">
        <v>165</v>
      </c>
      <c r="B320" s="1" t="s">
        <v>89</v>
      </c>
      <c r="C320" s="1" t="s">
        <v>175</v>
      </c>
      <c r="D320" s="1" t="s">
        <v>177</v>
      </c>
      <c r="E320" s="1" t="s">
        <v>170</v>
      </c>
      <c r="F320" s="1" t="s">
        <v>171</v>
      </c>
      <c r="G320" s="1" t="s">
        <v>2</v>
      </c>
      <c r="H320" s="1">
        <v>37.700000000000003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>
        <v>1</v>
      </c>
      <c r="BB320" s="1"/>
      <c r="BC320" s="2"/>
      <c r="BD320" s="2"/>
      <c r="BE320" s="2"/>
      <c r="BF320" s="2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>
        <v>6.7</v>
      </c>
    </row>
    <row r="321" spans="1:70" x14ac:dyDescent="0.3">
      <c r="A321" s="1" t="s">
        <v>173</v>
      </c>
      <c r="B321" s="1" t="s">
        <v>89</v>
      </c>
      <c r="C321" s="1" t="s">
        <v>175</v>
      </c>
      <c r="D321" s="1" t="s">
        <v>177</v>
      </c>
      <c r="E321" s="1" t="s">
        <v>170</v>
      </c>
      <c r="F321" s="1" t="s">
        <v>171</v>
      </c>
      <c r="G321" s="1" t="s">
        <v>2</v>
      </c>
      <c r="H321" s="1"/>
      <c r="I321" s="1"/>
      <c r="J321" s="1"/>
      <c r="K321" s="1">
        <v>34</v>
      </c>
      <c r="L321" s="1">
        <v>28</v>
      </c>
      <c r="M321" s="1">
        <v>40</v>
      </c>
      <c r="N321" s="1">
        <v>37</v>
      </c>
      <c r="O321" s="1">
        <v>33</v>
      </c>
      <c r="P321" s="1">
        <v>41</v>
      </c>
      <c r="Q321" s="1"/>
      <c r="R321" s="1"/>
      <c r="S321" s="1"/>
      <c r="T321" s="1"/>
      <c r="U321" s="1"/>
      <c r="V321" s="1"/>
      <c r="AF321" s="1">
        <v>0</v>
      </c>
      <c r="AG321" s="1">
        <v>1</v>
      </c>
      <c r="AH321" s="1">
        <v>0</v>
      </c>
      <c r="AI321" s="1">
        <v>0</v>
      </c>
      <c r="AJ321" s="1">
        <v>0</v>
      </c>
      <c r="AK321" s="1">
        <v>1</v>
      </c>
      <c r="AL321" s="1">
        <v>1</v>
      </c>
      <c r="AM321" s="1">
        <v>0</v>
      </c>
      <c r="AN321" s="1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1</v>
      </c>
      <c r="AU321" s="6">
        <v>1</v>
      </c>
      <c r="AV321" s="6">
        <v>1</v>
      </c>
      <c r="AW321" s="6">
        <v>0</v>
      </c>
      <c r="AX321" s="6">
        <v>0</v>
      </c>
      <c r="AY321" s="6">
        <v>0</v>
      </c>
      <c r="AZ321" s="6">
        <v>0</v>
      </c>
      <c r="BA321" s="1">
        <v>1</v>
      </c>
      <c r="BB321" s="1"/>
      <c r="BC321" s="2"/>
      <c r="BD321" s="2"/>
      <c r="BE321" s="2">
        <v>2</v>
      </c>
      <c r="BF321" s="2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1:70" x14ac:dyDescent="0.3">
      <c r="A322" s="1" t="s">
        <v>166</v>
      </c>
      <c r="B322" s="1" t="s">
        <v>89</v>
      </c>
      <c r="C322" s="1" t="s">
        <v>175</v>
      </c>
      <c r="D322" s="1" t="s">
        <v>177</v>
      </c>
      <c r="E322" s="1" t="s">
        <v>170</v>
      </c>
      <c r="F322" s="1" t="s">
        <v>171</v>
      </c>
      <c r="G322" s="1" t="s">
        <v>2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>
        <v>1</v>
      </c>
      <c r="BB322" s="1"/>
      <c r="BC322" s="2"/>
      <c r="BD322" s="2"/>
      <c r="BE322" s="2"/>
      <c r="BF322" s="2"/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1</v>
      </c>
      <c r="BO322" s="1">
        <v>0</v>
      </c>
      <c r="BP322" s="1">
        <v>1</v>
      </c>
      <c r="BQ322" s="1">
        <v>0</v>
      </c>
      <c r="BR322" s="1"/>
    </row>
    <row r="323" spans="1:70" x14ac:dyDescent="0.3">
      <c r="A323" s="1" t="s">
        <v>163</v>
      </c>
      <c r="B323" s="1" t="s">
        <v>90</v>
      </c>
      <c r="C323" s="1" t="s">
        <v>175</v>
      </c>
      <c r="D323" s="1" t="s">
        <v>177</v>
      </c>
      <c r="E323" s="1" t="s">
        <v>170</v>
      </c>
      <c r="F323" s="1" t="s">
        <v>171</v>
      </c>
      <c r="G323" s="1" t="s">
        <v>2</v>
      </c>
      <c r="H323" s="1">
        <v>28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AF323" s="1">
        <v>0</v>
      </c>
      <c r="AG323" s="1">
        <v>1</v>
      </c>
      <c r="AH323" s="1"/>
      <c r="AI323" s="1">
        <v>0</v>
      </c>
      <c r="AJ323" s="1">
        <v>0</v>
      </c>
      <c r="AK323" s="1">
        <v>1</v>
      </c>
      <c r="AL323" s="1">
        <v>0</v>
      </c>
      <c r="AM323" s="1">
        <v>0</v>
      </c>
      <c r="AN323" s="1">
        <v>0</v>
      </c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>
        <v>1</v>
      </c>
      <c r="BB323" s="1"/>
      <c r="BC323" s="2"/>
      <c r="BD323" s="2"/>
      <c r="BE323" s="2"/>
      <c r="BF323" s="2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>
        <v>4</v>
      </c>
    </row>
    <row r="324" spans="1:70" x14ac:dyDescent="0.3">
      <c r="A324" s="1" t="s">
        <v>164</v>
      </c>
      <c r="B324" s="1" t="s">
        <v>90</v>
      </c>
      <c r="C324" s="1" t="s">
        <v>175</v>
      </c>
      <c r="D324" s="1" t="s">
        <v>177</v>
      </c>
      <c r="E324" s="1" t="s">
        <v>170</v>
      </c>
      <c r="F324" s="1" t="s">
        <v>171</v>
      </c>
      <c r="G324" s="1" t="s">
        <v>2</v>
      </c>
      <c r="H324" s="1">
        <v>28</v>
      </c>
      <c r="I324" s="1">
        <v>24</v>
      </c>
      <c r="J324" s="1">
        <v>31</v>
      </c>
      <c r="K324" s="1"/>
      <c r="L324" s="1"/>
      <c r="M324" s="1"/>
      <c r="N324" s="1"/>
      <c r="O324" s="1"/>
      <c r="P324" s="1"/>
      <c r="Q324" s="2">
        <f>45*4.9</f>
        <v>220.50000000000003</v>
      </c>
      <c r="R324" s="2"/>
      <c r="S324" s="2"/>
      <c r="T324" s="2"/>
      <c r="U324" s="2"/>
      <c r="V324" s="2"/>
      <c r="X324" s="1">
        <f>34*7</f>
        <v>238</v>
      </c>
      <c r="Y324" s="1">
        <f>40*7</f>
        <v>280</v>
      </c>
      <c r="Z324" s="1">
        <v>56</v>
      </c>
      <c r="AA324" s="1">
        <v>30</v>
      </c>
      <c r="AB324" s="1">
        <v>68</v>
      </c>
      <c r="AC324" s="1">
        <v>20</v>
      </c>
      <c r="AD324" s="1">
        <v>18</v>
      </c>
      <c r="AE324" s="1">
        <v>22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1</v>
      </c>
      <c r="AU324" s="1">
        <v>1</v>
      </c>
      <c r="AV324" s="1">
        <v>1</v>
      </c>
      <c r="AW324" s="1">
        <v>0</v>
      </c>
      <c r="AX324" s="1">
        <v>0</v>
      </c>
      <c r="AY324" s="1">
        <v>0</v>
      </c>
      <c r="AZ324" s="1">
        <v>0</v>
      </c>
      <c r="BA324" s="1">
        <v>1</v>
      </c>
      <c r="BB324" s="1">
        <v>35</v>
      </c>
      <c r="BC324" s="2">
        <v>1</v>
      </c>
      <c r="BD324" s="2">
        <v>2</v>
      </c>
      <c r="BE324" s="2">
        <v>2</v>
      </c>
      <c r="BF324" s="2"/>
      <c r="BG324" s="1">
        <v>0</v>
      </c>
      <c r="BH324" s="1">
        <v>0</v>
      </c>
      <c r="BI324" s="1">
        <v>0</v>
      </c>
      <c r="BJ324" s="1">
        <v>1</v>
      </c>
      <c r="BK324" s="1">
        <v>1</v>
      </c>
      <c r="BL324" s="1">
        <v>0</v>
      </c>
      <c r="BM324" s="1">
        <v>0</v>
      </c>
      <c r="BN324" s="1">
        <v>1</v>
      </c>
      <c r="BO324" s="1">
        <v>0</v>
      </c>
      <c r="BP324" s="1">
        <v>0</v>
      </c>
      <c r="BQ324" s="1">
        <v>0</v>
      </c>
      <c r="BR324" s="1"/>
    </row>
    <row r="325" spans="1:70" x14ac:dyDescent="0.3">
      <c r="A325" s="1" t="s">
        <v>165</v>
      </c>
      <c r="B325" s="1" t="s">
        <v>90</v>
      </c>
      <c r="C325" s="1" t="s">
        <v>175</v>
      </c>
      <c r="D325" s="1" t="s">
        <v>177</v>
      </c>
      <c r="E325" s="1" t="s">
        <v>170</v>
      </c>
      <c r="F325" s="1" t="s">
        <v>171</v>
      </c>
      <c r="G325" s="1" t="s">
        <v>2</v>
      </c>
      <c r="H325" s="1">
        <v>53.6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>
        <v>1</v>
      </c>
      <c r="BB325" s="1"/>
      <c r="BC325" s="2"/>
      <c r="BD325" s="2"/>
      <c r="BE325" s="2"/>
      <c r="BF325" s="2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>
        <v>7.5</v>
      </c>
    </row>
    <row r="326" spans="1:70" x14ac:dyDescent="0.3">
      <c r="A326" s="1" t="s">
        <v>173</v>
      </c>
      <c r="B326" s="1" t="s">
        <v>90</v>
      </c>
      <c r="C326" s="1" t="s">
        <v>175</v>
      </c>
      <c r="D326" s="1" t="s">
        <v>177</v>
      </c>
      <c r="E326" s="1" t="s">
        <v>170</v>
      </c>
      <c r="F326" s="1" t="s">
        <v>171</v>
      </c>
      <c r="G326" s="1" t="s">
        <v>2</v>
      </c>
      <c r="H326" s="1"/>
      <c r="I326" s="1"/>
      <c r="J326" s="1"/>
      <c r="K326" s="1">
        <v>51</v>
      </c>
      <c r="L326" s="1">
        <v>46</v>
      </c>
      <c r="M326" s="1">
        <v>56</v>
      </c>
      <c r="N326" s="1">
        <v>53.5</v>
      </c>
      <c r="O326" s="1">
        <v>49</v>
      </c>
      <c r="P326" s="1">
        <v>58</v>
      </c>
      <c r="Q326" s="1"/>
      <c r="R326" s="1"/>
      <c r="S326" s="1"/>
      <c r="T326" s="1"/>
      <c r="U326" s="1"/>
      <c r="V326" s="1"/>
      <c r="AF326" s="1">
        <v>0</v>
      </c>
      <c r="AG326" s="1">
        <v>1</v>
      </c>
      <c r="AH326" s="1">
        <v>0</v>
      </c>
      <c r="AI326" s="1">
        <v>0</v>
      </c>
      <c r="AJ326" s="1">
        <v>0</v>
      </c>
      <c r="AK326" s="1">
        <v>1</v>
      </c>
      <c r="AL326" s="1">
        <v>1</v>
      </c>
      <c r="AM326" s="1">
        <v>0</v>
      </c>
      <c r="AN326" s="1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1</v>
      </c>
      <c r="AT326" s="6">
        <v>1</v>
      </c>
      <c r="AU326" s="6">
        <v>1</v>
      </c>
      <c r="AV326" s="6">
        <v>1</v>
      </c>
      <c r="AW326" s="6">
        <v>1</v>
      </c>
      <c r="AX326" s="6">
        <v>0</v>
      </c>
      <c r="AY326" s="6">
        <v>0</v>
      </c>
      <c r="AZ326" s="6">
        <v>0</v>
      </c>
      <c r="BA326" s="1">
        <v>1</v>
      </c>
      <c r="BB326" s="1"/>
      <c r="BC326" s="1"/>
      <c r="BD326" s="1"/>
      <c r="BE326" s="1">
        <v>2</v>
      </c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1:70" x14ac:dyDescent="0.3">
      <c r="A327" s="1" t="s">
        <v>166</v>
      </c>
      <c r="B327" s="1" t="s">
        <v>90</v>
      </c>
      <c r="C327" s="1" t="s">
        <v>175</v>
      </c>
      <c r="D327" s="1" t="s">
        <v>177</v>
      </c>
      <c r="E327" s="1" t="s">
        <v>170</v>
      </c>
      <c r="F327" s="1" t="s">
        <v>171</v>
      </c>
      <c r="G327" s="1" t="s">
        <v>2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>
        <v>1</v>
      </c>
      <c r="BB327" s="1"/>
      <c r="BC327" s="2"/>
      <c r="BD327" s="2"/>
      <c r="BE327" s="2"/>
      <c r="BF327" s="2"/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1</v>
      </c>
      <c r="BO327" s="1">
        <v>0</v>
      </c>
      <c r="BP327" s="1">
        <v>0</v>
      </c>
      <c r="BQ327" s="1">
        <v>0</v>
      </c>
      <c r="BR327" s="1"/>
    </row>
    <row r="328" spans="1:70" x14ac:dyDescent="0.3">
      <c r="A328" s="1" t="s">
        <v>163</v>
      </c>
      <c r="B328" s="1" t="s">
        <v>91</v>
      </c>
      <c r="C328" s="1" t="s">
        <v>175</v>
      </c>
      <c r="D328" s="1" t="s">
        <v>177</v>
      </c>
      <c r="E328" s="1" t="s">
        <v>170</v>
      </c>
      <c r="F328" s="1" t="s">
        <v>171</v>
      </c>
      <c r="G328" s="1" t="s">
        <v>2</v>
      </c>
      <c r="H328" s="1">
        <v>26.5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AF328" s="1">
        <v>0</v>
      </c>
      <c r="AG328" s="1">
        <v>1</v>
      </c>
      <c r="AH328" s="1"/>
      <c r="AI328" s="1">
        <v>0</v>
      </c>
      <c r="AJ328" s="1">
        <v>0</v>
      </c>
      <c r="AK328" s="1">
        <v>1</v>
      </c>
      <c r="AL328" s="1">
        <v>0</v>
      </c>
      <c r="AM328" s="1">
        <v>0</v>
      </c>
      <c r="AN328" s="1">
        <v>0</v>
      </c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>
        <v>1</v>
      </c>
      <c r="BB328" s="1"/>
      <c r="BC328" s="2"/>
      <c r="BD328" s="2"/>
      <c r="BE328" s="2"/>
      <c r="BF328" s="2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>
        <v>3</v>
      </c>
    </row>
    <row r="329" spans="1:70" x14ac:dyDescent="0.3">
      <c r="A329" s="1" t="s">
        <v>164</v>
      </c>
      <c r="B329" s="1" t="s">
        <v>91</v>
      </c>
      <c r="C329" s="1" t="s">
        <v>175</v>
      </c>
      <c r="D329" s="1" t="s">
        <v>177</v>
      </c>
      <c r="E329" s="1" t="s">
        <v>170</v>
      </c>
      <c r="F329" s="1" t="s">
        <v>171</v>
      </c>
      <c r="G329" s="1" t="s">
        <v>2</v>
      </c>
      <c r="H329" s="1">
        <v>26</v>
      </c>
      <c r="I329" s="1">
        <v>23</v>
      </c>
      <c r="J329" s="1">
        <v>30</v>
      </c>
      <c r="K329" s="1"/>
      <c r="L329" s="1"/>
      <c r="M329" s="1"/>
      <c r="N329" s="1"/>
      <c r="O329" s="1"/>
      <c r="P329" s="1"/>
      <c r="Q329" s="2">
        <f>120*1.4</f>
        <v>168</v>
      </c>
      <c r="R329" s="2"/>
      <c r="S329" s="2"/>
      <c r="T329" s="2"/>
      <c r="U329" s="2"/>
      <c r="V329" s="2"/>
      <c r="AF329" s="1">
        <v>0</v>
      </c>
      <c r="AG329" s="1">
        <v>1</v>
      </c>
      <c r="AH329" s="1">
        <v>0</v>
      </c>
      <c r="AI329" s="1">
        <v>0</v>
      </c>
      <c r="AJ329" s="1">
        <v>0</v>
      </c>
      <c r="AK329" s="1">
        <v>1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1</v>
      </c>
      <c r="AU329" s="1">
        <v>1</v>
      </c>
      <c r="AV329" s="1">
        <v>1</v>
      </c>
      <c r="AW329" s="1">
        <v>0</v>
      </c>
      <c r="AX329" s="1">
        <v>0</v>
      </c>
      <c r="AY329" s="1">
        <v>0</v>
      </c>
      <c r="AZ329" s="1">
        <v>0</v>
      </c>
      <c r="BA329" s="1">
        <v>1</v>
      </c>
      <c r="BB329" s="1">
        <v>21</v>
      </c>
      <c r="BC329" s="2">
        <v>1</v>
      </c>
      <c r="BD329" s="2">
        <v>2</v>
      </c>
      <c r="BE329" s="2">
        <v>2</v>
      </c>
      <c r="BF329" s="2"/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1</v>
      </c>
      <c r="BM329" s="1">
        <v>1</v>
      </c>
      <c r="BN329" s="1">
        <v>0</v>
      </c>
      <c r="BO329" s="1">
        <v>1</v>
      </c>
      <c r="BP329" s="1">
        <v>0</v>
      </c>
      <c r="BQ329" s="1">
        <v>0</v>
      </c>
      <c r="BR329" s="1"/>
    </row>
    <row r="330" spans="1:70" x14ac:dyDescent="0.3">
      <c r="A330" s="1" t="s">
        <v>165</v>
      </c>
      <c r="B330" s="1" t="s">
        <v>91</v>
      </c>
      <c r="C330" s="1" t="s">
        <v>175</v>
      </c>
      <c r="D330" s="1" t="s">
        <v>177</v>
      </c>
      <c r="E330" s="1" t="s">
        <v>170</v>
      </c>
      <c r="F330" s="1" t="s">
        <v>171</v>
      </c>
      <c r="G330" s="1" t="s">
        <v>2</v>
      </c>
      <c r="H330" s="1">
        <v>50.6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>
        <v>1</v>
      </c>
      <c r="BB330" s="1"/>
      <c r="BC330" s="2"/>
      <c r="BD330" s="2"/>
      <c r="BE330" s="2"/>
      <c r="BF330" s="2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>
        <v>5.4</v>
      </c>
    </row>
    <row r="331" spans="1:70" x14ac:dyDescent="0.3">
      <c r="A331" s="1" t="s">
        <v>173</v>
      </c>
      <c r="B331" s="1" t="s">
        <v>91</v>
      </c>
      <c r="C331" s="1" t="s">
        <v>175</v>
      </c>
      <c r="D331" s="1" t="s">
        <v>177</v>
      </c>
      <c r="E331" s="1" t="s">
        <v>170</v>
      </c>
      <c r="F331" s="1" t="s">
        <v>171</v>
      </c>
      <c r="G331" s="1" t="s">
        <v>2</v>
      </c>
      <c r="H331" s="1"/>
      <c r="I331" s="1"/>
      <c r="J331" s="1"/>
      <c r="K331" s="1">
        <v>46</v>
      </c>
      <c r="L331" s="1">
        <v>40</v>
      </c>
      <c r="M331" s="1">
        <v>52</v>
      </c>
      <c r="N331" s="1">
        <v>49.5</v>
      </c>
      <c r="O331" s="1">
        <v>45</v>
      </c>
      <c r="P331" s="1">
        <v>54</v>
      </c>
      <c r="Q331" s="1"/>
      <c r="R331" s="1"/>
      <c r="S331" s="1"/>
      <c r="T331" s="1"/>
      <c r="U331" s="1"/>
      <c r="V331" s="1"/>
      <c r="X331" s="1">
        <f>41*7</f>
        <v>287</v>
      </c>
      <c r="Y331" s="1">
        <f>46*7</f>
        <v>322</v>
      </c>
      <c r="Z331" s="1">
        <v>35</v>
      </c>
      <c r="AA331" s="1">
        <v>31</v>
      </c>
      <c r="AB331" s="1">
        <v>52</v>
      </c>
      <c r="AC331" s="1">
        <v>17</v>
      </c>
      <c r="AD331" s="1">
        <v>14</v>
      </c>
      <c r="AE331" s="1">
        <v>21</v>
      </c>
      <c r="AF331" s="1">
        <v>0</v>
      </c>
      <c r="AG331" s="1">
        <v>1</v>
      </c>
      <c r="AH331" s="1">
        <v>0</v>
      </c>
      <c r="AI331" s="1">
        <v>0</v>
      </c>
      <c r="AJ331" s="1">
        <v>0</v>
      </c>
      <c r="AK331" s="1">
        <v>1</v>
      </c>
      <c r="AL331" s="1">
        <v>1</v>
      </c>
      <c r="AM331" s="1">
        <v>0</v>
      </c>
      <c r="AN331" s="1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1</v>
      </c>
      <c r="AT331" s="6">
        <v>1</v>
      </c>
      <c r="AU331" s="6">
        <v>1</v>
      </c>
      <c r="AV331" s="6">
        <v>1</v>
      </c>
      <c r="AW331" s="6">
        <v>0</v>
      </c>
      <c r="AX331" s="6">
        <v>0</v>
      </c>
      <c r="AY331" s="6">
        <v>0</v>
      </c>
      <c r="AZ331" s="6">
        <v>0</v>
      </c>
      <c r="BA331" s="1">
        <v>1</v>
      </c>
      <c r="BB331" s="1"/>
      <c r="BC331" s="2"/>
      <c r="BD331" s="2"/>
      <c r="BE331" s="2">
        <v>2</v>
      </c>
      <c r="BF331" s="2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1:70" x14ac:dyDescent="0.3">
      <c r="A332" s="1" t="s">
        <v>166</v>
      </c>
      <c r="B332" s="1" t="s">
        <v>91</v>
      </c>
      <c r="C332" s="1" t="s">
        <v>175</v>
      </c>
      <c r="D332" s="1" t="s">
        <v>177</v>
      </c>
      <c r="E332" s="1" t="s">
        <v>170</v>
      </c>
      <c r="F332" s="1" t="s">
        <v>171</v>
      </c>
      <c r="G332" s="1" t="s">
        <v>2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>
        <v>1</v>
      </c>
      <c r="BB332" s="1"/>
      <c r="BC332" s="2"/>
      <c r="BD332" s="2"/>
      <c r="BE332" s="2"/>
      <c r="BF332" s="2"/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1</v>
      </c>
      <c r="BM332" s="1">
        <v>0</v>
      </c>
      <c r="BN332" s="1">
        <v>1</v>
      </c>
      <c r="BO332" s="1">
        <v>0</v>
      </c>
      <c r="BP332" s="1">
        <v>0</v>
      </c>
      <c r="BQ332" s="1">
        <v>0</v>
      </c>
      <c r="BR332" s="1"/>
    </row>
    <row r="333" spans="1:70" x14ac:dyDescent="0.3">
      <c r="A333" s="1" t="s">
        <v>163</v>
      </c>
      <c r="B333" s="1" t="s">
        <v>92</v>
      </c>
      <c r="C333" s="1" t="s">
        <v>175</v>
      </c>
      <c r="D333" s="1" t="s">
        <v>177</v>
      </c>
      <c r="E333" s="1" t="s">
        <v>170</v>
      </c>
      <c r="F333" s="1" t="s">
        <v>171</v>
      </c>
      <c r="G333" s="1" t="s">
        <v>2</v>
      </c>
      <c r="H333" s="1">
        <v>21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AF333" s="1">
        <v>0</v>
      </c>
      <c r="AG333" s="1">
        <v>0</v>
      </c>
      <c r="AH333" s="1"/>
      <c r="AI333" s="1">
        <v>0</v>
      </c>
      <c r="AJ333" s="1">
        <v>1</v>
      </c>
      <c r="AK333" s="1">
        <v>0</v>
      </c>
      <c r="AL333" s="1">
        <v>1</v>
      </c>
      <c r="AM333" s="1">
        <v>1</v>
      </c>
      <c r="AN333" s="1">
        <v>0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>
        <v>1</v>
      </c>
      <c r="BB333" s="1"/>
      <c r="BC333" s="2"/>
      <c r="BD333" s="2"/>
      <c r="BE333" s="2"/>
      <c r="BF333" s="2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>
        <v>7</v>
      </c>
    </row>
    <row r="334" spans="1:70" x14ac:dyDescent="0.3">
      <c r="A334" s="1" t="s">
        <v>164</v>
      </c>
      <c r="B334" s="1" t="s">
        <v>92</v>
      </c>
      <c r="C334" s="1" t="s">
        <v>175</v>
      </c>
      <c r="D334" s="1" t="s">
        <v>177</v>
      </c>
      <c r="E334" s="1" t="s">
        <v>170</v>
      </c>
      <c r="F334" s="1" t="s">
        <v>171</v>
      </c>
      <c r="G334" s="1" t="s">
        <v>2</v>
      </c>
      <c r="H334" s="1">
        <v>21</v>
      </c>
      <c r="I334" s="1">
        <v>19</v>
      </c>
      <c r="J334" s="1">
        <v>23</v>
      </c>
      <c r="K334" s="1"/>
      <c r="L334" s="1"/>
      <c r="M334" s="1"/>
      <c r="N334" s="1"/>
      <c r="O334" s="1"/>
      <c r="P334" s="1"/>
      <c r="Q334" s="2">
        <f>120*3</f>
        <v>360</v>
      </c>
      <c r="R334" s="2"/>
      <c r="S334" s="2"/>
      <c r="T334" s="2"/>
      <c r="U334" s="2"/>
      <c r="V334" s="2"/>
      <c r="AF334" s="1">
        <v>0</v>
      </c>
      <c r="AG334" s="1">
        <v>0</v>
      </c>
      <c r="AH334" s="1">
        <v>0</v>
      </c>
      <c r="AI334" s="1">
        <v>1</v>
      </c>
      <c r="AJ334" s="1">
        <v>1</v>
      </c>
      <c r="AK334" s="1">
        <v>0</v>
      </c>
      <c r="AL334" s="1">
        <v>1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0</v>
      </c>
      <c r="AZ334" s="1">
        <v>0</v>
      </c>
      <c r="BA334" s="1">
        <v>1</v>
      </c>
      <c r="BB334" s="1">
        <v>21</v>
      </c>
      <c r="BC334" s="2">
        <v>1</v>
      </c>
      <c r="BD334" s="2">
        <v>2</v>
      </c>
      <c r="BE334" s="2">
        <v>2</v>
      </c>
      <c r="BF334" s="2"/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1</v>
      </c>
      <c r="BM334" s="1">
        <v>0</v>
      </c>
      <c r="BN334" s="1">
        <v>0</v>
      </c>
      <c r="BO334" s="1">
        <v>1</v>
      </c>
      <c r="BP334" s="1">
        <v>0</v>
      </c>
      <c r="BQ334" s="1">
        <v>0</v>
      </c>
      <c r="BR334" s="1"/>
    </row>
    <row r="335" spans="1:70" x14ac:dyDescent="0.3">
      <c r="A335" s="1" t="s">
        <v>165</v>
      </c>
      <c r="B335" s="1" t="s">
        <v>92</v>
      </c>
      <c r="C335" s="1" t="s">
        <v>175</v>
      </c>
      <c r="D335" s="1" t="s">
        <v>177</v>
      </c>
      <c r="E335" s="1" t="s">
        <v>170</v>
      </c>
      <c r="F335" s="1" t="s">
        <v>171</v>
      </c>
      <c r="G335" s="1" t="s">
        <v>2</v>
      </c>
      <c r="H335" s="1">
        <v>44.7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>
        <v>1</v>
      </c>
      <c r="BB335" s="1"/>
      <c r="BC335" s="2"/>
      <c r="BD335" s="2"/>
      <c r="BE335" s="2"/>
      <c r="BF335" s="2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>
        <v>5.9</v>
      </c>
    </row>
    <row r="336" spans="1:70" x14ac:dyDescent="0.3">
      <c r="A336" s="1" t="s">
        <v>173</v>
      </c>
      <c r="B336" s="1" t="s">
        <v>92</v>
      </c>
      <c r="C336" s="1" t="s">
        <v>175</v>
      </c>
      <c r="D336" s="1" t="s">
        <v>177</v>
      </c>
      <c r="E336" s="1" t="s">
        <v>170</v>
      </c>
      <c r="F336" s="1" t="s">
        <v>171</v>
      </c>
      <c r="G336" s="1" t="s">
        <v>2</v>
      </c>
      <c r="H336" s="1"/>
      <c r="I336" s="1"/>
      <c r="J336" s="1"/>
      <c r="K336" s="1">
        <v>38.5</v>
      </c>
      <c r="L336" s="1">
        <v>34</v>
      </c>
      <c r="M336" s="1">
        <v>43</v>
      </c>
      <c r="N336" s="1">
        <v>42.5</v>
      </c>
      <c r="O336" s="1">
        <v>40</v>
      </c>
      <c r="P336" s="1">
        <v>45</v>
      </c>
      <c r="Q336" s="1"/>
      <c r="R336" s="1"/>
      <c r="S336" s="1"/>
      <c r="T336" s="1"/>
      <c r="U336" s="1"/>
      <c r="V336" s="1"/>
      <c r="X336" s="1">
        <f>39*7</f>
        <v>273</v>
      </c>
      <c r="Y336" s="1">
        <f>43*7</f>
        <v>301</v>
      </c>
      <c r="Z336" s="1">
        <v>30</v>
      </c>
      <c r="AA336" s="1">
        <v>28</v>
      </c>
      <c r="AB336" s="1">
        <v>34</v>
      </c>
      <c r="AC336" s="1">
        <v>19</v>
      </c>
      <c r="AD336" s="1">
        <v>14</v>
      </c>
      <c r="AE336" s="1">
        <v>23</v>
      </c>
      <c r="AF336" s="1">
        <v>0</v>
      </c>
      <c r="AG336" s="1">
        <v>1</v>
      </c>
      <c r="AH336" s="1">
        <v>0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6">
        <v>0</v>
      </c>
      <c r="AP336" s="6">
        <v>1</v>
      </c>
      <c r="AQ336" s="6">
        <v>1</v>
      </c>
      <c r="AR336" s="6">
        <v>1</v>
      </c>
      <c r="AS336" s="6">
        <v>1</v>
      </c>
      <c r="AT336" s="6">
        <v>1</v>
      </c>
      <c r="AU336" s="6">
        <v>1</v>
      </c>
      <c r="AV336" s="6">
        <v>1</v>
      </c>
      <c r="AW336" s="6">
        <v>1</v>
      </c>
      <c r="AX336" s="6">
        <v>1</v>
      </c>
      <c r="AY336" s="6">
        <v>1</v>
      </c>
      <c r="AZ336" s="6">
        <v>0</v>
      </c>
      <c r="BA336" s="1">
        <v>1</v>
      </c>
      <c r="BB336" s="1"/>
      <c r="BC336" s="2"/>
      <c r="BD336" s="2"/>
      <c r="BE336" s="2">
        <v>2</v>
      </c>
      <c r="BF336" s="2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1:70" x14ac:dyDescent="0.3">
      <c r="A337" s="1" t="s">
        <v>166</v>
      </c>
      <c r="B337" s="1" t="s">
        <v>92</v>
      </c>
      <c r="C337" s="1" t="s">
        <v>175</v>
      </c>
      <c r="D337" s="1" t="s">
        <v>177</v>
      </c>
      <c r="E337" s="1" t="s">
        <v>170</v>
      </c>
      <c r="F337" s="1" t="s">
        <v>171</v>
      </c>
      <c r="G337" s="1" t="s">
        <v>2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>
        <v>1</v>
      </c>
      <c r="BB337" s="1"/>
      <c r="BC337" s="2"/>
      <c r="BD337" s="2"/>
      <c r="BE337" s="2"/>
      <c r="BF337" s="2"/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1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/>
    </row>
    <row r="338" spans="1:70" x14ac:dyDescent="0.3">
      <c r="A338" s="1" t="s">
        <v>163</v>
      </c>
      <c r="B338" s="1" t="s">
        <v>93</v>
      </c>
      <c r="C338" s="1" t="s">
        <v>175</v>
      </c>
      <c r="D338" s="1" t="s">
        <v>177</v>
      </c>
      <c r="E338" s="1" t="s">
        <v>170</v>
      </c>
      <c r="F338" s="1" t="s">
        <v>171</v>
      </c>
      <c r="G338" s="1" t="s">
        <v>2</v>
      </c>
      <c r="H338" s="1">
        <v>28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AF338" s="1">
        <v>0</v>
      </c>
      <c r="AG338" s="1">
        <v>1</v>
      </c>
      <c r="AH338" s="1"/>
      <c r="AI338" s="1">
        <v>0</v>
      </c>
      <c r="AJ338" s="1">
        <v>0</v>
      </c>
      <c r="AK338" s="1">
        <v>0</v>
      </c>
      <c r="AL338" s="1">
        <v>1</v>
      </c>
      <c r="AM338" s="1">
        <v>0</v>
      </c>
      <c r="AN338" s="1">
        <v>0</v>
      </c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>
        <v>1</v>
      </c>
      <c r="BB338" s="1"/>
      <c r="BC338" s="2"/>
      <c r="BD338" s="2"/>
      <c r="BE338" s="2"/>
      <c r="BF338" s="2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>
        <v>3</v>
      </c>
    </row>
    <row r="339" spans="1:70" x14ac:dyDescent="0.3">
      <c r="A339" s="1" t="s">
        <v>164</v>
      </c>
      <c r="B339" s="1" t="s">
        <v>93</v>
      </c>
      <c r="C339" s="1" t="s">
        <v>175</v>
      </c>
      <c r="D339" s="1" t="s">
        <v>177</v>
      </c>
      <c r="E339" s="1" t="s">
        <v>170</v>
      </c>
      <c r="F339" s="1" t="s">
        <v>171</v>
      </c>
      <c r="G339" s="1" t="s">
        <v>2</v>
      </c>
      <c r="H339" s="1">
        <v>25</v>
      </c>
      <c r="I339" s="1">
        <v>23</v>
      </c>
      <c r="J339" s="1">
        <v>29</v>
      </c>
      <c r="K339" s="1"/>
      <c r="L339" s="1"/>
      <c r="M339" s="1"/>
      <c r="N339" s="1"/>
      <c r="O339" s="1"/>
      <c r="P339" s="1"/>
      <c r="Q339" s="2">
        <f>95*2</f>
        <v>190</v>
      </c>
      <c r="R339" s="2"/>
      <c r="S339" s="2"/>
      <c r="T339" s="2"/>
      <c r="U339" s="2"/>
      <c r="V339" s="2"/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1</v>
      </c>
      <c r="AU339" s="1">
        <v>1</v>
      </c>
      <c r="AV339" s="1">
        <v>1</v>
      </c>
      <c r="AW339" s="1">
        <v>0</v>
      </c>
      <c r="AX339" s="1">
        <v>0</v>
      </c>
      <c r="AY339" s="1">
        <v>0</v>
      </c>
      <c r="AZ339" s="1">
        <v>0</v>
      </c>
      <c r="BA339" s="1">
        <v>1</v>
      </c>
      <c r="BB339" s="1">
        <v>28</v>
      </c>
      <c r="BC339" s="2">
        <v>1</v>
      </c>
      <c r="BD339" s="2">
        <v>2</v>
      </c>
      <c r="BE339" s="2">
        <v>2</v>
      </c>
      <c r="BF339" s="2"/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1</v>
      </c>
      <c r="BM339" s="1">
        <v>1</v>
      </c>
      <c r="BN339" s="1">
        <v>0</v>
      </c>
      <c r="BO339" s="1">
        <v>1</v>
      </c>
      <c r="BP339" s="1">
        <v>0</v>
      </c>
      <c r="BQ339" s="1">
        <v>0</v>
      </c>
      <c r="BR339" s="1"/>
    </row>
    <row r="340" spans="1:70" x14ac:dyDescent="0.3">
      <c r="A340" s="1" t="s">
        <v>165</v>
      </c>
      <c r="B340" s="1" t="s">
        <v>93</v>
      </c>
      <c r="C340" s="1" t="s">
        <v>175</v>
      </c>
      <c r="D340" s="1" t="s">
        <v>177</v>
      </c>
      <c r="E340" s="1" t="s">
        <v>170</v>
      </c>
      <c r="F340" s="1" t="s">
        <v>171</v>
      </c>
      <c r="G340" s="1" t="s">
        <v>2</v>
      </c>
      <c r="H340" s="1">
        <v>53.1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X340" s="1">
        <f>38*7</f>
        <v>266</v>
      </c>
      <c r="Y340" s="1">
        <f>44*7</f>
        <v>308</v>
      </c>
      <c r="Z340" s="1">
        <v>28</v>
      </c>
      <c r="AA340" s="1">
        <v>23</v>
      </c>
      <c r="AB340" s="1">
        <v>32</v>
      </c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>
        <v>1</v>
      </c>
      <c r="BB340" s="1"/>
      <c r="BC340" s="2"/>
      <c r="BD340" s="2"/>
      <c r="BE340" s="2"/>
      <c r="BF340" s="2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>
        <v>7.2</v>
      </c>
    </row>
    <row r="341" spans="1:70" x14ac:dyDescent="0.3">
      <c r="A341" s="1" t="s">
        <v>173</v>
      </c>
      <c r="B341" s="1" t="s">
        <v>93</v>
      </c>
      <c r="C341" s="1" t="s">
        <v>175</v>
      </c>
      <c r="D341" s="1" t="s">
        <v>177</v>
      </c>
      <c r="E341" s="1" t="s">
        <v>170</v>
      </c>
      <c r="F341" s="1" t="s">
        <v>171</v>
      </c>
      <c r="G341" s="1" t="s">
        <v>2</v>
      </c>
      <c r="H341" s="1"/>
      <c r="I341" s="1"/>
      <c r="J341" s="1"/>
      <c r="K341" s="1">
        <v>52.5</v>
      </c>
      <c r="L341" s="1">
        <v>44</v>
      </c>
      <c r="M341" s="1">
        <v>61</v>
      </c>
      <c r="N341" s="1">
        <v>51.5</v>
      </c>
      <c r="O341" s="1">
        <v>47</v>
      </c>
      <c r="P341" s="1">
        <v>56</v>
      </c>
      <c r="Q341" s="1"/>
      <c r="R341" s="1"/>
      <c r="S341" s="1"/>
      <c r="T341" s="1"/>
      <c r="U341" s="1"/>
      <c r="V341" s="1"/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1</v>
      </c>
      <c r="AL341" s="1">
        <v>1</v>
      </c>
      <c r="AM341" s="1">
        <v>0</v>
      </c>
      <c r="AN341" s="1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1</v>
      </c>
      <c r="AT341" s="6">
        <v>1</v>
      </c>
      <c r="AU341" s="6">
        <v>1</v>
      </c>
      <c r="AV341" s="6">
        <v>1</v>
      </c>
      <c r="AW341" s="6">
        <v>1</v>
      </c>
      <c r="AX341" s="6">
        <v>0</v>
      </c>
      <c r="AY341" s="6">
        <v>0</v>
      </c>
      <c r="AZ341" s="6">
        <v>0</v>
      </c>
      <c r="BA341" s="1">
        <v>1</v>
      </c>
      <c r="BB341" s="1"/>
      <c r="BC341" s="2"/>
      <c r="BD341" s="2"/>
      <c r="BE341" s="2">
        <v>2</v>
      </c>
      <c r="BF341" s="2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1:70" x14ac:dyDescent="0.3">
      <c r="A342" s="1" t="s">
        <v>166</v>
      </c>
      <c r="B342" s="1" t="s">
        <v>93</v>
      </c>
      <c r="C342" s="1" t="s">
        <v>175</v>
      </c>
      <c r="D342" s="1" t="s">
        <v>177</v>
      </c>
      <c r="E342" s="1" t="s">
        <v>170</v>
      </c>
      <c r="F342" s="1" t="s">
        <v>171</v>
      </c>
      <c r="G342" s="1" t="s">
        <v>2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>
        <v>1</v>
      </c>
      <c r="BB342" s="1"/>
      <c r="BC342" s="2"/>
      <c r="BD342" s="2"/>
      <c r="BE342" s="2"/>
      <c r="BF342" s="2"/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1</v>
      </c>
      <c r="BM342" s="1">
        <v>1</v>
      </c>
      <c r="BN342" s="1">
        <v>1</v>
      </c>
      <c r="BO342" s="1">
        <v>1</v>
      </c>
      <c r="BP342" s="1">
        <v>0</v>
      </c>
      <c r="BQ342" s="1">
        <v>0</v>
      </c>
      <c r="BR342" s="1"/>
    </row>
    <row r="343" spans="1:70" x14ac:dyDescent="0.3">
      <c r="A343" s="1" t="s">
        <v>163</v>
      </c>
      <c r="B343" s="1" t="s">
        <v>94</v>
      </c>
      <c r="C343" s="1" t="s">
        <v>175</v>
      </c>
      <c r="D343" s="1" t="s">
        <v>177</v>
      </c>
      <c r="E343" s="1" t="s">
        <v>170</v>
      </c>
      <c r="F343" s="1" t="s">
        <v>171</v>
      </c>
      <c r="G343" s="1" t="s">
        <v>2</v>
      </c>
      <c r="H343" s="1">
        <v>28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AF343" s="1">
        <v>0</v>
      </c>
      <c r="AG343" s="1">
        <v>1</v>
      </c>
      <c r="AH343" s="1"/>
      <c r="AI343" s="1">
        <v>0</v>
      </c>
      <c r="AJ343" s="1">
        <v>0</v>
      </c>
      <c r="AK343" s="1">
        <v>0</v>
      </c>
      <c r="AL343" s="1">
        <v>1</v>
      </c>
      <c r="AM343" s="1">
        <v>0</v>
      </c>
      <c r="AN343" s="1">
        <v>0</v>
      </c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>
        <v>1</v>
      </c>
      <c r="BB343" s="1"/>
      <c r="BC343" s="2"/>
      <c r="BD343" s="2"/>
      <c r="BE343" s="2"/>
      <c r="BF343" s="2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>
        <v>3</v>
      </c>
    </row>
    <row r="344" spans="1:70" x14ac:dyDescent="0.3">
      <c r="A344" s="1" t="s">
        <v>164</v>
      </c>
      <c r="B344" s="1" t="s">
        <v>94</v>
      </c>
      <c r="C344" s="1" t="s">
        <v>175</v>
      </c>
      <c r="D344" s="1" t="s">
        <v>177</v>
      </c>
      <c r="E344" s="1" t="s">
        <v>170</v>
      </c>
      <c r="F344" s="1" t="s">
        <v>171</v>
      </c>
      <c r="G344" s="1" t="s">
        <v>2</v>
      </c>
      <c r="H344" s="1">
        <v>26</v>
      </c>
      <c r="I344" s="1">
        <v>22</v>
      </c>
      <c r="J344" s="1">
        <v>29</v>
      </c>
      <c r="K344" s="1"/>
      <c r="L344" s="1"/>
      <c r="M344" s="1"/>
      <c r="N344" s="1"/>
      <c r="O344" s="1"/>
      <c r="P344" s="1"/>
      <c r="Q344" s="2">
        <f>48*3.8</f>
        <v>182.39999999999998</v>
      </c>
      <c r="R344" s="2"/>
      <c r="S344" s="2"/>
      <c r="T344" s="2"/>
      <c r="U344" s="2"/>
      <c r="V344" s="2"/>
      <c r="AF344" s="1">
        <v>0</v>
      </c>
      <c r="AG344" s="1">
        <v>1</v>
      </c>
      <c r="AH344" s="1">
        <v>0</v>
      </c>
      <c r="AI344" s="1">
        <v>1</v>
      </c>
      <c r="AJ344" s="1">
        <v>0</v>
      </c>
      <c r="AK344" s="1">
        <v>0</v>
      </c>
      <c r="AL344" s="1">
        <v>1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1</v>
      </c>
      <c r="AU344" s="1">
        <v>1</v>
      </c>
      <c r="AV344" s="1">
        <v>1</v>
      </c>
      <c r="AW344" s="1">
        <v>1</v>
      </c>
      <c r="AX344" s="1">
        <v>0</v>
      </c>
      <c r="AY344" s="1">
        <v>0</v>
      </c>
      <c r="AZ344" s="1">
        <v>0</v>
      </c>
      <c r="BA344" s="1">
        <v>1</v>
      </c>
      <c r="BB344" s="1">
        <v>35</v>
      </c>
      <c r="BC344" s="2">
        <v>1</v>
      </c>
      <c r="BD344" s="2">
        <v>2</v>
      </c>
      <c r="BE344" s="2">
        <v>2</v>
      </c>
      <c r="BF344" s="2"/>
      <c r="BG344" s="1">
        <v>0</v>
      </c>
      <c r="BH344" s="1">
        <v>0</v>
      </c>
      <c r="BI344" s="1">
        <v>0</v>
      </c>
      <c r="BJ344" s="1">
        <v>1</v>
      </c>
      <c r="BK344" s="1">
        <v>1</v>
      </c>
      <c r="BL344" s="1">
        <v>0</v>
      </c>
      <c r="BM344" s="1">
        <v>0</v>
      </c>
      <c r="BN344" s="1">
        <v>1</v>
      </c>
      <c r="BO344" s="1">
        <v>0</v>
      </c>
      <c r="BP344" s="1">
        <v>0</v>
      </c>
      <c r="BQ344" s="1">
        <v>0</v>
      </c>
      <c r="BR344" s="1"/>
    </row>
    <row r="345" spans="1:70" x14ac:dyDescent="0.3">
      <c r="A345" s="1" t="s">
        <v>168</v>
      </c>
      <c r="B345" s="1" t="s">
        <v>94</v>
      </c>
      <c r="C345" s="1" t="s">
        <v>175</v>
      </c>
      <c r="D345" s="1" t="s">
        <v>177</v>
      </c>
      <c r="E345" s="1" t="s">
        <v>170</v>
      </c>
      <c r="F345" s="1" t="s">
        <v>171</v>
      </c>
      <c r="G345" s="1" t="s">
        <v>2</v>
      </c>
      <c r="H345" s="3">
        <v>28</v>
      </c>
      <c r="I345" s="1"/>
      <c r="J345" s="1"/>
      <c r="K345" s="1"/>
      <c r="L345" s="1"/>
      <c r="M345" s="1"/>
      <c r="N345" s="1"/>
      <c r="O345" s="1"/>
      <c r="P345" s="1"/>
      <c r="Q345" s="1">
        <v>180</v>
      </c>
      <c r="R345" s="1"/>
      <c r="S345" s="1"/>
      <c r="T345" s="1"/>
      <c r="U345" s="1"/>
      <c r="V345" s="1"/>
      <c r="X345" s="1">
        <f>37*7</f>
        <v>259</v>
      </c>
      <c r="Y345" s="1">
        <f>41*7</f>
        <v>287</v>
      </c>
      <c r="Z345" s="1">
        <v>38</v>
      </c>
      <c r="AA345" s="1">
        <v>35</v>
      </c>
      <c r="AB345" s="1">
        <v>41</v>
      </c>
      <c r="AC345" s="1">
        <v>21</v>
      </c>
      <c r="AD345" s="1">
        <v>19</v>
      </c>
      <c r="AE345" s="1">
        <v>22</v>
      </c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>
        <v>1</v>
      </c>
      <c r="BB345" s="1"/>
      <c r="BC345" s="2"/>
      <c r="BD345" s="2"/>
      <c r="BE345" s="2"/>
      <c r="BF345" s="2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1:70" x14ac:dyDescent="0.3">
      <c r="A346" s="1" t="s">
        <v>173</v>
      </c>
      <c r="B346" s="1" t="s">
        <v>94</v>
      </c>
      <c r="C346" s="1" t="s">
        <v>175</v>
      </c>
      <c r="D346" s="1" t="s">
        <v>177</v>
      </c>
      <c r="E346" s="1" t="s">
        <v>170</v>
      </c>
      <c r="F346" s="1" t="s">
        <v>171</v>
      </c>
      <c r="G346" s="1" t="s">
        <v>2</v>
      </c>
      <c r="H346" s="1"/>
      <c r="I346" s="1"/>
      <c r="J346" s="1"/>
      <c r="K346" s="1">
        <v>56</v>
      </c>
      <c r="L346" s="1">
        <v>52</v>
      </c>
      <c r="M346" s="1">
        <v>60</v>
      </c>
      <c r="N346" s="1">
        <v>56</v>
      </c>
      <c r="O346" s="1">
        <v>52</v>
      </c>
      <c r="P346" s="1">
        <v>60</v>
      </c>
      <c r="Q346" s="1"/>
      <c r="R346" s="1"/>
      <c r="S346" s="1"/>
      <c r="T346" s="1"/>
      <c r="U346" s="1"/>
      <c r="V346" s="1"/>
      <c r="AF346" s="1">
        <v>0</v>
      </c>
      <c r="AG346" s="1">
        <v>1</v>
      </c>
      <c r="AH346" s="1">
        <v>0</v>
      </c>
      <c r="AI346" s="1">
        <v>0</v>
      </c>
      <c r="AJ346" s="1">
        <v>0</v>
      </c>
      <c r="AK346" s="1">
        <v>0</v>
      </c>
      <c r="AL346" s="1">
        <v>1</v>
      </c>
      <c r="AM346" s="1">
        <v>0</v>
      </c>
      <c r="AN346" s="1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1</v>
      </c>
      <c r="AU346" s="6">
        <v>1</v>
      </c>
      <c r="AV346" s="6">
        <v>1</v>
      </c>
      <c r="AW346" s="6">
        <v>1</v>
      </c>
      <c r="AX346" s="6">
        <v>0</v>
      </c>
      <c r="AY346" s="6">
        <v>0</v>
      </c>
      <c r="AZ346" s="6">
        <v>0</v>
      </c>
      <c r="BA346" s="1">
        <v>1</v>
      </c>
      <c r="BB346" s="1"/>
      <c r="BC346" s="2"/>
      <c r="BD346" s="2"/>
      <c r="BE346" s="2">
        <v>2</v>
      </c>
      <c r="BF346" s="2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spans="1:70" x14ac:dyDescent="0.3">
      <c r="A347" s="1" t="s">
        <v>166</v>
      </c>
      <c r="B347" s="1" t="s">
        <v>94</v>
      </c>
      <c r="C347" s="1" t="s">
        <v>175</v>
      </c>
      <c r="D347" s="1" t="s">
        <v>177</v>
      </c>
      <c r="E347" s="1" t="s">
        <v>170</v>
      </c>
      <c r="F347" s="1" t="s">
        <v>171</v>
      </c>
      <c r="G347" s="1" t="s">
        <v>2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>
        <v>1</v>
      </c>
      <c r="BB347" s="1"/>
      <c r="BC347" s="2"/>
      <c r="BD347" s="2"/>
      <c r="BE347" s="2"/>
      <c r="BF347" s="2"/>
      <c r="BG347" s="1">
        <v>0</v>
      </c>
      <c r="BH347" s="1">
        <v>0</v>
      </c>
      <c r="BI347" s="1">
        <v>0</v>
      </c>
      <c r="BJ347" s="1">
        <v>1</v>
      </c>
      <c r="BK347" s="1">
        <v>1</v>
      </c>
      <c r="BL347" s="1">
        <v>0</v>
      </c>
      <c r="BM347" s="1">
        <v>0</v>
      </c>
      <c r="BN347" s="1">
        <v>1</v>
      </c>
      <c r="BO347" s="1">
        <v>0</v>
      </c>
      <c r="BP347" s="1">
        <v>0</v>
      </c>
      <c r="BQ347" s="1">
        <v>0</v>
      </c>
      <c r="BR347" s="1"/>
    </row>
    <row r="348" spans="1:70" x14ac:dyDescent="0.3">
      <c r="A348" s="1" t="s">
        <v>163</v>
      </c>
      <c r="B348" s="1" t="s">
        <v>95</v>
      </c>
      <c r="C348" s="1" t="s">
        <v>175</v>
      </c>
      <c r="D348" s="1" t="s">
        <v>177</v>
      </c>
      <c r="E348" s="1" t="s">
        <v>170</v>
      </c>
      <c r="F348" s="1" t="s">
        <v>171</v>
      </c>
      <c r="G348" s="1" t="s">
        <v>2</v>
      </c>
      <c r="H348" s="1">
        <v>37.5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AF348" s="1">
        <v>0</v>
      </c>
      <c r="AG348" s="1">
        <v>1</v>
      </c>
      <c r="AH348" s="1"/>
      <c r="AI348" s="1">
        <v>0</v>
      </c>
      <c r="AJ348" s="1">
        <v>0</v>
      </c>
      <c r="AK348" s="1">
        <v>0</v>
      </c>
      <c r="AL348" s="1">
        <v>1</v>
      </c>
      <c r="AM348" s="1">
        <v>0</v>
      </c>
      <c r="AN348" s="1">
        <v>0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>
        <v>1</v>
      </c>
      <c r="BB348" s="1"/>
      <c r="BC348" s="2"/>
      <c r="BD348" s="2"/>
      <c r="BE348" s="2"/>
      <c r="BF348" s="2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>
        <v>3</v>
      </c>
    </row>
    <row r="349" spans="1:70" x14ac:dyDescent="0.3">
      <c r="A349" s="1" t="s">
        <v>164</v>
      </c>
      <c r="B349" s="1" t="s">
        <v>95</v>
      </c>
      <c r="C349" s="1" t="s">
        <v>175</v>
      </c>
      <c r="D349" s="1" t="s">
        <v>177</v>
      </c>
      <c r="E349" s="1" t="s">
        <v>170</v>
      </c>
      <c r="F349" s="1" t="s">
        <v>171</v>
      </c>
      <c r="G349" s="1" t="s">
        <v>2</v>
      </c>
      <c r="H349" s="1"/>
      <c r="I349" s="1"/>
      <c r="J349" s="1"/>
      <c r="K349" s="1">
        <v>35</v>
      </c>
      <c r="L349" s="1">
        <v>32</v>
      </c>
      <c r="M349" s="1">
        <v>38</v>
      </c>
      <c r="N349" s="1">
        <v>40</v>
      </c>
      <c r="O349" s="1">
        <v>36</v>
      </c>
      <c r="P349" s="1">
        <v>43</v>
      </c>
      <c r="Q349" s="2">
        <f>60*2.3</f>
        <v>138</v>
      </c>
      <c r="R349" s="2"/>
      <c r="S349" s="2"/>
      <c r="T349" s="2"/>
      <c r="U349" s="2"/>
      <c r="V349" s="2"/>
      <c r="X349" s="1">
        <f>30*7</f>
        <v>210</v>
      </c>
      <c r="Y349" s="1">
        <f>43*7</f>
        <v>301</v>
      </c>
      <c r="Z349" s="1">
        <v>57</v>
      </c>
      <c r="AA349" s="1">
        <v>37</v>
      </c>
      <c r="AB349" s="1">
        <v>78</v>
      </c>
      <c r="AC349" s="1">
        <v>15</v>
      </c>
      <c r="AD349" s="1">
        <v>13</v>
      </c>
      <c r="AE349" s="1">
        <v>26</v>
      </c>
      <c r="AF349" s="1">
        <v>0</v>
      </c>
      <c r="AG349" s="1">
        <v>1</v>
      </c>
      <c r="AH349" s="1">
        <v>0</v>
      </c>
      <c r="AI349" s="1">
        <v>0</v>
      </c>
      <c r="AJ349" s="1">
        <v>0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1</v>
      </c>
      <c r="AT349" s="1">
        <v>1</v>
      </c>
      <c r="AU349" s="1">
        <v>1</v>
      </c>
      <c r="AV349" s="1">
        <v>1</v>
      </c>
      <c r="AW349" s="1">
        <v>0</v>
      </c>
      <c r="AX349" s="1">
        <v>0</v>
      </c>
      <c r="AY349" s="1">
        <v>0</v>
      </c>
      <c r="AZ349" s="1">
        <v>0</v>
      </c>
      <c r="BA349" s="1">
        <v>1</v>
      </c>
      <c r="BB349" s="1">
        <v>21</v>
      </c>
      <c r="BC349" s="2">
        <v>1</v>
      </c>
      <c r="BD349" s="2">
        <v>7</v>
      </c>
      <c r="BE349" s="2">
        <v>1</v>
      </c>
      <c r="BF349" s="2"/>
      <c r="BG349" s="1">
        <v>0</v>
      </c>
      <c r="BH349" s="1">
        <v>0</v>
      </c>
      <c r="BI349" s="1">
        <v>0</v>
      </c>
      <c r="BJ349" s="1">
        <v>1</v>
      </c>
      <c r="BK349" s="1">
        <v>1</v>
      </c>
      <c r="BL349" s="1">
        <v>0</v>
      </c>
      <c r="BM349" s="1">
        <v>0</v>
      </c>
      <c r="BN349" s="1">
        <v>1</v>
      </c>
      <c r="BO349" s="1">
        <v>0</v>
      </c>
      <c r="BP349" s="1">
        <v>0</v>
      </c>
      <c r="BQ349" s="1">
        <v>0</v>
      </c>
      <c r="BR349" s="1"/>
    </row>
    <row r="350" spans="1:70" x14ac:dyDescent="0.3">
      <c r="A350" s="1" t="s">
        <v>168</v>
      </c>
      <c r="B350" s="1" t="s">
        <v>95</v>
      </c>
      <c r="C350" s="1" t="s">
        <v>175</v>
      </c>
      <c r="D350" s="1" t="s">
        <v>177</v>
      </c>
      <c r="E350" s="1" t="s">
        <v>170</v>
      </c>
      <c r="F350" s="1" t="s">
        <v>171</v>
      </c>
      <c r="G350" s="1" t="s">
        <v>2</v>
      </c>
      <c r="H350" s="3">
        <v>40</v>
      </c>
      <c r="I350" s="1"/>
      <c r="J350" s="1"/>
      <c r="K350" s="1"/>
      <c r="L350" s="1"/>
      <c r="M350" s="1"/>
      <c r="N350" s="1"/>
      <c r="O350" s="1"/>
      <c r="P350" s="1"/>
      <c r="Q350" s="1">
        <v>140</v>
      </c>
      <c r="R350" s="1"/>
      <c r="S350" s="1"/>
      <c r="T350" s="1"/>
      <c r="U350" s="1"/>
      <c r="V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>
        <v>1</v>
      </c>
      <c r="BB350" s="1"/>
      <c r="BC350" s="2"/>
      <c r="BD350" s="2"/>
      <c r="BE350" s="2"/>
      <c r="BF350" s="2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spans="1:70" x14ac:dyDescent="0.3">
      <c r="A351" s="1" t="s">
        <v>165</v>
      </c>
      <c r="B351" s="1" t="s">
        <v>95</v>
      </c>
      <c r="C351" s="1" t="s">
        <v>175</v>
      </c>
      <c r="D351" s="1" t="s">
        <v>177</v>
      </c>
      <c r="E351" s="1" t="s">
        <v>170</v>
      </c>
      <c r="F351" s="1" t="s">
        <v>171</v>
      </c>
      <c r="G351" s="1" t="s">
        <v>2</v>
      </c>
      <c r="H351" s="1">
        <v>78.8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>
        <v>1</v>
      </c>
      <c r="BB351" s="1"/>
      <c r="BC351" s="2"/>
      <c r="BD351" s="2"/>
      <c r="BE351" s="2"/>
      <c r="BF351" s="2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>
        <v>7.2</v>
      </c>
    </row>
    <row r="352" spans="1:70" x14ac:dyDescent="0.3">
      <c r="A352" s="1" t="s">
        <v>173</v>
      </c>
      <c r="B352" s="1" t="s">
        <v>95</v>
      </c>
      <c r="C352" s="1" t="s">
        <v>175</v>
      </c>
      <c r="D352" s="1" t="s">
        <v>177</v>
      </c>
      <c r="E352" s="1" t="s">
        <v>170</v>
      </c>
      <c r="F352" s="1" t="s">
        <v>171</v>
      </c>
      <c r="G352" s="1" t="s">
        <v>2</v>
      </c>
      <c r="H352" s="1"/>
      <c r="I352" s="1"/>
      <c r="J352" s="1"/>
      <c r="K352" s="1">
        <v>66.5</v>
      </c>
      <c r="L352" s="1">
        <v>57</v>
      </c>
      <c r="M352" s="1">
        <v>76</v>
      </c>
      <c r="N352" s="1">
        <v>77.5</v>
      </c>
      <c r="O352" s="1">
        <v>72</v>
      </c>
      <c r="P352" s="1">
        <v>83</v>
      </c>
      <c r="Q352" s="1"/>
      <c r="R352" s="1"/>
      <c r="S352" s="1"/>
      <c r="T352" s="1"/>
      <c r="U352" s="1"/>
      <c r="V352" s="1"/>
      <c r="AF352" s="1">
        <v>0</v>
      </c>
      <c r="AG352" s="1">
        <v>1</v>
      </c>
      <c r="AH352" s="1">
        <v>0</v>
      </c>
      <c r="AI352" s="1">
        <v>0</v>
      </c>
      <c r="AJ352" s="1">
        <v>0</v>
      </c>
      <c r="AK352" s="1">
        <v>0</v>
      </c>
      <c r="AL352" s="1">
        <v>1</v>
      </c>
      <c r="AM352" s="1">
        <v>0</v>
      </c>
      <c r="AN352" s="1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1</v>
      </c>
      <c r="AT352" s="6">
        <v>1</v>
      </c>
      <c r="AU352" s="6">
        <v>1</v>
      </c>
      <c r="AV352" s="6">
        <v>1</v>
      </c>
      <c r="AW352" s="6">
        <v>0</v>
      </c>
      <c r="AX352" s="6">
        <v>0</v>
      </c>
      <c r="AY352" s="6">
        <v>0</v>
      </c>
      <c r="AZ352" s="6">
        <v>0</v>
      </c>
      <c r="BA352" s="1">
        <v>1</v>
      </c>
      <c r="BB352" s="1"/>
      <c r="BC352" s="2"/>
      <c r="BD352" s="2"/>
      <c r="BE352" s="2">
        <v>1</v>
      </c>
      <c r="BF352" s="2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spans="1:70" x14ac:dyDescent="0.3">
      <c r="A353" s="1" t="s">
        <v>166</v>
      </c>
      <c r="B353" s="1" t="s">
        <v>95</v>
      </c>
      <c r="C353" s="1" t="s">
        <v>175</v>
      </c>
      <c r="D353" s="1" t="s">
        <v>177</v>
      </c>
      <c r="E353" s="1" t="s">
        <v>170</v>
      </c>
      <c r="F353" s="1" t="s">
        <v>171</v>
      </c>
      <c r="G353" s="1" t="s">
        <v>2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>
        <v>1</v>
      </c>
      <c r="BB353" s="1"/>
      <c r="BC353" s="2"/>
      <c r="BD353" s="2"/>
      <c r="BE353" s="2"/>
      <c r="BF353" s="2"/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1</v>
      </c>
      <c r="BO353" s="1">
        <v>0</v>
      </c>
      <c r="BP353" s="1">
        <v>0</v>
      </c>
      <c r="BQ353" s="1">
        <v>0</v>
      </c>
      <c r="BR353" s="1"/>
    </row>
    <row r="354" spans="1:70" x14ac:dyDescent="0.3">
      <c r="A354" s="1" t="s">
        <v>167</v>
      </c>
      <c r="B354" s="1" t="s">
        <v>96</v>
      </c>
      <c r="C354" s="1" t="s">
        <v>175</v>
      </c>
      <c r="D354" s="1" t="s">
        <v>177</v>
      </c>
      <c r="E354" s="1" t="s">
        <v>170</v>
      </c>
      <c r="F354" s="1" t="s">
        <v>171</v>
      </c>
      <c r="G354" s="1" t="s">
        <v>2</v>
      </c>
      <c r="H354" s="1">
        <v>25</v>
      </c>
      <c r="I354" s="1">
        <v>22</v>
      </c>
      <c r="J354" s="1">
        <v>27</v>
      </c>
      <c r="K354" s="1"/>
      <c r="L354" s="1"/>
      <c r="M354" s="1"/>
      <c r="N354" s="1"/>
      <c r="O354" s="1"/>
      <c r="P354" s="1"/>
      <c r="Q354" s="1">
        <v>140</v>
      </c>
      <c r="R354" s="1"/>
      <c r="S354" s="1"/>
      <c r="T354" s="1"/>
      <c r="U354" s="1"/>
      <c r="V354" s="1"/>
      <c r="X354" s="1">
        <f>7*36</f>
        <v>252</v>
      </c>
      <c r="Y354" s="1">
        <f>7*39</f>
        <v>273</v>
      </c>
      <c r="Z354" s="1">
        <v>47</v>
      </c>
      <c r="AA354" s="1">
        <v>39</v>
      </c>
      <c r="AB354" s="1">
        <v>56</v>
      </c>
      <c r="AC354" s="1">
        <v>28</v>
      </c>
      <c r="AD354" s="1">
        <v>20</v>
      </c>
      <c r="AE354" s="1">
        <v>38</v>
      </c>
      <c r="AF354" s="1">
        <v>0</v>
      </c>
      <c r="AG354" s="1">
        <v>1</v>
      </c>
      <c r="AH354" s="1">
        <v>1</v>
      </c>
      <c r="AI354" s="1">
        <v>1</v>
      </c>
      <c r="AJ354" s="1">
        <v>0</v>
      </c>
      <c r="AK354" s="1">
        <v>0</v>
      </c>
      <c r="AL354" s="1">
        <v>1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1</v>
      </c>
      <c r="AU354" s="1">
        <v>1</v>
      </c>
      <c r="AV354" s="1">
        <v>1</v>
      </c>
      <c r="AW354" s="1">
        <v>0</v>
      </c>
      <c r="AX354" s="1">
        <v>0</v>
      </c>
      <c r="AY354" s="1">
        <v>0</v>
      </c>
      <c r="AZ354" s="1">
        <v>0</v>
      </c>
      <c r="BA354" s="1">
        <v>1</v>
      </c>
      <c r="BB354" s="1">
        <v>20</v>
      </c>
      <c r="BC354" s="2">
        <v>1</v>
      </c>
      <c r="BD354" s="2">
        <v>2</v>
      </c>
      <c r="BE354" s="2">
        <v>2</v>
      </c>
      <c r="BF354" s="2"/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1</v>
      </c>
      <c r="BM354" s="1">
        <v>0</v>
      </c>
      <c r="BN354" s="1">
        <v>1</v>
      </c>
      <c r="BO354" s="1">
        <v>0</v>
      </c>
      <c r="BP354" s="1">
        <v>0</v>
      </c>
      <c r="BQ354" s="1">
        <v>0</v>
      </c>
      <c r="BR354" s="1">
        <v>4</v>
      </c>
    </row>
    <row r="355" spans="1:70" x14ac:dyDescent="0.3">
      <c r="A355" s="1" t="s">
        <v>173</v>
      </c>
      <c r="B355" s="1" t="s">
        <v>96</v>
      </c>
      <c r="C355" s="1" t="s">
        <v>175</v>
      </c>
      <c r="D355" s="1" t="s">
        <v>177</v>
      </c>
      <c r="E355" s="1" t="s">
        <v>170</v>
      </c>
      <c r="F355" s="1" t="s">
        <v>171</v>
      </c>
      <c r="G355" s="1" t="s">
        <v>2</v>
      </c>
      <c r="H355" s="1"/>
      <c r="I355" s="1"/>
      <c r="J355" s="1"/>
      <c r="K355" s="1">
        <v>50</v>
      </c>
      <c r="L355" s="1">
        <v>46</v>
      </c>
      <c r="M355" s="1">
        <v>54</v>
      </c>
      <c r="N355" s="1">
        <v>50</v>
      </c>
      <c r="O355" s="1">
        <v>46</v>
      </c>
      <c r="P355" s="1">
        <v>54</v>
      </c>
      <c r="Q355" s="1"/>
      <c r="R355" s="1"/>
      <c r="S355" s="1"/>
      <c r="T355" s="1"/>
      <c r="U355" s="1"/>
      <c r="V355" s="1"/>
      <c r="AF355" s="1">
        <v>0</v>
      </c>
      <c r="AG355" s="1">
        <v>1</v>
      </c>
      <c r="AH355" s="1">
        <v>0</v>
      </c>
      <c r="AI355" s="1">
        <v>1</v>
      </c>
      <c r="AJ355" s="1">
        <v>1</v>
      </c>
      <c r="AK355" s="1">
        <v>0</v>
      </c>
      <c r="AL355" s="1">
        <v>1</v>
      </c>
      <c r="AM355" s="1">
        <v>0</v>
      </c>
      <c r="AN355" s="1">
        <v>0</v>
      </c>
      <c r="AO355" s="6">
        <v>0</v>
      </c>
      <c r="AP355" s="6">
        <v>0</v>
      </c>
      <c r="AQ355" s="6">
        <v>0</v>
      </c>
      <c r="AR355" s="6">
        <v>1</v>
      </c>
      <c r="AS355" s="6">
        <v>1</v>
      </c>
      <c r="AT355" s="6">
        <v>1</v>
      </c>
      <c r="AU355" s="6">
        <v>1</v>
      </c>
      <c r="AV355" s="6">
        <v>1</v>
      </c>
      <c r="AW355" s="6">
        <v>1</v>
      </c>
      <c r="AX355" s="6">
        <v>1</v>
      </c>
      <c r="AY355" s="6">
        <v>0</v>
      </c>
      <c r="AZ355" s="6">
        <v>0</v>
      </c>
      <c r="BA355" s="1">
        <v>1</v>
      </c>
      <c r="BB355" s="1"/>
      <c r="BC355" s="2"/>
      <c r="BD355" s="2"/>
      <c r="BE355" s="2">
        <v>2</v>
      </c>
      <c r="BF355" s="2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spans="1:70" x14ac:dyDescent="0.3">
      <c r="A356" s="1" t="s">
        <v>166</v>
      </c>
      <c r="B356" s="1" t="s">
        <v>96</v>
      </c>
      <c r="C356" s="1" t="s">
        <v>175</v>
      </c>
      <c r="D356" s="1" t="s">
        <v>177</v>
      </c>
      <c r="E356" s="1" t="s">
        <v>170</v>
      </c>
      <c r="F356" s="1" t="s">
        <v>171</v>
      </c>
      <c r="G356" s="1" t="s">
        <v>2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>
        <v>1</v>
      </c>
      <c r="BB356" s="1"/>
      <c r="BC356" s="2"/>
      <c r="BD356" s="2"/>
      <c r="BE356" s="2"/>
      <c r="BF356" s="2"/>
      <c r="BG356" s="1">
        <v>0</v>
      </c>
      <c r="BH356" s="1">
        <v>0</v>
      </c>
      <c r="BI356" s="1">
        <v>0</v>
      </c>
      <c r="BJ356" s="1">
        <v>1</v>
      </c>
      <c r="BK356" s="1">
        <v>1</v>
      </c>
      <c r="BL356" s="1">
        <v>0</v>
      </c>
      <c r="BM356" s="1">
        <v>0</v>
      </c>
      <c r="BN356" s="1">
        <v>1</v>
      </c>
      <c r="BO356" s="1">
        <v>0</v>
      </c>
      <c r="BP356" s="1">
        <v>0</v>
      </c>
      <c r="BQ356" s="1">
        <v>0</v>
      </c>
      <c r="BR356" s="1"/>
    </row>
    <row r="357" spans="1:70" x14ac:dyDescent="0.3">
      <c r="A357" s="1" t="s">
        <v>164</v>
      </c>
      <c r="B357" s="1" t="s">
        <v>97</v>
      </c>
      <c r="C357" s="1" t="s">
        <v>175</v>
      </c>
      <c r="D357" s="1" t="s">
        <v>177</v>
      </c>
      <c r="E357" s="1" t="s">
        <v>170</v>
      </c>
      <c r="F357" s="1" t="s">
        <v>171</v>
      </c>
      <c r="G357" s="1" t="s">
        <v>2</v>
      </c>
      <c r="H357" s="1">
        <v>18</v>
      </c>
      <c r="I357" s="1">
        <v>16</v>
      </c>
      <c r="J357" s="1">
        <v>22</v>
      </c>
      <c r="K357" s="1"/>
      <c r="L357" s="1"/>
      <c r="M357" s="1"/>
      <c r="N357" s="1"/>
      <c r="O357" s="1"/>
      <c r="P357" s="1"/>
      <c r="Q357" s="2">
        <v>430</v>
      </c>
      <c r="R357" s="2"/>
      <c r="S357" s="2"/>
      <c r="T357" s="2"/>
      <c r="U357" s="2"/>
      <c r="V357" s="2"/>
      <c r="AF357" s="1">
        <v>0</v>
      </c>
      <c r="AG357" s="1">
        <v>1</v>
      </c>
      <c r="AH357" s="1">
        <v>0</v>
      </c>
      <c r="AI357" s="1">
        <v>0</v>
      </c>
      <c r="AJ357" s="1">
        <v>0</v>
      </c>
      <c r="AK357" s="1">
        <v>0</v>
      </c>
      <c r="AL357" s="1">
        <v>1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1</v>
      </c>
      <c r="AT357" s="1">
        <v>1</v>
      </c>
      <c r="AU357" s="1">
        <v>1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1</v>
      </c>
      <c r="BB357" s="1">
        <v>14</v>
      </c>
      <c r="BC357" s="2">
        <v>1</v>
      </c>
      <c r="BD357" s="2">
        <v>2</v>
      </c>
      <c r="BE357" s="2">
        <v>2</v>
      </c>
      <c r="BF357" s="2"/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1</v>
      </c>
      <c r="BM357" s="1">
        <v>1</v>
      </c>
      <c r="BN357" s="1">
        <v>0</v>
      </c>
      <c r="BO357" s="1">
        <v>0</v>
      </c>
      <c r="BP357" s="1">
        <v>1</v>
      </c>
      <c r="BQ357" s="1">
        <v>0</v>
      </c>
      <c r="BR357" s="1"/>
    </row>
    <row r="358" spans="1:70" x14ac:dyDescent="0.3">
      <c r="A358" s="1" t="s">
        <v>168</v>
      </c>
      <c r="B358" s="1" t="s">
        <v>97</v>
      </c>
      <c r="C358" s="1" t="s">
        <v>175</v>
      </c>
      <c r="D358" s="1" t="s">
        <v>177</v>
      </c>
      <c r="E358" s="1" t="s">
        <v>170</v>
      </c>
      <c r="F358" s="1" t="s">
        <v>171</v>
      </c>
      <c r="G358" s="1" t="s">
        <v>2</v>
      </c>
      <c r="H358" s="1">
        <v>21.5</v>
      </c>
      <c r="I358" s="1"/>
      <c r="J358" s="1"/>
      <c r="K358" s="1"/>
      <c r="L358" s="1"/>
      <c r="M358" s="1"/>
      <c r="N358" s="1"/>
      <c r="O358" s="1"/>
      <c r="P358" s="1"/>
      <c r="Q358" s="1">
        <v>430</v>
      </c>
      <c r="R358" s="1"/>
      <c r="S358" s="1"/>
      <c r="T358" s="1"/>
      <c r="U358" s="1"/>
      <c r="V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>
        <v>1</v>
      </c>
      <c r="BB358" s="1"/>
      <c r="BC358" s="2"/>
      <c r="BD358" s="2"/>
      <c r="BE358" s="2"/>
      <c r="BF358" s="2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spans="1:70" x14ac:dyDescent="0.3">
      <c r="A359" s="1" t="s">
        <v>165</v>
      </c>
      <c r="B359" s="1" t="s">
        <v>97</v>
      </c>
      <c r="C359" s="1" t="s">
        <v>175</v>
      </c>
      <c r="D359" s="1" t="s">
        <v>177</v>
      </c>
      <c r="E359" s="1" t="s">
        <v>170</v>
      </c>
      <c r="F359" s="1" t="s">
        <v>171</v>
      </c>
      <c r="G359" s="1" t="s">
        <v>2</v>
      </c>
      <c r="H359" s="3">
        <v>38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>
        <v>1</v>
      </c>
      <c r="BB359" s="1"/>
      <c r="BC359" s="2"/>
      <c r="BD359" s="2"/>
      <c r="BE359" s="2"/>
      <c r="BF359" s="2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>
        <v>3.3</v>
      </c>
    </row>
    <row r="360" spans="1:70" x14ac:dyDescent="0.3">
      <c r="A360" s="1" t="s">
        <v>173</v>
      </c>
      <c r="B360" s="1" t="s">
        <v>97</v>
      </c>
      <c r="C360" s="1" t="s">
        <v>175</v>
      </c>
      <c r="D360" s="1" t="s">
        <v>177</v>
      </c>
      <c r="E360" s="1" t="s">
        <v>170</v>
      </c>
      <c r="F360" s="1" t="s">
        <v>171</v>
      </c>
      <c r="G360" s="1" t="s">
        <v>2</v>
      </c>
      <c r="H360" s="1"/>
      <c r="I360" s="1"/>
      <c r="J360" s="1"/>
      <c r="K360" s="1">
        <v>33</v>
      </c>
      <c r="L360" s="1">
        <v>29</v>
      </c>
      <c r="M360" s="1">
        <v>37</v>
      </c>
      <c r="N360" s="1">
        <v>36.5</v>
      </c>
      <c r="O360" s="1">
        <v>30</v>
      </c>
      <c r="P360" s="1">
        <v>43</v>
      </c>
      <c r="Q360" s="1"/>
      <c r="R360" s="1"/>
      <c r="S360" s="1"/>
      <c r="T360" s="1"/>
      <c r="U360" s="1"/>
      <c r="V360" s="1"/>
      <c r="W360" s="1">
        <v>12</v>
      </c>
      <c r="X360" s="1">
        <v>6</v>
      </c>
      <c r="Y360" s="1">
        <v>14</v>
      </c>
      <c r="AA360" s="1">
        <f>4*7</f>
        <v>28</v>
      </c>
      <c r="AB360" s="1">
        <f>5*7</f>
        <v>35</v>
      </c>
      <c r="AC360" s="1">
        <v>16</v>
      </c>
      <c r="AD360" s="1">
        <v>12</v>
      </c>
      <c r="AE360" s="1">
        <v>19</v>
      </c>
      <c r="AF360" s="1">
        <v>0</v>
      </c>
      <c r="AG360" s="1">
        <v>1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0</v>
      </c>
      <c r="AN360" s="1">
        <v>0</v>
      </c>
      <c r="AO360" s="6">
        <v>0</v>
      </c>
      <c r="AP360" s="6">
        <v>0</v>
      </c>
      <c r="AQ360" s="6">
        <v>0</v>
      </c>
      <c r="AR360" s="6">
        <v>1</v>
      </c>
      <c r="AS360" s="6">
        <v>1</v>
      </c>
      <c r="AT360" s="6">
        <v>1</v>
      </c>
      <c r="AU360" s="6">
        <v>1</v>
      </c>
      <c r="AV360" s="6">
        <v>1</v>
      </c>
      <c r="AW360" s="6">
        <v>0</v>
      </c>
      <c r="AX360" s="6">
        <v>0</v>
      </c>
      <c r="AY360" s="6">
        <v>0</v>
      </c>
      <c r="AZ360" s="6">
        <v>0</v>
      </c>
      <c r="BA360" s="1">
        <v>1</v>
      </c>
      <c r="BB360" s="1"/>
      <c r="BC360" s="2"/>
      <c r="BD360" s="2"/>
      <c r="BE360" s="2">
        <v>3</v>
      </c>
      <c r="BF360" s="2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spans="1:70" x14ac:dyDescent="0.3">
      <c r="A361" s="1" t="s">
        <v>166</v>
      </c>
      <c r="B361" s="1" t="s">
        <v>97</v>
      </c>
      <c r="C361" s="1" t="s">
        <v>175</v>
      </c>
      <c r="D361" s="1" t="s">
        <v>177</v>
      </c>
      <c r="E361" s="1" t="s">
        <v>170</v>
      </c>
      <c r="F361" s="1" t="s">
        <v>171</v>
      </c>
      <c r="G361" s="1" t="s">
        <v>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>
        <v>1</v>
      </c>
      <c r="BB361" s="1"/>
      <c r="BC361" s="2"/>
      <c r="BD361" s="2"/>
      <c r="BE361" s="2"/>
      <c r="BF361" s="2"/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1</v>
      </c>
      <c r="BM361" s="1">
        <v>1</v>
      </c>
      <c r="BN361" s="1">
        <v>0</v>
      </c>
      <c r="BO361" s="1">
        <v>0</v>
      </c>
      <c r="BP361" s="1">
        <v>0</v>
      </c>
      <c r="BQ361" s="1">
        <v>0</v>
      </c>
      <c r="BR361" s="1"/>
    </row>
    <row r="362" spans="1:70" x14ac:dyDescent="0.3">
      <c r="A362" s="1" t="s">
        <v>164</v>
      </c>
      <c r="B362" s="1" t="s">
        <v>98</v>
      </c>
      <c r="C362" s="1" t="s">
        <v>175</v>
      </c>
      <c r="D362" s="1" t="s">
        <v>177</v>
      </c>
      <c r="E362" s="1" t="s">
        <v>170</v>
      </c>
      <c r="F362" s="1" t="s">
        <v>171</v>
      </c>
      <c r="G362" s="1" t="s">
        <v>2</v>
      </c>
      <c r="H362" s="1">
        <v>21</v>
      </c>
      <c r="I362" s="1">
        <v>19</v>
      </c>
      <c r="J362" s="1">
        <v>23</v>
      </c>
      <c r="K362" s="1"/>
      <c r="L362" s="1"/>
      <c r="M362" s="1"/>
      <c r="N362" s="1"/>
      <c r="O362" s="1"/>
      <c r="P362" s="1"/>
      <c r="Q362" s="2">
        <v>270</v>
      </c>
      <c r="R362" s="2"/>
      <c r="S362" s="2"/>
      <c r="T362" s="2"/>
      <c r="U362" s="2"/>
      <c r="V362" s="2"/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0</v>
      </c>
      <c r="AL362" s="1">
        <v>1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1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1</v>
      </c>
      <c r="BB362" s="1">
        <v>14</v>
      </c>
      <c r="BC362" s="2">
        <v>1</v>
      </c>
      <c r="BD362" s="2">
        <v>2</v>
      </c>
      <c r="BE362" s="2">
        <v>1</v>
      </c>
      <c r="BF362" s="2"/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1</v>
      </c>
      <c r="BO362" s="1">
        <v>0</v>
      </c>
      <c r="BP362" s="1">
        <v>0</v>
      </c>
      <c r="BQ362" s="1">
        <v>0</v>
      </c>
      <c r="BR362" s="1"/>
    </row>
    <row r="363" spans="1:70" x14ac:dyDescent="0.3">
      <c r="A363" s="1" t="s">
        <v>165</v>
      </c>
      <c r="B363" s="1" t="s">
        <v>98</v>
      </c>
      <c r="C363" s="1" t="s">
        <v>175</v>
      </c>
      <c r="D363" s="1" t="s">
        <v>177</v>
      </c>
      <c r="E363" s="1" t="s">
        <v>170</v>
      </c>
      <c r="F363" s="1" t="s">
        <v>171</v>
      </c>
      <c r="G363" s="1" t="s">
        <v>2</v>
      </c>
      <c r="H363" s="1">
        <v>41.8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>
        <v>1</v>
      </c>
      <c r="BB363" s="1"/>
      <c r="BC363" s="2"/>
      <c r="BD363" s="2"/>
      <c r="BE363" s="2"/>
      <c r="BF363" s="2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>
        <v>5.0999999999999996</v>
      </c>
    </row>
    <row r="364" spans="1:70" x14ac:dyDescent="0.3">
      <c r="A364" s="1" t="s">
        <v>173</v>
      </c>
      <c r="B364" s="1" t="s">
        <v>98</v>
      </c>
      <c r="C364" s="1" t="s">
        <v>175</v>
      </c>
      <c r="D364" s="1" t="s">
        <v>177</v>
      </c>
      <c r="E364" s="1" t="s">
        <v>170</v>
      </c>
      <c r="F364" s="1" t="s">
        <v>171</v>
      </c>
      <c r="G364" s="1" t="s">
        <v>2</v>
      </c>
      <c r="H364" s="1"/>
      <c r="I364" s="1"/>
      <c r="J364" s="1"/>
      <c r="K364" s="1">
        <v>37</v>
      </c>
      <c r="L364" s="1">
        <v>33</v>
      </c>
      <c r="M364" s="1">
        <v>41</v>
      </c>
      <c r="N364" s="1">
        <v>41.5</v>
      </c>
      <c r="O364" s="1">
        <v>37</v>
      </c>
      <c r="P364" s="1">
        <v>46</v>
      </c>
      <c r="Q364" s="1"/>
      <c r="R364" s="1"/>
      <c r="S364" s="1"/>
      <c r="T364" s="1"/>
      <c r="U364" s="1"/>
      <c r="V364" s="1"/>
      <c r="W364" s="1">
        <v>14</v>
      </c>
      <c r="X364" s="1">
        <v>8</v>
      </c>
      <c r="Y364" s="1">
        <v>18</v>
      </c>
      <c r="AA364" s="1">
        <f>43*7</f>
        <v>301</v>
      </c>
      <c r="AB364" s="1">
        <f>47*7</f>
        <v>329</v>
      </c>
      <c r="AC364" s="1">
        <v>18</v>
      </c>
      <c r="AD364" s="1">
        <v>13</v>
      </c>
      <c r="AE364" s="1">
        <v>22</v>
      </c>
      <c r="AF364" s="1">
        <v>1</v>
      </c>
      <c r="AG364" s="1">
        <v>1</v>
      </c>
      <c r="AH364" s="1">
        <v>0</v>
      </c>
      <c r="AI364" s="1">
        <v>0</v>
      </c>
      <c r="AJ364" s="1">
        <v>0</v>
      </c>
      <c r="AK364" s="1">
        <v>0</v>
      </c>
      <c r="AL364" s="1">
        <v>1</v>
      </c>
      <c r="AM364" s="1">
        <v>1</v>
      </c>
      <c r="AN364" s="1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1</v>
      </c>
      <c r="AT364" s="6">
        <v>1</v>
      </c>
      <c r="AU364" s="6">
        <v>1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1">
        <v>1</v>
      </c>
      <c r="BB364" s="1"/>
      <c r="BC364" s="2"/>
      <c r="BD364" s="2"/>
      <c r="BE364" s="2">
        <v>3</v>
      </c>
      <c r="BF364" s="2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spans="1:70" x14ac:dyDescent="0.3">
      <c r="A365" s="1" t="s">
        <v>166</v>
      </c>
      <c r="B365" s="1" t="s">
        <v>98</v>
      </c>
      <c r="C365" s="1" t="s">
        <v>175</v>
      </c>
      <c r="D365" s="1" t="s">
        <v>177</v>
      </c>
      <c r="E365" s="1" t="s">
        <v>170</v>
      </c>
      <c r="F365" s="1" t="s">
        <v>171</v>
      </c>
      <c r="G365" s="1" t="s">
        <v>2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>
        <v>1</v>
      </c>
      <c r="BB365" s="1"/>
      <c r="BC365" s="2"/>
      <c r="BD365" s="2"/>
      <c r="BE365" s="2"/>
      <c r="BF365" s="2"/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1</v>
      </c>
      <c r="BO365" s="1">
        <v>0</v>
      </c>
      <c r="BP365" s="1">
        <v>0</v>
      </c>
      <c r="BQ365" s="1">
        <v>0</v>
      </c>
      <c r="BR365" s="1"/>
    </row>
    <row r="366" spans="1:70" x14ac:dyDescent="0.3">
      <c r="A366" s="1" t="s">
        <v>173</v>
      </c>
      <c r="B366" s="1" t="s">
        <v>99</v>
      </c>
      <c r="C366" s="1" t="s">
        <v>175</v>
      </c>
      <c r="D366" s="1" t="s">
        <v>177</v>
      </c>
      <c r="E366" s="1" t="s">
        <v>170</v>
      </c>
      <c r="F366" s="1" t="s">
        <v>171</v>
      </c>
      <c r="G366" s="1" t="s">
        <v>2</v>
      </c>
      <c r="H366" s="1"/>
      <c r="I366" s="1"/>
      <c r="J366" s="1"/>
      <c r="K366" s="1">
        <v>44</v>
      </c>
      <c r="L366" s="1">
        <v>42</v>
      </c>
      <c r="M366" s="1">
        <v>46</v>
      </c>
      <c r="N366" s="1">
        <v>44</v>
      </c>
      <c r="O366" s="1">
        <v>42</v>
      </c>
      <c r="P366" s="1">
        <v>46</v>
      </c>
      <c r="Q366" s="1"/>
      <c r="R366" s="1"/>
      <c r="S366" s="1"/>
      <c r="T366" s="1"/>
      <c r="U366" s="1"/>
      <c r="V366" s="1"/>
      <c r="AF366" s="1">
        <v>0</v>
      </c>
      <c r="AG366" s="1">
        <v>1</v>
      </c>
      <c r="AH366" s="1">
        <v>0</v>
      </c>
      <c r="AI366" s="1">
        <v>1</v>
      </c>
      <c r="AJ366" s="1">
        <v>0</v>
      </c>
      <c r="AK366" s="1">
        <v>0</v>
      </c>
      <c r="AL366" s="1">
        <v>1</v>
      </c>
      <c r="AM366" s="1">
        <v>0</v>
      </c>
      <c r="AN366" s="1">
        <v>0</v>
      </c>
      <c r="AO366" s="6">
        <v>0</v>
      </c>
      <c r="AP366" s="6">
        <v>0</v>
      </c>
      <c r="AQ366" s="6">
        <v>0</v>
      </c>
      <c r="AR366" s="6">
        <v>1</v>
      </c>
      <c r="AS366" s="6">
        <v>1</v>
      </c>
      <c r="AT366" s="6">
        <v>1</v>
      </c>
      <c r="AU366" s="6">
        <v>1</v>
      </c>
      <c r="AV366" s="6">
        <v>0</v>
      </c>
      <c r="AW366" s="6">
        <v>1</v>
      </c>
      <c r="AX366" s="6">
        <v>0</v>
      </c>
      <c r="AY366" s="6">
        <v>0</v>
      </c>
      <c r="AZ366" s="6">
        <v>0</v>
      </c>
      <c r="BA366" s="1">
        <v>1</v>
      </c>
      <c r="BB366" s="1"/>
      <c r="BC366" s="2"/>
      <c r="BD366" s="2"/>
      <c r="BE366" s="2">
        <v>2</v>
      </c>
      <c r="BF366" s="2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spans="1:70" x14ac:dyDescent="0.3">
      <c r="A367" s="1" t="s">
        <v>166</v>
      </c>
      <c r="B367" s="1" t="s">
        <v>99</v>
      </c>
      <c r="C367" s="1" t="s">
        <v>175</v>
      </c>
      <c r="D367" s="1" t="s">
        <v>177</v>
      </c>
      <c r="E367" s="1" t="s">
        <v>170</v>
      </c>
      <c r="F367" s="1" t="s">
        <v>171</v>
      </c>
      <c r="G367" s="1" t="s">
        <v>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>
        <v>1</v>
      </c>
      <c r="BB367" s="1"/>
      <c r="BC367" s="2"/>
      <c r="BD367" s="2"/>
      <c r="BE367" s="2"/>
      <c r="BF367" s="2"/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1</v>
      </c>
      <c r="BO367" s="1">
        <v>0</v>
      </c>
      <c r="BP367" s="1">
        <v>0</v>
      </c>
      <c r="BQ367" s="1">
        <v>0</v>
      </c>
      <c r="BR367" s="1"/>
    </row>
    <row r="368" spans="1:70" x14ac:dyDescent="0.3">
      <c r="A368" s="1" t="s">
        <v>163</v>
      </c>
      <c r="B368" s="1" t="s">
        <v>100</v>
      </c>
      <c r="C368" s="1" t="s">
        <v>175</v>
      </c>
      <c r="D368" s="1" t="s">
        <v>177</v>
      </c>
      <c r="E368" s="1" t="s">
        <v>170</v>
      </c>
      <c r="F368" s="1" t="s">
        <v>171</v>
      </c>
      <c r="G368" s="1" t="s">
        <v>2</v>
      </c>
      <c r="H368" s="1">
        <v>19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AF368" s="1">
        <v>0</v>
      </c>
      <c r="AG368" s="1">
        <v>1</v>
      </c>
      <c r="AH368" s="1"/>
      <c r="AI368" s="1">
        <v>0</v>
      </c>
      <c r="AJ368" s="1">
        <v>0</v>
      </c>
      <c r="AK368" s="1">
        <v>0</v>
      </c>
      <c r="AL368" s="1">
        <v>1</v>
      </c>
      <c r="AM368" s="1">
        <v>0</v>
      </c>
      <c r="AN368" s="1">
        <v>0</v>
      </c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>
        <v>1</v>
      </c>
      <c r="BB368" s="1"/>
      <c r="BC368" s="2"/>
      <c r="BD368" s="2"/>
      <c r="BE368" s="2"/>
      <c r="BF368" s="2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>
        <v>3</v>
      </c>
    </row>
    <row r="369" spans="1:70" x14ac:dyDescent="0.3">
      <c r="A369" s="1" t="s">
        <v>164</v>
      </c>
      <c r="B369" s="1" t="s">
        <v>100</v>
      </c>
      <c r="C369" s="1" t="s">
        <v>175</v>
      </c>
      <c r="D369" s="1" t="s">
        <v>177</v>
      </c>
      <c r="E369" s="1" t="s">
        <v>170</v>
      </c>
      <c r="F369" s="1" t="s">
        <v>171</v>
      </c>
      <c r="G369" s="1" t="s">
        <v>2</v>
      </c>
      <c r="H369" s="1">
        <v>19</v>
      </c>
      <c r="I369" s="1">
        <v>16</v>
      </c>
      <c r="J369" s="1">
        <v>21</v>
      </c>
      <c r="K369" s="1"/>
      <c r="L369" s="1"/>
      <c r="M369" s="1"/>
      <c r="N369" s="1"/>
      <c r="O369" s="1"/>
      <c r="P369" s="1"/>
      <c r="Q369" s="2">
        <f>191*1.5</f>
        <v>286.5</v>
      </c>
      <c r="R369" s="2"/>
      <c r="S369" s="2"/>
      <c r="T369" s="2"/>
      <c r="U369" s="2"/>
      <c r="V369" s="2"/>
      <c r="AF369" s="1">
        <v>0</v>
      </c>
      <c r="AG369" s="1">
        <v>1</v>
      </c>
      <c r="AH369" s="1">
        <v>0</v>
      </c>
      <c r="AI369" s="1">
        <v>0</v>
      </c>
      <c r="AJ369" s="1">
        <v>0</v>
      </c>
      <c r="AK369" s="1">
        <v>0</v>
      </c>
      <c r="AL369" s="1">
        <v>1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1</v>
      </c>
      <c r="AT369" s="1">
        <v>1</v>
      </c>
      <c r="AU369" s="1">
        <v>1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1</v>
      </c>
      <c r="BB369" s="1">
        <v>21</v>
      </c>
      <c r="BC369" s="2">
        <v>1</v>
      </c>
      <c r="BD369" s="2">
        <v>2</v>
      </c>
      <c r="BE369" s="2">
        <v>2</v>
      </c>
      <c r="BF369" s="2"/>
      <c r="BG369" s="1">
        <v>0</v>
      </c>
      <c r="BH369" s="1">
        <v>0</v>
      </c>
      <c r="BI369" s="1">
        <v>0</v>
      </c>
      <c r="BJ369" s="1">
        <v>1</v>
      </c>
      <c r="BK369" s="1">
        <v>0</v>
      </c>
      <c r="BL369" s="1">
        <v>0</v>
      </c>
      <c r="BM369" s="1">
        <v>1</v>
      </c>
      <c r="BN369" s="1">
        <v>1</v>
      </c>
      <c r="BO369" s="1">
        <v>0</v>
      </c>
      <c r="BP369" s="1">
        <v>0</v>
      </c>
      <c r="BQ369" s="1">
        <v>0</v>
      </c>
      <c r="BR369" s="1"/>
    </row>
    <row r="370" spans="1:70" x14ac:dyDescent="0.3">
      <c r="A370" s="1" t="s">
        <v>165</v>
      </c>
      <c r="B370" s="1" t="s">
        <v>100</v>
      </c>
      <c r="C370" s="1" t="s">
        <v>175</v>
      </c>
      <c r="D370" s="1" t="s">
        <v>177</v>
      </c>
      <c r="E370" s="1" t="s">
        <v>170</v>
      </c>
      <c r="F370" s="1" t="s">
        <v>171</v>
      </c>
      <c r="G370" s="1" t="s">
        <v>2</v>
      </c>
      <c r="H370" s="1">
        <v>35.299999999999997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>
        <v>1</v>
      </c>
      <c r="BB370" s="1"/>
      <c r="BC370" s="2"/>
      <c r="BD370" s="2"/>
      <c r="BE370" s="2"/>
      <c r="BF370" s="2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>
        <v>5.4</v>
      </c>
    </row>
    <row r="371" spans="1:70" x14ac:dyDescent="0.3">
      <c r="A371" s="1" t="s">
        <v>173</v>
      </c>
      <c r="B371" s="1" t="s">
        <v>100</v>
      </c>
      <c r="C371" s="1" t="s">
        <v>175</v>
      </c>
      <c r="D371" s="1" t="s">
        <v>177</v>
      </c>
      <c r="E371" s="1" t="s">
        <v>170</v>
      </c>
      <c r="F371" s="1" t="s">
        <v>171</v>
      </c>
      <c r="G371" s="1" t="s">
        <v>2</v>
      </c>
      <c r="H371" s="1"/>
      <c r="I371" s="1"/>
      <c r="J371" s="1"/>
      <c r="K371" s="1">
        <v>36</v>
      </c>
      <c r="L371" s="1">
        <v>32</v>
      </c>
      <c r="M371" s="1">
        <v>40</v>
      </c>
      <c r="N371" s="1">
        <v>35.5</v>
      </c>
      <c r="O371" s="1">
        <v>31</v>
      </c>
      <c r="P371" s="1">
        <v>40</v>
      </c>
      <c r="Q371" s="1"/>
      <c r="R371" s="1"/>
      <c r="S371" s="1"/>
      <c r="T371" s="1"/>
      <c r="U371" s="1"/>
      <c r="V371" s="1"/>
      <c r="AF371" s="1">
        <v>0</v>
      </c>
      <c r="AG371" s="1">
        <v>1</v>
      </c>
      <c r="AH371" s="1">
        <v>1</v>
      </c>
      <c r="AI371" s="1">
        <v>0</v>
      </c>
      <c r="AJ371" s="1">
        <v>0</v>
      </c>
      <c r="AK371" s="1">
        <v>0</v>
      </c>
      <c r="AL371" s="1">
        <v>1</v>
      </c>
      <c r="AM371" s="1">
        <v>0</v>
      </c>
      <c r="AN371" s="1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1</v>
      </c>
      <c r="AT371" s="6">
        <v>1</v>
      </c>
      <c r="AU371" s="6">
        <v>1</v>
      </c>
      <c r="AV371" s="6">
        <v>1</v>
      </c>
      <c r="AW371" s="6">
        <v>1</v>
      </c>
      <c r="AX371" s="6">
        <v>0</v>
      </c>
      <c r="AY371" s="6">
        <v>0</v>
      </c>
      <c r="AZ371" s="6">
        <v>0</v>
      </c>
      <c r="BA371" s="1">
        <v>1</v>
      </c>
      <c r="BB371" s="1"/>
      <c r="BC371" s="2"/>
      <c r="BD371" s="2"/>
      <c r="BE371" s="2">
        <v>3</v>
      </c>
      <c r="BF371" s="2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spans="1:70" x14ac:dyDescent="0.3">
      <c r="A372" s="1" t="s">
        <v>166</v>
      </c>
      <c r="B372" s="1" t="s">
        <v>100</v>
      </c>
      <c r="C372" s="1" t="s">
        <v>175</v>
      </c>
      <c r="D372" s="1" t="s">
        <v>177</v>
      </c>
      <c r="E372" s="1" t="s">
        <v>170</v>
      </c>
      <c r="F372" s="1" t="s">
        <v>171</v>
      </c>
      <c r="G372" s="1" t="s">
        <v>2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>
        <v>1</v>
      </c>
      <c r="BB372" s="1"/>
      <c r="BC372" s="2"/>
      <c r="BD372" s="2"/>
      <c r="BE372" s="2"/>
      <c r="BF372" s="2"/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1</v>
      </c>
      <c r="BM372" s="1">
        <v>0</v>
      </c>
      <c r="BN372" s="1">
        <v>1</v>
      </c>
      <c r="BO372" s="1">
        <v>0</v>
      </c>
      <c r="BP372" s="1">
        <v>0</v>
      </c>
      <c r="BQ372" s="1">
        <v>0</v>
      </c>
      <c r="BR372" s="1"/>
    </row>
    <row r="373" spans="1:70" x14ac:dyDescent="0.3">
      <c r="A373" s="1" t="s">
        <v>163</v>
      </c>
      <c r="B373" s="1" t="s">
        <v>101</v>
      </c>
      <c r="C373" s="1" t="s">
        <v>175</v>
      </c>
      <c r="D373" s="1" t="s">
        <v>177</v>
      </c>
      <c r="E373" s="1" t="s">
        <v>170</v>
      </c>
      <c r="F373" s="1" t="s">
        <v>171</v>
      </c>
      <c r="G373" s="1" t="s">
        <v>2</v>
      </c>
      <c r="H373" s="1">
        <v>15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AF373" s="1">
        <v>0</v>
      </c>
      <c r="AG373" s="1">
        <v>1</v>
      </c>
      <c r="AH373" s="1"/>
      <c r="AI373" s="1">
        <v>0</v>
      </c>
      <c r="AJ373" s="1">
        <v>0</v>
      </c>
      <c r="AK373" s="1">
        <v>0</v>
      </c>
      <c r="AL373" s="1">
        <v>1</v>
      </c>
      <c r="AM373" s="1">
        <v>0</v>
      </c>
      <c r="AN373" s="1">
        <v>0</v>
      </c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>
        <v>1</v>
      </c>
      <c r="BB373" s="1"/>
      <c r="BC373" s="2"/>
      <c r="BD373" s="2"/>
      <c r="BE373" s="2"/>
      <c r="BF373" s="2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>
        <v>3</v>
      </c>
    </row>
    <row r="374" spans="1:70" x14ac:dyDescent="0.3">
      <c r="A374" s="1" t="s">
        <v>164</v>
      </c>
      <c r="B374" s="1" t="s">
        <v>101</v>
      </c>
      <c r="C374" s="1" t="s">
        <v>175</v>
      </c>
      <c r="D374" s="1" t="s">
        <v>177</v>
      </c>
      <c r="E374" s="1" t="s">
        <v>170</v>
      </c>
      <c r="F374" s="1" t="s">
        <v>171</v>
      </c>
      <c r="G374" s="1" t="s">
        <v>2</v>
      </c>
      <c r="H374" s="1">
        <v>17</v>
      </c>
      <c r="I374" s="1">
        <v>16</v>
      </c>
      <c r="J374" s="1">
        <v>19</v>
      </c>
      <c r="K374" s="1"/>
      <c r="L374" s="1"/>
      <c r="M374" s="1"/>
      <c r="N374" s="1"/>
      <c r="O374" s="1"/>
      <c r="P374" s="1"/>
      <c r="Q374" s="2">
        <f>198*1.3</f>
        <v>257.40000000000003</v>
      </c>
      <c r="R374" s="2"/>
      <c r="S374" s="2"/>
      <c r="T374" s="2"/>
      <c r="U374" s="2"/>
      <c r="V374" s="2"/>
      <c r="AF374" s="1">
        <v>0</v>
      </c>
      <c r="AG374" s="1">
        <v>1</v>
      </c>
      <c r="AH374" s="1">
        <v>0</v>
      </c>
      <c r="AI374" s="1">
        <v>0</v>
      </c>
      <c r="AJ374" s="1">
        <v>0</v>
      </c>
      <c r="AK374" s="1">
        <v>0</v>
      </c>
      <c r="AL374" s="1">
        <v>1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1</v>
      </c>
      <c r="AT374" s="1">
        <v>1</v>
      </c>
      <c r="AU374" s="1">
        <v>1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1</v>
      </c>
      <c r="BB374" s="1">
        <v>21</v>
      </c>
      <c r="BC374" s="2">
        <v>1</v>
      </c>
      <c r="BD374" s="2">
        <v>2</v>
      </c>
      <c r="BE374" s="2">
        <v>2</v>
      </c>
      <c r="BF374" s="2"/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1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/>
    </row>
    <row r="375" spans="1:70" x14ac:dyDescent="0.3">
      <c r="A375" s="1" t="s">
        <v>173</v>
      </c>
      <c r="B375" s="1" t="s">
        <v>101</v>
      </c>
      <c r="C375" s="1" t="s">
        <v>175</v>
      </c>
      <c r="D375" s="1" t="s">
        <v>177</v>
      </c>
      <c r="E375" s="1" t="s">
        <v>170</v>
      </c>
      <c r="F375" s="1" t="s">
        <v>171</v>
      </c>
      <c r="G375" s="1" t="s">
        <v>2</v>
      </c>
      <c r="H375" s="1"/>
      <c r="I375" s="1"/>
      <c r="J375" s="1"/>
      <c r="K375" s="1">
        <v>30</v>
      </c>
      <c r="L375" s="1">
        <v>28</v>
      </c>
      <c r="M375" s="1">
        <v>32</v>
      </c>
      <c r="N375" s="1">
        <v>30</v>
      </c>
      <c r="O375" s="1">
        <v>28</v>
      </c>
      <c r="P375" s="1">
        <v>32</v>
      </c>
      <c r="Q375" s="1"/>
      <c r="R375" s="1"/>
      <c r="S375" s="1"/>
      <c r="T375" s="1"/>
      <c r="U375" s="1"/>
      <c r="V375" s="1"/>
      <c r="W375" s="1">
        <v>17</v>
      </c>
      <c r="X375" s="1">
        <v>14</v>
      </c>
      <c r="Y375" s="1">
        <v>19</v>
      </c>
      <c r="AA375" s="1">
        <f>39*7</f>
        <v>273</v>
      </c>
      <c r="AB375" s="1">
        <f>44*7</f>
        <v>308</v>
      </c>
      <c r="AC375" s="1">
        <v>18</v>
      </c>
      <c r="AD375" s="1">
        <v>14</v>
      </c>
      <c r="AE375" s="1">
        <v>25</v>
      </c>
      <c r="AF375" s="1">
        <v>0</v>
      </c>
      <c r="AG375" s="1">
        <v>1</v>
      </c>
      <c r="AH375" s="1">
        <v>0</v>
      </c>
      <c r="AI375" s="1">
        <v>0</v>
      </c>
      <c r="AJ375" s="1">
        <v>0</v>
      </c>
      <c r="AK375" s="1">
        <v>0</v>
      </c>
      <c r="AL375" s="1">
        <v>1</v>
      </c>
      <c r="AM375" s="1">
        <v>0</v>
      </c>
      <c r="AN375" s="1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1</v>
      </c>
      <c r="AU375" s="6">
        <v>1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1">
        <v>1</v>
      </c>
      <c r="BB375" s="1"/>
      <c r="BC375" s="2"/>
      <c r="BD375" s="2"/>
      <c r="BE375" s="2">
        <v>3</v>
      </c>
      <c r="BF375" s="2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spans="1:70" x14ac:dyDescent="0.3">
      <c r="A376" s="1" t="s">
        <v>166</v>
      </c>
      <c r="B376" s="1" t="s">
        <v>101</v>
      </c>
      <c r="C376" s="1" t="s">
        <v>175</v>
      </c>
      <c r="D376" s="1" t="s">
        <v>177</v>
      </c>
      <c r="E376" s="1" t="s">
        <v>170</v>
      </c>
      <c r="F376" s="1" t="s">
        <v>171</v>
      </c>
      <c r="G376" s="1" t="s">
        <v>2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>
        <v>1</v>
      </c>
      <c r="BB376" s="1"/>
      <c r="BC376" s="2"/>
      <c r="BD376" s="2"/>
      <c r="BE376" s="2"/>
      <c r="BF376" s="2"/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1</v>
      </c>
      <c r="BM376" s="1">
        <v>1</v>
      </c>
      <c r="BN376" s="1">
        <v>0</v>
      </c>
      <c r="BO376" s="1">
        <v>0</v>
      </c>
      <c r="BP376" s="1">
        <v>0</v>
      </c>
      <c r="BQ376" s="1">
        <v>0</v>
      </c>
      <c r="BR376" s="1"/>
    </row>
    <row r="377" spans="1:70" x14ac:dyDescent="0.3">
      <c r="A377" s="1" t="s">
        <v>163</v>
      </c>
      <c r="B377" s="1" t="s">
        <v>102</v>
      </c>
      <c r="C377" s="1" t="s">
        <v>175</v>
      </c>
      <c r="D377" s="1" t="s">
        <v>177</v>
      </c>
      <c r="E377" s="1" t="s">
        <v>170</v>
      </c>
      <c r="F377" s="1" t="s">
        <v>171</v>
      </c>
      <c r="G377" s="1" t="s">
        <v>2</v>
      </c>
      <c r="H377" s="1">
        <v>17.5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AF377" s="1">
        <v>0</v>
      </c>
      <c r="AG377" s="1">
        <v>1</v>
      </c>
      <c r="AH377" s="1"/>
      <c r="AI377" s="1">
        <v>1</v>
      </c>
      <c r="AJ377" s="1">
        <v>0</v>
      </c>
      <c r="AK377" s="1">
        <v>0</v>
      </c>
      <c r="AL377" s="1">
        <v>1</v>
      </c>
      <c r="AM377" s="1">
        <v>0</v>
      </c>
      <c r="AN377" s="1">
        <v>0</v>
      </c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>
        <v>1</v>
      </c>
      <c r="BB377" s="1"/>
      <c r="BC377" s="2"/>
      <c r="BD377" s="2"/>
      <c r="BE377" s="2"/>
      <c r="BF377" s="2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>
        <v>3</v>
      </c>
    </row>
    <row r="378" spans="1:70" x14ac:dyDescent="0.3">
      <c r="A378" s="1" t="s">
        <v>167</v>
      </c>
      <c r="B378" s="1" t="s">
        <v>102</v>
      </c>
      <c r="C378" s="1" t="s">
        <v>175</v>
      </c>
      <c r="D378" s="1" t="s">
        <v>177</v>
      </c>
      <c r="E378" s="1" t="s">
        <v>170</v>
      </c>
      <c r="F378" s="1" t="s">
        <v>171</v>
      </c>
      <c r="G378" s="1" t="s">
        <v>2</v>
      </c>
      <c r="H378" s="1">
        <v>16</v>
      </c>
      <c r="I378" s="1">
        <v>15</v>
      </c>
      <c r="J378" s="1">
        <v>17</v>
      </c>
      <c r="K378" s="1"/>
      <c r="L378" s="1"/>
      <c r="M378" s="1"/>
      <c r="N378" s="1"/>
      <c r="O378" s="1"/>
      <c r="P378" s="1"/>
      <c r="Q378" s="1">
        <v>370</v>
      </c>
      <c r="R378" s="1"/>
      <c r="S378" s="1"/>
      <c r="T378" s="1"/>
      <c r="U378" s="1"/>
      <c r="V378" s="1"/>
      <c r="AF378" s="1">
        <v>0</v>
      </c>
      <c r="AG378" s="1">
        <v>1</v>
      </c>
      <c r="AH378" s="1">
        <v>0</v>
      </c>
      <c r="AI378" s="1">
        <v>0</v>
      </c>
      <c r="AJ378" s="1">
        <v>0</v>
      </c>
      <c r="AK378" s="1">
        <v>0</v>
      </c>
      <c r="AL378" s="1">
        <v>1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1</v>
      </c>
      <c r="AU378" s="1">
        <v>1</v>
      </c>
      <c r="AV378" s="1">
        <v>1</v>
      </c>
      <c r="AW378" s="1">
        <v>0</v>
      </c>
      <c r="AX378" s="1">
        <v>0</v>
      </c>
      <c r="AY378" s="1">
        <v>0</v>
      </c>
      <c r="AZ378" s="1">
        <v>0</v>
      </c>
      <c r="BA378" s="1">
        <v>1</v>
      </c>
      <c r="BB378" s="1">
        <v>14</v>
      </c>
      <c r="BC378" s="2">
        <v>1</v>
      </c>
      <c r="BD378" s="2">
        <v>2</v>
      </c>
      <c r="BE378" s="2">
        <v>3</v>
      </c>
      <c r="BF378" s="2"/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1</v>
      </c>
      <c r="BO378" s="1">
        <v>0</v>
      </c>
      <c r="BP378" s="1">
        <v>0</v>
      </c>
      <c r="BQ378" s="1">
        <v>0</v>
      </c>
      <c r="BR378" s="1">
        <v>2</v>
      </c>
    </row>
    <row r="379" spans="1:70" x14ac:dyDescent="0.3">
      <c r="A379" s="1" t="s">
        <v>173</v>
      </c>
      <c r="B379" s="1" t="s">
        <v>102</v>
      </c>
      <c r="C379" s="1" t="s">
        <v>175</v>
      </c>
      <c r="D379" s="1" t="s">
        <v>177</v>
      </c>
      <c r="E379" s="1" t="s">
        <v>170</v>
      </c>
      <c r="F379" s="1" t="s">
        <v>171</v>
      </c>
      <c r="G379" s="1" t="s">
        <v>2</v>
      </c>
      <c r="H379" s="1"/>
      <c r="I379" s="1"/>
      <c r="J379" s="1"/>
      <c r="K379" s="1">
        <v>33</v>
      </c>
      <c r="L379" s="1">
        <v>30</v>
      </c>
      <c r="M379" s="1">
        <v>36</v>
      </c>
      <c r="N379" s="1">
        <v>33</v>
      </c>
      <c r="O379" s="1">
        <v>30</v>
      </c>
      <c r="P379" s="1">
        <v>36</v>
      </c>
      <c r="Q379" s="1"/>
      <c r="R379" s="1"/>
      <c r="S379" s="1"/>
      <c r="T379" s="1"/>
      <c r="U379" s="1"/>
      <c r="V379" s="1"/>
      <c r="AF379" s="1">
        <v>0</v>
      </c>
      <c r="AG379" s="1">
        <v>1</v>
      </c>
      <c r="AH379" s="1">
        <v>0</v>
      </c>
      <c r="AI379" s="1">
        <v>0</v>
      </c>
      <c r="AJ379" s="1">
        <v>0</v>
      </c>
      <c r="AK379" s="1">
        <v>0</v>
      </c>
      <c r="AL379" s="1">
        <v>1</v>
      </c>
      <c r="AM379" s="1">
        <v>0</v>
      </c>
      <c r="AN379" s="1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1</v>
      </c>
      <c r="AT379" s="6">
        <v>1</v>
      </c>
      <c r="AU379" s="6">
        <v>1</v>
      </c>
      <c r="AV379" s="6">
        <v>1</v>
      </c>
      <c r="AW379" s="6">
        <v>0</v>
      </c>
      <c r="AX379" s="6">
        <v>0</v>
      </c>
      <c r="AY379" s="6">
        <v>0</v>
      </c>
      <c r="AZ379" s="6">
        <v>0</v>
      </c>
      <c r="BA379" s="1">
        <v>1</v>
      </c>
      <c r="BB379" s="1"/>
      <c r="BC379" s="2"/>
      <c r="BD379" s="2"/>
      <c r="BE379" s="2">
        <v>3</v>
      </c>
      <c r="BF379" s="2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spans="1:70" x14ac:dyDescent="0.3">
      <c r="A380" s="1" t="s">
        <v>166</v>
      </c>
      <c r="B380" s="1" t="s">
        <v>102</v>
      </c>
      <c r="C380" s="1" t="s">
        <v>175</v>
      </c>
      <c r="D380" s="1" t="s">
        <v>177</v>
      </c>
      <c r="E380" s="1" t="s">
        <v>170</v>
      </c>
      <c r="F380" s="1" t="s">
        <v>171</v>
      </c>
      <c r="G380" s="1" t="s">
        <v>2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>
        <v>1</v>
      </c>
      <c r="BB380" s="1"/>
      <c r="BC380" s="2"/>
      <c r="BD380" s="2"/>
      <c r="BE380" s="2"/>
      <c r="BF380" s="2"/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1</v>
      </c>
      <c r="BM380" s="1">
        <v>1</v>
      </c>
      <c r="BN380" s="1">
        <v>1</v>
      </c>
      <c r="BO380" s="1">
        <v>0</v>
      </c>
      <c r="BP380" s="1">
        <v>0</v>
      </c>
      <c r="BQ380" s="1">
        <v>0</v>
      </c>
      <c r="BR380" s="1"/>
    </row>
    <row r="381" spans="1:70" x14ac:dyDescent="0.3">
      <c r="A381" s="1" t="s">
        <v>163</v>
      </c>
      <c r="B381" s="1" t="s">
        <v>103</v>
      </c>
      <c r="C381" s="1" t="s">
        <v>175</v>
      </c>
      <c r="D381" s="1" t="s">
        <v>177</v>
      </c>
      <c r="E381" s="1" t="s">
        <v>170</v>
      </c>
      <c r="F381" s="1" t="s">
        <v>171</v>
      </c>
      <c r="G381" s="1" t="s">
        <v>2</v>
      </c>
      <c r="H381" s="1">
        <v>18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>
        <v>25</v>
      </c>
      <c r="X381" s="1">
        <v>22</v>
      </c>
      <c r="Y381" s="1">
        <v>35</v>
      </c>
      <c r="AA381" s="1">
        <f>43*7</f>
        <v>301</v>
      </c>
      <c r="AB381" s="1">
        <f>47*7</f>
        <v>329</v>
      </c>
      <c r="AC381" s="1">
        <v>14</v>
      </c>
      <c r="AD381" s="1">
        <v>10</v>
      </c>
      <c r="AE381" s="1">
        <v>18</v>
      </c>
      <c r="AF381" s="1">
        <v>0</v>
      </c>
      <c r="AG381" s="1">
        <v>1</v>
      </c>
      <c r="AH381" s="1"/>
      <c r="AI381" s="1">
        <v>1</v>
      </c>
      <c r="AJ381" s="1">
        <v>0</v>
      </c>
      <c r="AK381" s="1">
        <v>0</v>
      </c>
      <c r="AL381" s="1">
        <v>1</v>
      </c>
      <c r="AM381" s="1">
        <v>0</v>
      </c>
      <c r="AN381" s="1">
        <v>0</v>
      </c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>
        <v>1</v>
      </c>
      <c r="BB381" s="1"/>
      <c r="BC381" s="2"/>
      <c r="BD381" s="2"/>
      <c r="BE381" s="2"/>
      <c r="BF381" s="2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>
        <v>3</v>
      </c>
    </row>
    <row r="382" spans="1:70" x14ac:dyDescent="0.3">
      <c r="A382" s="1" t="s">
        <v>164</v>
      </c>
      <c r="B382" s="1" t="s">
        <v>103</v>
      </c>
      <c r="C382" s="1" t="s">
        <v>175</v>
      </c>
      <c r="D382" s="1" t="s">
        <v>177</v>
      </c>
      <c r="E382" s="1" t="s">
        <v>170</v>
      </c>
      <c r="F382" s="1" t="s">
        <v>171</v>
      </c>
      <c r="G382" s="1" t="s">
        <v>2</v>
      </c>
      <c r="H382" s="1">
        <v>19</v>
      </c>
      <c r="I382" s="1">
        <v>16</v>
      </c>
      <c r="J382" s="1">
        <v>21</v>
      </c>
      <c r="K382" s="1"/>
      <c r="L382" s="1"/>
      <c r="M382" s="1"/>
      <c r="N382" s="1"/>
      <c r="O382" s="1"/>
      <c r="P382" s="1"/>
      <c r="Q382" s="2">
        <f>155*1.8</f>
        <v>279</v>
      </c>
      <c r="R382" s="2"/>
      <c r="S382" s="2"/>
      <c r="T382" s="2"/>
      <c r="U382" s="2"/>
      <c r="V382" s="2"/>
      <c r="AF382" s="1">
        <v>0</v>
      </c>
      <c r="AG382" s="1">
        <v>1</v>
      </c>
      <c r="AH382" s="1">
        <v>1</v>
      </c>
      <c r="AI382" s="1">
        <v>0</v>
      </c>
      <c r="AJ382" s="1">
        <v>0</v>
      </c>
      <c r="AK382" s="1">
        <v>0</v>
      </c>
      <c r="AL382" s="1">
        <v>1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1</v>
      </c>
      <c r="AS382" s="1">
        <v>1</v>
      </c>
      <c r="AT382" s="1">
        <v>1</v>
      </c>
      <c r="AU382" s="1">
        <v>1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1</v>
      </c>
      <c r="BB382" s="1">
        <v>21</v>
      </c>
      <c r="BC382" s="2">
        <v>1</v>
      </c>
      <c r="BD382" s="2">
        <v>2</v>
      </c>
      <c r="BE382" s="2">
        <v>2</v>
      </c>
      <c r="BF382" s="2"/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1</v>
      </c>
      <c r="BM382" s="1">
        <v>0</v>
      </c>
      <c r="BN382" s="1">
        <v>0</v>
      </c>
      <c r="BO382" s="1">
        <v>1</v>
      </c>
      <c r="BP382" s="1">
        <v>0</v>
      </c>
      <c r="BQ382" s="1">
        <v>0</v>
      </c>
      <c r="BR382" s="1"/>
    </row>
    <row r="383" spans="1:70" x14ac:dyDescent="0.3">
      <c r="A383" s="1" t="s">
        <v>165</v>
      </c>
      <c r="B383" s="1" t="s">
        <v>103</v>
      </c>
      <c r="C383" s="1" t="s">
        <v>175</v>
      </c>
      <c r="D383" s="1" t="s">
        <v>177</v>
      </c>
      <c r="E383" s="1" t="s">
        <v>170</v>
      </c>
      <c r="F383" s="1" t="s">
        <v>171</v>
      </c>
      <c r="G383" s="1" t="s">
        <v>2</v>
      </c>
      <c r="H383" s="1">
        <v>48.5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>
        <v>1</v>
      </c>
      <c r="BB383" s="1"/>
      <c r="BC383" s="2"/>
      <c r="BD383" s="2"/>
      <c r="BE383" s="2"/>
      <c r="BF383" s="2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>
        <v>3.1</v>
      </c>
    </row>
    <row r="384" spans="1:70" x14ac:dyDescent="0.3">
      <c r="A384" s="1" t="s">
        <v>173</v>
      </c>
      <c r="B384" s="1" t="s">
        <v>103</v>
      </c>
      <c r="C384" s="1" t="s">
        <v>175</v>
      </c>
      <c r="D384" s="1" t="s">
        <v>177</v>
      </c>
      <c r="E384" s="1" t="s">
        <v>170</v>
      </c>
      <c r="F384" s="1" t="s">
        <v>171</v>
      </c>
      <c r="G384" s="1" t="s">
        <v>2</v>
      </c>
      <c r="H384" s="1"/>
      <c r="I384" s="1"/>
      <c r="J384" s="1"/>
      <c r="K384" s="1">
        <v>36</v>
      </c>
      <c r="L384" s="1">
        <v>32</v>
      </c>
      <c r="M384" s="1">
        <v>40</v>
      </c>
      <c r="N384" s="1">
        <v>35.5</v>
      </c>
      <c r="O384" s="1">
        <v>31</v>
      </c>
      <c r="P384" s="1">
        <v>40</v>
      </c>
      <c r="Q384" s="1"/>
      <c r="R384" s="1"/>
      <c r="S384" s="1"/>
      <c r="T384" s="1"/>
      <c r="U384" s="1"/>
      <c r="V384" s="1"/>
      <c r="AF384" s="1">
        <v>0</v>
      </c>
      <c r="AG384" s="1">
        <v>1</v>
      </c>
      <c r="AH384" s="1">
        <v>0</v>
      </c>
      <c r="AI384" s="1">
        <v>1</v>
      </c>
      <c r="AJ384" s="1">
        <v>0</v>
      </c>
      <c r="AK384" s="1">
        <v>0</v>
      </c>
      <c r="AL384" s="1">
        <v>1</v>
      </c>
      <c r="AM384" s="1">
        <v>0</v>
      </c>
      <c r="AN384" s="1">
        <v>0</v>
      </c>
      <c r="AO384" s="6">
        <v>0</v>
      </c>
      <c r="AP384" s="6">
        <v>0</v>
      </c>
      <c r="AQ384" s="6">
        <v>1</v>
      </c>
      <c r="AR384" s="6">
        <v>1</v>
      </c>
      <c r="AS384" s="6">
        <v>1</v>
      </c>
      <c r="AT384" s="6">
        <v>1</v>
      </c>
      <c r="AU384" s="6">
        <v>1</v>
      </c>
      <c r="AV384" s="6">
        <v>1</v>
      </c>
      <c r="AW384" s="6">
        <v>1</v>
      </c>
      <c r="AX384" s="6">
        <v>0</v>
      </c>
      <c r="AY384" s="6">
        <v>0</v>
      </c>
      <c r="AZ384" s="6">
        <v>0</v>
      </c>
      <c r="BA384" s="1">
        <v>1</v>
      </c>
      <c r="BB384" s="1"/>
      <c r="BC384" s="2"/>
      <c r="BD384" s="2"/>
      <c r="BE384" s="2">
        <v>2</v>
      </c>
      <c r="BF384" s="2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spans="1:70" x14ac:dyDescent="0.3">
      <c r="A385" s="1" t="s">
        <v>166</v>
      </c>
      <c r="B385" s="1" t="s">
        <v>103</v>
      </c>
      <c r="C385" s="1" t="s">
        <v>175</v>
      </c>
      <c r="D385" s="1" t="s">
        <v>177</v>
      </c>
      <c r="E385" s="1" t="s">
        <v>170</v>
      </c>
      <c r="F385" s="1" t="s">
        <v>171</v>
      </c>
      <c r="G385" s="1" t="s">
        <v>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>
        <v>1</v>
      </c>
      <c r="BB385" s="1"/>
      <c r="BC385" s="2"/>
      <c r="BD385" s="2"/>
      <c r="BE385" s="2"/>
      <c r="BF385" s="2"/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1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/>
    </row>
    <row r="386" spans="1:70" x14ac:dyDescent="0.3">
      <c r="A386" s="1" t="s">
        <v>163</v>
      </c>
      <c r="B386" s="1" t="s">
        <v>104</v>
      </c>
      <c r="C386" s="1" t="s">
        <v>175</v>
      </c>
      <c r="D386" s="1" t="s">
        <v>177</v>
      </c>
      <c r="E386" s="1" t="s">
        <v>170</v>
      </c>
      <c r="F386" s="1" t="s">
        <v>171</v>
      </c>
      <c r="G386" s="1" t="s">
        <v>2</v>
      </c>
      <c r="H386" s="1">
        <v>20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>
        <v>6</v>
      </c>
      <c r="X386" s="1">
        <v>5</v>
      </c>
      <c r="Y386" s="1">
        <v>8</v>
      </c>
      <c r="Z386" s="1">
        <f>3*7</f>
        <v>21</v>
      </c>
      <c r="AC386" s="1">
        <v>13</v>
      </c>
      <c r="AD386" s="1">
        <v>10</v>
      </c>
      <c r="AE386" s="1">
        <v>16</v>
      </c>
      <c r="AF386" s="1">
        <v>0</v>
      </c>
      <c r="AG386" s="1">
        <v>1</v>
      </c>
      <c r="AH386" s="1"/>
      <c r="AI386" s="1">
        <v>1</v>
      </c>
      <c r="AJ386" s="1">
        <v>0</v>
      </c>
      <c r="AK386" s="1">
        <v>0</v>
      </c>
      <c r="AL386" s="1">
        <v>1</v>
      </c>
      <c r="AM386" s="1">
        <v>0</v>
      </c>
      <c r="AN386" s="1">
        <v>0</v>
      </c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>
        <v>1</v>
      </c>
      <c r="BB386" s="1"/>
      <c r="BC386" s="2"/>
      <c r="BD386" s="2"/>
      <c r="BE386" s="2"/>
      <c r="BF386" s="2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>
        <v>1</v>
      </c>
    </row>
    <row r="387" spans="1:70" x14ac:dyDescent="0.3">
      <c r="A387" s="1" t="s">
        <v>164</v>
      </c>
      <c r="B387" s="1" t="s">
        <v>104</v>
      </c>
      <c r="C387" s="1" t="s">
        <v>175</v>
      </c>
      <c r="D387" s="1" t="s">
        <v>177</v>
      </c>
      <c r="E387" s="1" t="s">
        <v>170</v>
      </c>
      <c r="F387" s="1" t="s">
        <v>171</v>
      </c>
      <c r="G387" s="1" t="s">
        <v>2</v>
      </c>
      <c r="H387" s="1">
        <v>18</v>
      </c>
      <c r="I387" s="1">
        <v>16</v>
      </c>
      <c r="J387" s="1">
        <v>21</v>
      </c>
      <c r="K387" s="1"/>
      <c r="L387" s="1"/>
      <c r="M387" s="1"/>
      <c r="N387" s="1"/>
      <c r="O387" s="1"/>
      <c r="P387" s="1"/>
      <c r="Q387" s="2">
        <f>194*1.2</f>
        <v>232.79999999999998</v>
      </c>
      <c r="R387" s="2"/>
      <c r="S387" s="2"/>
      <c r="T387" s="2"/>
      <c r="U387" s="2"/>
      <c r="V387" s="2"/>
      <c r="AF387" s="1">
        <v>0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1</v>
      </c>
      <c r="AT387" s="1">
        <v>1</v>
      </c>
      <c r="AU387" s="1">
        <v>1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1</v>
      </c>
      <c r="BB387" s="1">
        <v>14</v>
      </c>
      <c r="BC387" s="2">
        <v>1</v>
      </c>
      <c r="BD387" s="2">
        <v>2</v>
      </c>
      <c r="BE387" s="2">
        <v>2</v>
      </c>
      <c r="BF387" s="2"/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1</v>
      </c>
      <c r="BM387" s="1">
        <v>0</v>
      </c>
      <c r="BN387" s="1">
        <v>0</v>
      </c>
      <c r="BO387" s="1">
        <v>0</v>
      </c>
      <c r="BP387" s="1">
        <v>1</v>
      </c>
      <c r="BQ387" s="1">
        <v>0</v>
      </c>
      <c r="BR387" s="1"/>
    </row>
    <row r="388" spans="1:70" x14ac:dyDescent="0.3">
      <c r="A388" s="1" t="s">
        <v>165</v>
      </c>
      <c r="B388" s="1" t="s">
        <v>104</v>
      </c>
      <c r="C388" s="1" t="s">
        <v>175</v>
      </c>
      <c r="D388" s="1" t="s">
        <v>177</v>
      </c>
      <c r="E388" s="1" t="s">
        <v>170</v>
      </c>
      <c r="F388" s="1" t="s">
        <v>171</v>
      </c>
      <c r="G388" s="1" t="s">
        <v>2</v>
      </c>
      <c r="H388" s="1">
        <v>36.9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>
        <v>1</v>
      </c>
      <c r="BB388" s="1"/>
      <c r="BC388" s="2"/>
      <c r="BD388" s="2"/>
      <c r="BE388" s="2"/>
      <c r="BF388" s="2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>
        <v>1.8</v>
      </c>
    </row>
    <row r="389" spans="1:70" x14ac:dyDescent="0.3">
      <c r="A389" s="1" t="s">
        <v>173</v>
      </c>
      <c r="B389" s="1" t="s">
        <v>104</v>
      </c>
      <c r="C389" s="1" t="s">
        <v>175</v>
      </c>
      <c r="D389" s="1" t="s">
        <v>177</v>
      </c>
      <c r="E389" s="1" t="s">
        <v>170</v>
      </c>
      <c r="F389" s="1" t="s">
        <v>171</v>
      </c>
      <c r="G389" s="1" t="s">
        <v>2</v>
      </c>
      <c r="H389" s="1"/>
      <c r="I389" s="1"/>
      <c r="J389" s="1"/>
      <c r="K389" s="1">
        <v>34</v>
      </c>
      <c r="L389" s="1">
        <v>31</v>
      </c>
      <c r="M389" s="1">
        <v>37</v>
      </c>
      <c r="N389" s="1">
        <v>35.5</v>
      </c>
      <c r="O389" s="1">
        <v>31</v>
      </c>
      <c r="P389" s="1">
        <v>40</v>
      </c>
      <c r="Q389" s="1"/>
      <c r="R389" s="1"/>
      <c r="S389" s="1"/>
      <c r="T389" s="1"/>
      <c r="U389" s="1"/>
      <c r="V389" s="1"/>
      <c r="AF389" s="1">
        <v>0</v>
      </c>
      <c r="AG389" s="1">
        <v>1</v>
      </c>
      <c r="AH389" s="1">
        <v>0</v>
      </c>
      <c r="AI389" s="1">
        <v>1</v>
      </c>
      <c r="AJ389" s="1">
        <v>0</v>
      </c>
      <c r="AK389" s="1">
        <v>0</v>
      </c>
      <c r="AL389" s="1">
        <v>1</v>
      </c>
      <c r="AM389" s="1">
        <v>0</v>
      </c>
      <c r="AN389" s="1">
        <v>0</v>
      </c>
      <c r="AO389" s="6">
        <v>0</v>
      </c>
      <c r="AP389" s="6">
        <v>0</v>
      </c>
      <c r="AQ389" s="6">
        <v>0</v>
      </c>
      <c r="AR389" s="6">
        <v>1</v>
      </c>
      <c r="AS389" s="6">
        <v>1</v>
      </c>
      <c r="AT389" s="6">
        <v>1</v>
      </c>
      <c r="AU389" s="6">
        <v>1</v>
      </c>
      <c r="AV389" s="6">
        <v>1</v>
      </c>
      <c r="AW389" s="6">
        <v>1</v>
      </c>
      <c r="AX389" s="6">
        <v>0</v>
      </c>
      <c r="AY389" s="6">
        <v>0</v>
      </c>
      <c r="AZ389" s="6">
        <v>0</v>
      </c>
      <c r="BA389" s="1">
        <v>1</v>
      </c>
      <c r="BB389" s="1"/>
      <c r="BC389" s="2"/>
      <c r="BD389" s="2"/>
      <c r="BE389" s="2">
        <v>3</v>
      </c>
      <c r="BF389" s="2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spans="1:70" x14ac:dyDescent="0.3">
      <c r="A390" s="1" t="s">
        <v>166</v>
      </c>
      <c r="B390" s="1" t="s">
        <v>104</v>
      </c>
      <c r="C390" s="1" t="s">
        <v>175</v>
      </c>
      <c r="D390" s="1" t="s">
        <v>177</v>
      </c>
      <c r="E390" s="1" t="s">
        <v>170</v>
      </c>
      <c r="F390" s="1" t="s">
        <v>171</v>
      </c>
      <c r="G390" s="1" t="s">
        <v>2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>
        <v>14</v>
      </c>
      <c r="X390" s="1">
        <v>12</v>
      </c>
      <c r="Y390" s="1">
        <v>18</v>
      </c>
      <c r="AA390" s="1">
        <f>46*7</f>
        <v>322</v>
      </c>
      <c r="AB390" s="1">
        <f>48*7</f>
        <v>336</v>
      </c>
      <c r="AC390" s="1">
        <v>15</v>
      </c>
      <c r="AD390" s="1">
        <v>13</v>
      </c>
      <c r="AE390" s="1">
        <v>16</v>
      </c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>
        <v>1</v>
      </c>
      <c r="BB390" s="1"/>
      <c r="BC390" s="2"/>
      <c r="BD390" s="2"/>
      <c r="BE390" s="2"/>
      <c r="BF390" s="2"/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1</v>
      </c>
      <c r="BM390" s="1">
        <v>0</v>
      </c>
      <c r="BN390" s="1">
        <v>1</v>
      </c>
      <c r="BO390" s="1">
        <v>0</v>
      </c>
      <c r="BP390" s="1">
        <v>1</v>
      </c>
      <c r="BQ390" s="1">
        <v>0</v>
      </c>
      <c r="BR390" s="1"/>
    </row>
    <row r="391" spans="1:70" x14ac:dyDescent="0.3">
      <c r="A391" s="1" t="s">
        <v>163</v>
      </c>
      <c r="B391" s="1" t="s">
        <v>105</v>
      </c>
      <c r="C391" s="1" t="s">
        <v>175</v>
      </c>
      <c r="D391" s="1" t="s">
        <v>177</v>
      </c>
      <c r="E391" s="1" t="s">
        <v>170</v>
      </c>
      <c r="F391" s="1" t="s">
        <v>171</v>
      </c>
      <c r="G391" s="1" t="s">
        <v>2</v>
      </c>
      <c r="H391" s="1">
        <v>20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AF391" s="1">
        <v>0</v>
      </c>
      <c r="AG391" s="1">
        <v>0</v>
      </c>
      <c r="AH391" s="1"/>
      <c r="AI391" s="1">
        <v>1</v>
      </c>
      <c r="AJ391" s="1">
        <v>1</v>
      </c>
      <c r="AK391" s="1">
        <v>0</v>
      </c>
      <c r="AL391" s="1">
        <v>1</v>
      </c>
      <c r="AM391" s="1">
        <v>0</v>
      </c>
      <c r="AN391" s="1">
        <v>0</v>
      </c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>
        <v>1</v>
      </c>
      <c r="BB391" s="1"/>
      <c r="BC391" s="2"/>
      <c r="BD391" s="2"/>
      <c r="BE391" s="2"/>
      <c r="BF391" s="2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>
        <v>3</v>
      </c>
    </row>
    <row r="392" spans="1:70" x14ac:dyDescent="0.3">
      <c r="A392" s="1" t="s">
        <v>164</v>
      </c>
      <c r="B392" s="1" t="s">
        <v>105</v>
      </c>
      <c r="C392" s="1" t="s">
        <v>175</v>
      </c>
      <c r="D392" s="1" t="s">
        <v>177</v>
      </c>
      <c r="E392" s="1" t="s">
        <v>170</v>
      </c>
      <c r="F392" s="1" t="s">
        <v>171</v>
      </c>
      <c r="G392" s="1" t="s">
        <v>2</v>
      </c>
      <c r="H392" s="1">
        <v>21</v>
      </c>
      <c r="I392" s="1">
        <v>18</v>
      </c>
      <c r="J392" s="1">
        <v>24</v>
      </c>
      <c r="K392" s="1"/>
      <c r="L392" s="1"/>
      <c r="M392" s="1"/>
      <c r="N392" s="1"/>
      <c r="O392" s="1"/>
      <c r="P392" s="1"/>
      <c r="Q392" s="2">
        <f>90*3.3</f>
        <v>297</v>
      </c>
      <c r="R392" s="2"/>
      <c r="S392" s="2"/>
      <c r="T392" s="2"/>
      <c r="U392" s="2"/>
      <c r="V392" s="2"/>
      <c r="AF392" s="1">
        <v>0</v>
      </c>
      <c r="AG392" s="1">
        <v>1</v>
      </c>
      <c r="AH392" s="1">
        <v>0</v>
      </c>
      <c r="AI392" s="1">
        <v>1</v>
      </c>
      <c r="AJ392" s="1">
        <v>1</v>
      </c>
      <c r="AK392" s="1">
        <v>0</v>
      </c>
      <c r="AL392" s="1">
        <v>1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1</v>
      </c>
      <c r="AT392" s="1">
        <v>1</v>
      </c>
      <c r="AU392" s="1">
        <v>1</v>
      </c>
      <c r="AV392" s="1">
        <v>1</v>
      </c>
      <c r="AW392" s="1">
        <v>1</v>
      </c>
      <c r="AX392" s="1">
        <v>0</v>
      </c>
      <c r="AY392" s="1">
        <v>0</v>
      </c>
      <c r="AZ392" s="1">
        <v>0</v>
      </c>
      <c r="BA392" s="1">
        <v>1</v>
      </c>
      <c r="BB392" s="1">
        <v>28</v>
      </c>
      <c r="BC392" s="2">
        <v>1</v>
      </c>
      <c r="BD392" s="2">
        <v>2</v>
      </c>
      <c r="BE392" s="2">
        <v>2</v>
      </c>
      <c r="BF392" s="2"/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1</v>
      </c>
      <c r="BM392" s="1">
        <v>1</v>
      </c>
      <c r="BN392" s="1">
        <v>0</v>
      </c>
      <c r="BO392" s="1">
        <v>0</v>
      </c>
      <c r="BP392" s="1">
        <v>0</v>
      </c>
      <c r="BQ392" s="1">
        <v>0</v>
      </c>
      <c r="BR392" s="1"/>
    </row>
    <row r="393" spans="1:70" x14ac:dyDescent="0.3">
      <c r="A393" s="1" t="s">
        <v>173</v>
      </c>
      <c r="B393" s="1" t="s">
        <v>105</v>
      </c>
      <c r="C393" s="1" t="s">
        <v>175</v>
      </c>
      <c r="D393" s="1" t="s">
        <v>177</v>
      </c>
      <c r="E393" s="1" t="s">
        <v>170</v>
      </c>
      <c r="F393" s="1" t="s">
        <v>171</v>
      </c>
      <c r="G393" s="1" t="s">
        <v>2</v>
      </c>
      <c r="H393" s="1"/>
      <c r="I393" s="1"/>
      <c r="J393" s="1"/>
      <c r="K393" s="1">
        <v>37</v>
      </c>
      <c r="L393" s="1">
        <v>30</v>
      </c>
      <c r="M393" s="1">
        <v>44</v>
      </c>
      <c r="N393" s="1">
        <v>37</v>
      </c>
      <c r="O393" s="1">
        <v>30</v>
      </c>
      <c r="P393" s="1">
        <v>44</v>
      </c>
      <c r="Q393" s="1"/>
      <c r="R393" s="1"/>
      <c r="S393" s="1"/>
      <c r="T393" s="1"/>
      <c r="U393" s="1"/>
      <c r="V393" s="1"/>
      <c r="AF393" s="1">
        <v>0</v>
      </c>
      <c r="AG393" s="1">
        <v>1</v>
      </c>
      <c r="AH393" s="1">
        <v>0</v>
      </c>
      <c r="AI393" s="1">
        <v>1</v>
      </c>
      <c r="AJ393" s="1">
        <v>1</v>
      </c>
      <c r="AK393" s="1">
        <v>0</v>
      </c>
      <c r="AL393" s="1">
        <v>1</v>
      </c>
      <c r="AM393" s="1">
        <v>0</v>
      </c>
      <c r="AN393" s="1">
        <v>0</v>
      </c>
      <c r="AO393" s="6">
        <v>0</v>
      </c>
      <c r="AP393" s="6">
        <v>0</v>
      </c>
      <c r="AQ393" s="6">
        <v>1</v>
      </c>
      <c r="AR393" s="6">
        <v>1</v>
      </c>
      <c r="AS393" s="6">
        <v>1</v>
      </c>
      <c r="AT393" s="6">
        <v>1</v>
      </c>
      <c r="AU393" s="6">
        <v>1</v>
      </c>
      <c r="AV393" s="6">
        <v>1</v>
      </c>
      <c r="AW393" s="6">
        <v>1</v>
      </c>
      <c r="AX393" s="6">
        <v>1</v>
      </c>
      <c r="AY393" s="6">
        <v>0</v>
      </c>
      <c r="AZ393" s="6">
        <v>0</v>
      </c>
      <c r="BA393" s="1">
        <v>1</v>
      </c>
      <c r="BB393" s="1"/>
      <c r="BC393" s="2"/>
      <c r="BD393" s="2"/>
      <c r="BE393" s="2">
        <v>3</v>
      </c>
      <c r="BF393" s="2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spans="1:70" x14ac:dyDescent="0.3">
      <c r="A394" s="1" t="s">
        <v>166</v>
      </c>
      <c r="B394" s="1" t="s">
        <v>105</v>
      </c>
      <c r="C394" s="1" t="s">
        <v>175</v>
      </c>
      <c r="D394" s="1" t="s">
        <v>177</v>
      </c>
      <c r="E394" s="1" t="s">
        <v>170</v>
      </c>
      <c r="F394" s="1" t="s">
        <v>171</v>
      </c>
      <c r="G394" s="1" t="s">
        <v>2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>
        <v>1</v>
      </c>
      <c r="BB394" s="1"/>
      <c r="BC394" s="2"/>
      <c r="BD394" s="2"/>
      <c r="BE394" s="2"/>
      <c r="BF394" s="2"/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1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/>
    </row>
    <row r="395" spans="1:70" x14ac:dyDescent="0.3">
      <c r="A395" s="1" t="s">
        <v>164</v>
      </c>
      <c r="B395" s="1" t="s">
        <v>106</v>
      </c>
      <c r="C395" s="1" t="s">
        <v>175</v>
      </c>
      <c r="D395" s="1" t="s">
        <v>177</v>
      </c>
      <c r="E395" s="1" t="s">
        <v>170</v>
      </c>
      <c r="F395" s="1" t="s">
        <v>171</v>
      </c>
      <c r="G395" s="1" t="s">
        <v>2</v>
      </c>
      <c r="H395" s="1">
        <v>22</v>
      </c>
      <c r="I395" s="1">
        <v>20</v>
      </c>
      <c r="J395" s="1">
        <v>24</v>
      </c>
      <c r="K395" s="1"/>
      <c r="L395" s="1"/>
      <c r="M395" s="1"/>
      <c r="N395" s="1"/>
      <c r="O395" s="1"/>
      <c r="P395" s="1"/>
      <c r="Q395" s="2">
        <f>322*1.5</f>
        <v>483</v>
      </c>
      <c r="R395" s="2"/>
      <c r="S395" s="2"/>
      <c r="T395" s="2"/>
      <c r="U395" s="2"/>
      <c r="V395" s="2"/>
      <c r="W395" s="1">
        <v>13</v>
      </c>
      <c r="X395" s="1">
        <v>11</v>
      </c>
      <c r="Y395" s="1">
        <v>15</v>
      </c>
      <c r="Z395" s="1">
        <f>4*7</f>
        <v>28</v>
      </c>
      <c r="AC395" s="1">
        <v>14</v>
      </c>
      <c r="AD395" s="1">
        <v>9</v>
      </c>
      <c r="AE395" s="1">
        <v>21</v>
      </c>
      <c r="AF395" s="1">
        <v>0</v>
      </c>
      <c r="AG395" s="1">
        <v>1</v>
      </c>
      <c r="AH395" s="1">
        <v>1</v>
      </c>
      <c r="AI395" s="1">
        <v>1</v>
      </c>
      <c r="AJ395" s="1">
        <v>1</v>
      </c>
      <c r="AK395" s="1">
        <v>0</v>
      </c>
      <c r="AL395" s="1">
        <v>1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1</v>
      </c>
      <c r="AT395" s="1">
        <v>1</v>
      </c>
      <c r="AU395" s="1">
        <v>1</v>
      </c>
      <c r="AV395" s="1">
        <v>1</v>
      </c>
      <c r="AW395" s="1">
        <v>0</v>
      </c>
      <c r="AX395" s="1">
        <v>0</v>
      </c>
      <c r="AY395" s="1">
        <v>0</v>
      </c>
      <c r="AZ395" s="1">
        <v>0</v>
      </c>
      <c r="BA395" s="1">
        <v>1</v>
      </c>
      <c r="BB395" s="1">
        <v>21</v>
      </c>
      <c r="BC395" s="2">
        <v>1</v>
      </c>
      <c r="BD395" s="2">
        <v>2</v>
      </c>
      <c r="BE395" s="2">
        <v>2</v>
      </c>
      <c r="BF395" s="2"/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1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/>
    </row>
    <row r="396" spans="1:70" x14ac:dyDescent="0.3">
      <c r="A396" s="1" t="s">
        <v>173</v>
      </c>
      <c r="B396" s="1" t="s">
        <v>106</v>
      </c>
      <c r="C396" s="1" t="s">
        <v>175</v>
      </c>
      <c r="D396" s="1" t="s">
        <v>177</v>
      </c>
      <c r="E396" s="1" t="s">
        <v>170</v>
      </c>
      <c r="F396" s="1" t="s">
        <v>171</v>
      </c>
      <c r="G396" s="1" t="s">
        <v>2</v>
      </c>
      <c r="H396" s="1"/>
      <c r="I396" s="1"/>
      <c r="J396" s="1"/>
      <c r="K396" s="1">
        <v>44.5</v>
      </c>
      <c r="L396" s="1">
        <v>39</v>
      </c>
      <c r="M396" s="1">
        <v>50</v>
      </c>
      <c r="N396" s="1">
        <v>44.5</v>
      </c>
      <c r="O396" s="1">
        <v>39</v>
      </c>
      <c r="P396" s="1">
        <v>50</v>
      </c>
      <c r="Q396" s="1"/>
      <c r="R396" s="1"/>
      <c r="S396" s="1"/>
      <c r="T396" s="1"/>
      <c r="U396" s="1"/>
      <c r="V396" s="1"/>
      <c r="AF396" s="1">
        <v>0</v>
      </c>
      <c r="AG396" s="1">
        <v>1</v>
      </c>
      <c r="AH396" s="1">
        <v>0</v>
      </c>
      <c r="AI396" s="1">
        <v>1</v>
      </c>
      <c r="AJ396" s="1">
        <v>0</v>
      </c>
      <c r="AK396" s="1">
        <v>0</v>
      </c>
      <c r="AL396" s="1">
        <v>1</v>
      </c>
      <c r="AM396" s="1">
        <v>0</v>
      </c>
      <c r="AN396" s="1">
        <v>0</v>
      </c>
      <c r="AO396" s="6">
        <v>0</v>
      </c>
      <c r="AP396" s="6">
        <v>0</v>
      </c>
      <c r="AQ396" s="6">
        <v>1</v>
      </c>
      <c r="AR396" s="6">
        <v>1</v>
      </c>
      <c r="AS396" s="6">
        <v>1</v>
      </c>
      <c r="AT396" s="6">
        <v>1</v>
      </c>
      <c r="AU396" s="6">
        <v>1</v>
      </c>
      <c r="AV396" s="6">
        <v>1</v>
      </c>
      <c r="AW396" s="6">
        <v>1</v>
      </c>
      <c r="AX396" s="6">
        <v>0</v>
      </c>
      <c r="AY396" s="6">
        <v>0</v>
      </c>
      <c r="AZ396" s="6">
        <v>0</v>
      </c>
      <c r="BA396" s="1">
        <v>1</v>
      </c>
      <c r="BB396" s="1"/>
      <c r="BC396" s="2"/>
      <c r="BD396" s="2"/>
      <c r="BE396" s="2">
        <v>3</v>
      </c>
      <c r="BF396" s="2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spans="1:70" x14ac:dyDescent="0.3">
      <c r="A397" s="1" t="s">
        <v>166</v>
      </c>
      <c r="B397" s="1" t="s">
        <v>106</v>
      </c>
      <c r="C397" s="1" t="s">
        <v>175</v>
      </c>
      <c r="D397" s="1" t="s">
        <v>177</v>
      </c>
      <c r="E397" s="1" t="s">
        <v>170</v>
      </c>
      <c r="F397" s="1" t="s">
        <v>171</v>
      </c>
      <c r="G397" s="1" t="s">
        <v>2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>
        <v>1</v>
      </c>
      <c r="BB397" s="1"/>
      <c r="BC397" s="2"/>
      <c r="BD397" s="2"/>
      <c r="BE397" s="2"/>
      <c r="BF397" s="2"/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1</v>
      </c>
      <c r="BO397" s="1">
        <v>0</v>
      </c>
      <c r="BP397" s="1">
        <v>0</v>
      </c>
      <c r="BQ397" s="1">
        <v>0</v>
      </c>
      <c r="BR397" s="1"/>
    </row>
    <row r="398" spans="1:70" x14ac:dyDescent="0.3">
      <c r="A398" s="1" t="s">
        <v>163</v>
      </c>
      <c r="B398" s="1" t="s">
        <v>107</v>
      </c>
      <c r="C398" s="1" t="s">
        <v>175</v>
      </c>
      <c r="D398" s="1" t="s">
        <v>177</v>
      </c>
      <c r="E398" s="1" t="s">
        <v>170</v>
      </c>
      <c r="F398" s="1" t="s">
        <v>171</v>
      </c>
      <c r="G398" s="1" t="s">
        <v>2</v>
      </c>
      <c r="H398" s="1">
        <v>28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AF398" s="1">
        <v>0</v>
      </c>
      <c r="AG398" s="1">
        <v>1</v>
      </c>
      <c r="AH398" s="1"/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1</v>
      </c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>
        <v>1</v>
      </c>
      <c r="BB398" s="1"/>
      <c r="BC398" s="2"/>
      <c r="BD398" s="2"/>
      <c r="BE398" s="2"/>
      <c r="BF398" s="2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>
        <v>7</v>
      </c>
    </row>
    <row r="399" spans="1:70" x14ac:dyDescent="0.3">
      <c r="A399" s="1" t="s">
        <v>164</v>
      </c>
      <c r="B399" s="1" t="s">
        <v>107</v>
      </c>
      <c r="C399" s="1" t="s">
        <v>175</v>
      </c>
      <c r="D399" s="1" t="s">
        <v>177</v>
      </c>
      <c r="E399" s="1" t="s">
        <v>170</v>
      </c>
      <c r="F399" s="1" t="s">
        <v>171</v>
      </c>
      <c r="G399" s="1" t="s">
        <v>2</v>
      </c>
      <c r="H399" s="1">
        <v>28</v>
      </c>
      <c r="I399" s="1">
        <v>24</v>
      </c>
      <c r="J399" s="1">
        <v>31</v>
      </c>
      <c r="K399" s="1"/>
      <c r="L399" s="1"/>
      <c r="M399" s="1"/>
      <c r="N399" s="1"/>
      <c r="O399" s="1"/>
      <c r="P399" s="1"/>
      <c r="Q399" s="2">
        <f>300*2.5</f>
        <v>750</v>
      </c>
      <c r="R399" s="2"/>
      <c r="S399" s="2"/>
      <c r="T399" s="2"/>
      <c r="U399" s="2"/>
      <c r="V399" s="2"/>
      <c r="AF399" s="1">
        <v>0</v>
      </c>
      <c r="AG399" s="1">
        <v>1</v>
      </c>
      <c r="AH399" s="1">
        <v>1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1</v>
      </c>
      <c r="AO399" s="1">
        <v>0</v>
      </c>
      <c r="AP399" s="1">
        <v>0</v>
      </c>
      <c r="AQ399" s="1">
        <v>1</v>
      </c>
      <c r="AR399" s="1">
        <v>1</v>
      </c>
      <c r="AS399" s="1">
        <v>1</v>
      </c>
      <c r="AT399" s="1">
        <v>1</v>
      </c>
      <c r="AU399" s="1">
        <v>1</v>
      </c>
      <c r="AV399" s="1">
        <v>1</v>
      </c>
      <c r="AW399" s="1">
        <v>1</v>
      </c>
      <c r="AX399" s="1">
        <v>1</v>
      </c>
      <c r="AY399" s="1">
        <v>0</v>
      </c>
      <c r="AZ399" s="1">
        <v>0</v>
      </c>
      <c r="BA399" s="1">
        <v>1</v>
      </c>
      <c r="BB399" s="1">
        <f>45*7</f>
        <v>315</v>
      </c>
      <c r="BC399" s="2">
        <v>1</v>
      </c>
      <c r="BD399" s="2">
        <v>2</v>
      </c>
      <c r="BE399" s="2">
        <v>1</v>
      </c>
      <c r="BF399" s="2"/>
      <c r="BG399" s="1">
        <v>1</v>
      </c>
      <c r="BH399" s="1">
        <v>1</v>
      </c>
      <c r="BI399" s="1">
        <v>1</v>
      </c>
      <c r="BJ399" s="1">
        <v>1</v>
      </c>
      <c r="BK399" s="1">
        <v>1</v>
      </c>
      <c r="BL399" s="1">
        <v>0</v>
      </c>
      <c r="BM399" s="1">
        <v>0</v>
      </c>
      <c r="BN399" s="1">
        <v>1</v>
      </c>
      <c r="BO399" s="1">
        <v>0</v>
      </c>
      <c r="BP399" s="1">
        <v>0</v>
      </c>
      <c r="BQ399" s="1">
        <v>0</v>
      </c>
      <c r="BR399" s="1"/>
    </row>
    <row r="400" spans="1:70" x14ac:dyDescent="0.3">
      <c r="A400" s="1" t="s">
        <v>165</v>
      </c>
      <c r="B400" s="1" t="s">
        <v>107</v>
      </c>
      <c r="C400" s="1" t="s">
        <v>175</v>
      </c>
      <c r="D400" s="1" t="s">
        <v>177</v>
      </c>
      <c r="E400" s="1" t="s">
        <v>170</v>
      </c>
      <c r="F400" s="1" t="s">
        <v>171</v>
      </c>
      <c r="G400" s="1" t="s">
        <v>2</v>
      </c>
      <c r="H400" s="3">
        <v>54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>
        <v>1</v>
      </c>
      <c r="BB400" s="1"/>
      <c r="BC400" s="2"/>
      <c r="BD400" s="2"/>
      <c r="BE400" s="2"/>
      <c r="BF400" s="2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>
        <v>8.8000000000000007</v>
      </c>
    </row>
    <row r="401" spans="1:70" x14ac:dyDescent="0.3">
      <c r="A401" s="1" t="s">
        <v>173</v>
      </c>
      <c r="B401" s="1" t="s">
        <v>107</v>
      </c>
      <c r="C401" s="1" t="s">
        <v>175</v>
      </c>
      <c r="D401" s="1" t="s">
        <v>177</v>
      </c>
      <c r="E401" s="1" t="s">
        <v>170</v>
      </c>
      <c r="F401" s="1" t="s">
        <v>171</v>
      </c>
      <c r="G401" s="1" t="s">
        <v>2</v>
      </c>
      <c r="H401" s="1"/>
      <c r="I401" s="1"/>
      <c r="J401" s="1"/>
      <c r="K401" s="1">
        <v>53.5</v>
      </c>
      <c r="L401" s="1">
        <v>45</v>
      </c>
      <c r="M401" s="1">
        <v>62</v>
      </c>
      <c r="N401" s="1">
        <v>53.5</v>
      </c>
      <c r="O401" s="1">
        <v>45</v>
      </c>
      <c r="P401" s="1">
        <v>62</v>
      </c>
      <c r="Q401" s="1"/>
      <c r="R401" s="1"/>
      <c r="S401" s="1"/>
      <c r="T401" s="1"/>
      <c r="U401" s="1"/>
      <c r="V401" s="1"/>
      <c r="AF401" s="1">
        <v>0</v>
      </c>
      <c r="AG401" s="1">
        <v>1</v>
      </c>
      <c r="AH401" s="1">
        <v>0</v>
      </c>
      <c r="AI401" s="1">
        <v>1</v>
      </c>
      <c r="AJ401" s="1">
        <v>1</v>
      </c>
      <c r="AK401" s="1">
        <v>0</v>
      </c>
      <c r="AL401" s="1">
        <v>0</v>
      </c>
      <c r="AM401" s="1">
        <v>0</v>
      </c>
      <c r="AN401" s="1">
        <v>1</v>
      </c>
      <c r="AO401" s="6">
        <v>0</v>
      </c>
      <c r="AP401" s="6">
        <v>1</v>
      </c>
      <c r="AQ401" s="6">
        <v>1</v>
      </c>
      <c r="AR401" s="6">
        <v>1</v>
      </c>
      <c r="AS401" s="6">
        <v>1</v>
      </c>
      <c r="AT401" s="6">
        <v>1</v>
      </c>
      <c r="AU401" s="6">
        <v>1</v>
      </c>
      <c r="AV401" s="6">
        <v>1</v>
      </c>
      <c r="AW401" s="6">
        <v>1</v>
      </c>
      <c r="AX401" s="6">
        <v>1</v>
      </c>
      <c r="AY401" s="6">
        <v>0</v>
      </c>
      <c r="AZ401" s="6">
        <v>0</v>
      </c>
      <c r="BA401" s="1">
        <v>1</v>
      </c>
      <c r="BB401" s="1"/>
      <c r="BC401" s="2"/>
      <c r="BD401" s="2"/>
      <c r="BE401" s="2">
        <v>3</v>
      </c>
      <c r="BF401" s="2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spans="1:70" x14ac:dyDescent="0.3">
      <c r="A402" s="1" t="s">
        <v>166</v>
      </c>
      <c r="B402" s="1" t="s">
        <v>107</v>
      </c>
      <c r="C402" s="1" t="s">
        <v>175</v>
      </c>
      <c r="D402" s="1" t="s">
        <v>177</v>
      </c>
      <c r="E402" s="1" t="s">
        <v>170</v>
      </c>
      <c r="F402" s="1" t="s">
        <v>171</v>
      </c>
      <c r="G402" s="1" t="s">
        <v>2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>
        <v>1</v>
      </c>
      <c r="BB402" s="1"/>
      <c r="BC402" s="2"/>
      <c r="BD402" s="2"/>
      <c r="BE402" s="2"/>
      <c r="BF402" s="2"/>
      <c r="BG402" s="1">
        <v>1</v>
      </c>
      <c r="BH402" s="1">
        <v>1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1</v>
      </c>
      <c r="BO402" s="1">
        <v>0</v>
      </c>
      <c r="BP402" s="1">
        <v>0</v>
      </c>
      <c r="BQ402" s="1">
        <v>0</v>
      </c>
      <c r="BR402" s="1"/>
    </row>
    <row r="403" spans="1:70" x14ac:dyDescent="0.3">
      <c r="A403" s="1" t="s">
        <v>163</v>
      </c>
      <c r="B403" s="1" t="s">
        <v>108</v>
      </c>
      <c r="C403" s="1" t="s">
        <v>175</v>
      </c>
      <c r="D403" s="1" t="s">
        <v>177</v>
      </c>
      <c r="E403" s="1" t="s">
        <v>170</v>
      </c>
      <c r="F403" s="1" t="s">
        <v>171</v>
      </c>
      <c r="G403" s="1" t="s">
        <v>2</v>
      </c>
      <c r="H403" s="1">
        <v>23.5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AF403" s="1">
        <v>0</v>
      </c>
      <c r="AG403" s="1">
        <v>0</v>
      </c>
      <c r="AH403" s="1"/>
      <c r="AI403" s="1">
        <v>1</v>
      </c>
      <c r="AJ403" s="1">
        <v>0</v>
      </c>
      <c r="AK403" s="1">
        <v>0</v>
      </c>
      <c r="AL403" s="1">
        <v>0</v>
      </c>
      <c r="AM403" s="1">
        <v>0</v>
      </c>
      <c r="AN403" s="1">
        <v>1</v>
      </c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>
        <v>1</v>
      </c>
      <c r="BB403" s="1"/>
      <c r="BC403" s="2"/>
      <c r="BD403" s="2"/>
      <c r="BE403" s="2"/>
      <c r="BF403" s="2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>
        <v>7</v>
      </c>
    </row>
    <row r="404" spans="1:70" x14ac:dyDescent="0.3">
      <c r="A404" s="1" t="s">
        <v>164</v>
      </c>
      <c r="B404" s="1" t="s">
        <v>108</v>
      </c>
      <c r="C404" s="1" t="s">
        <v>175</v>
      </c>
      <c r="D404" s="1" t="s">
        <v>177</v>
      </c>
      <c r="E404" s="1" t="s">
        <v>170</v>
      </c>
      <c r="F404" s="1" t="s">
        <v>171</v>
      </c>
      <c r="G404" s="1" t="s">
        <v>2</v>
      </c>
      <c r="H404" s="1">
        <v>23</v>
      </c>
      <c r="I404" s="1">
        <v>22</v>
      </c>
      <c r="J404" s="1">
        <v>25</v>
      </c>
      <c r="K404" s="1"/>
      <c r="L404" s="1"/>
      <c r="M404" s="1"/>
      <c r="N404" s="1"/>
      <c r="O404" s="1"/>
      <c r="P404" s="1"/>
      <c r="Q404" s="2">
        <v>1000</v>
      </c>
      <c r="R404" s="2"/>
      <c r="S404" s="2"/>
      <c r="T404" s="2"/>
      <c r="U404" s="2"/>
      <c r="V404" s="2"/>
      <c r="AF404" s="1">
        <v>0</v>
      </c>
      <c r="AG404" s="1">
        <v>1</v>
      </c>
      <c r="AH404" s="1">
        <v>0</v>
      </c>
      <c r="AI404" s="1">
        <v>1</v>
      </c>
      <c r="AJ404" s="1">
        <v>1</v>
      </c>
      <c r="AK404" s="1">
        <v>0</v>
      </c>
      <c r="AL404" s="1">
        <v>0</v>
      </c>
      <c r="AM404" s="1">
        <v>0</v>
      </c>
      <c r="AN404" s="1">
        <v>1</v>
      </c>
      <c r="AO404" s="1">
        <v>0</v>
      </c>
      <c r="AP404" s="1">
        <v>0</v>
      </c>
      <c r="AQ404" s="1">
        <v>1</v>
      </c>
      <c r="AR404" s="1">
        <v>1</v>
      </c>
      <c r="AS404" s="1">
        <v>1</v>
      </c>
      <c r="AT404" s="1">
        <v>1</v>
      </c>
      <c r="AU404" s="1">
        <v>1</v>
      </c>
      <c r="AV404" s="1">
        <v>1</v>
      </c>
      <c r="AW404" s="1">
        <v>1</v>
      </c>
      <c r="AX404" s="1">
        <v>1</v>
      </c>
      <c r="AY404" s="1">
        <v>0</v>
      </c>
      <c r="AZ404" s="1">
        <v>0</v>
      </c>
      <c r="BA404" s="1">
        <v>1</v>
      </c>
      <c r="BB404" s="1">
        <v>315</v>
      </c>
      <c r="BC404" s="2">
        <v>1</v>
      </c>
      <c r="BD404" s="2">
        <v>2</v>
      </c>
      <c r="BE404" s="2">
        <v>1</v>
      </c>
      <c r="BF404" s="2"/>
      <c r="BG404" s="1">
        <v>1</v>
      </c>
      <c r="BH404" s="1">
        <v>1</v>
      </c>
      <c r="BI404" s="1">
        <v>1</v>
      </c>
      <c r="BJ404" s="1">
        <v>0</v>
      </c>
      <c r="BK404" s="1">
        <v>0</v>
      </c>
      <c r="BL404" s="1">
        <v>1</v>
      </c>
      <c r="BM404" s="1">
        <v>0</v>
      </c>
      <c r="BN404" s="1">
        <v>0</v>
      </c>
      <c r="BO404" s="1">
        <v>1</v>
      </c>
      <c r="BP404" s="1">
        <v>0</v>
      </c>
      <c r="BQ404" s="1">
        <v>0</v>
      </c>
      <c r="BR404" s="1"/>
    </row>
    <row r="405" spans="1:70" x14ac:dyDescent="0.3">
      <c r="A405" s="1" t="s">
        <v>165</v>
      </c>
      <c r="B405" s="1" t="s">
        <v>108</v>
      </c>
      <c r="C405" s="1" t="s">
        <v>175</v>
      </c>
      <c r="D405" s="1" t="s">
        <v>177</v>
      </c>
      <c r="E405" s="1" t="s">
        <v>170</v>
      </c>
      <c r="F405" s="1" t="s">
        <v>171</v>
      </c>
      <c r="G405" s="1" t="s">
        <v>2</v>
      </c>
      <c r="H405" s="1">
        <v>47.3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>
        <v>1</v>
      </c>
      <c r="BB405" s="1"/>
      <c r="BC405" s="2"/>
      <c r="BD405" s="2"/>
      <c r="BE405" s="2"/>
      <c r="BF405" s="2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>
        <v>8.6</v>
      </c>
    </row>
    <row r="406" spans="1:70" x14ac:dyDescent="0.3">
      <c r="A406" s="1" t="s">
        <v>173</v>
      </c>
      <c r="B406" s="1" t="s">
        <v>108</v>
      </c>
      <c r="C406" s="1" t="s">
        <v>175</v>
      </c>
      <c r="D406" s="1" t="s">
        <v>177</v>
      </c>
      <c r="E406" s="1" t="s">
        <v>170</v>
      </c>
      <c r="F406" s="1" t="s">
        <v>171</v>
      </c>
      <c r="G406" s="1" t="s">
        <v>2</v>
      </c>
      <c r="H406" s="1"/>
      <c r="I406" s="1"/>
      <c r="J406" s="1"/>
      <c r="K406" s="1">
        <v>45</v>
      </c>
      <c r="L406" s="1">
        <v>40</v>
      </c>
      <c r="M406" s="1">
        <v>50</v>
      </c>
      <c r="N406" s="1">
        <v>48</v>
      </c>
      <c r="O406" s="1">
        <v>43</v>
      </c>
      <c r="P406" s="1">
        <v>53</v>
      </c>
      <c r="Q406" s="1"/>
      <c r="R406" s="1"/>
      <c r="S406" s="1"/>
      <c r="T406" s="1"/>
      <c r="U406" s="1"/>
      <c r="V406" s="1"/>
      <c r="AF406" s="1">
        <v>0</v>
      </c>
      <c r="AG406" s="1">
        <v>1</v>
      </c>
      <c r="AH406" s="1">
        <v>1</v>
      </c>
      <c r="AI406" s="1">
        <v>1</v>
      </c>
      <c r="AJ406" s="1">
        <v>1</v>
      </c>
      <c r="AK406" s="1">
        <v>0</v>
      </c>
      <c r="AL406" s="1">
        <v>0</v>
      </c>
      <c r="AM406" s="1">
        <v>0</v>
      </c>
      <c r="AN406" s="1">
        <v>1</v>
      </c>
      <c r="AO406" s="6">
        <v>0</v>
      </c>
      <c r="AP406" s="6">
        <v>1</v>
      </c>
      <c r="AQ406" s="6">
        <v>1</v>
      </c>
      <c r="AR406" s="6">
        <v>1</v>
      </c>
      <c r="AS406" s="6">
        <v>1</v>
      </c>
      <c r="AT406" s="6">
        <v>1</v>
      </c>
      <c r="AU406" s="6">
        <v>1</v>
      </c>
      <c r="AV406" s="6">
        <v>1</v>
      </c>
      <c r="AW406" s="6">
        <v>1</v>
      </c>
      <c r="AX406" s="6">
        <v>1</v>
      </c>
      <c r="AY406" s="6">
        <v>1</v>
      </c>
      <c r="AZ406" s="6">
        <v>0</v>
      </c>
      <c r="BA406" s="1">
        <v>1</v>
      </c>
      <c r="BB406" s="1"/>
      <c r="BC406" s="2"/>
      <c r="BD406" s="2"/>
      <c r="BE406" s="2">
        <v>2</v>
      </c>
      <c r="BF406" s="2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spans="1:70" x14ac:dyDescent="0.3">
      <c r="A407" s="1" t="s">
        <v>166</v>
      </c>
      <c r="B407" s="1" t="s">
        <v>108</v>
      </c>
      <c r="C407" s="1" t="s">
        <v>175</v>
      </c>
      <c r="D407" s="1" t="s">
        <v>177</v>
      </c>
      <c r="E407" s="1" t="s">
        <v>170</v>
      </c>
      <c r="F407" s="1" t="s">
        <v>171</v>
      </c>
      <c r="G407" s="1" t="s">
        <v>2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>
        <v>1</v>
      </c>
      <c r="BB407" s="1"/>
      <c r="BC407" s="2"/>
      <c r="BD407" s="2"/>
      <c r="BE407" s="2"/>
      <c r="BF407" s="2"/>
      <c r="BG407" s="1">
        <v>1</v>
      </c>
      <c r="BH407" s="1">
        <v>1</v>
      </c>
      <c r="BI407" s="1">
        <v>1</v>
      </c>
      <c r="BJ407" s="1">
        <v>0</v>
      </c>
      <c r="BK407" s="1">
        <v>0</v>
      </c>
      <c r="BL407" s="1">
        <v>1</v>
      </c>
      <c r="BM407" s="1">
        <v>1</v>
      </c>
      <c r="BN407" s="1">
        <v>1</v>
      </c>
      <c r="BO407" s="1">
        <v>0</v>
      </c>
      <c r="BP407" s="1">
        <v>1</v>
      </c>
      <c r="BQ407" s="1">
        <v>0</v>
      </c>
      <c r="BR407" s="1"/>
    </row>
    <row r="408" spans="1:70" x14ac:dyDescent="0.3">
      <c r="A408" s="1" t="s">
        <v>163</v>
      </c>
      <c r="B408" s="1" t="s">
        <v>109</v>
      </c>
      <c r="C408" s="1" t="s">
        <v>175</v>
      </c>
      <c r="D408" s="1" t="s">
        <v>177</v>
      </c>
      <c r="E408" s="1" t="s">
        <v>170</v>
      </c>
      <c r="F408" s="1" t="s">
        <v>171</v>
      </c>
      <c r="G408" s="1" t="s">
        <v>2</v>
      </c>
      <c r="H408" s="1">
        <v>17.5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AF408" s="1">
        <v>0</v>
      </c>
      <c r="AG408" s="1">
        <v>0</v>
      </c>
      <c r="AH408" s="1"/>
      <c r="AI408" s="1">
        <v>1</v>
      </c>
      <c r="AJ408" s="1">
        <v>0</v>
      </c>
      <c r="AK408" s="1">
        <v>0</v>
      </c>
      <c r="AL408" s="1">
        <v>0</v>
      </c>
      <c r="AM408" s="1">
        <v>1</v>
      </c>
      <c r="AN408" s="1">
        <v>0</v>
      </c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>
        <v>1</v>
      </c>
      <c r="BB408" s="1"/>
      <c r="BC408" s="2"/>
      <c r="BD408" s="2"/>
      <c r="BE408" s="2"/>
      <c r="BF408" s="2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>
        <v>5</v>
      </c>
    </row>
    <row r="409" spans="1:70" x14ac:dyDescent="0.3">
      <c r="A409" s="1" t="s">
        <v>164</v>
      </c>
      <c r="B409" s="1" t="s">
        <v>109</v>
      </c>
      <c r="C409" s="1" t="s">
        <v>175</v>
      </c>
      <c r="D409" s="1" t="s">
        <v>177</v>
      </c>
      <c r="E409" s="1" t="s">
        <v>170</v>
      </c>
      <c r="F409" s="1" t="s">
        <v>171</v>
      </c>
      <c r="G409" s="1" t="s">
        <v>2</v>
      </c>
      <c r="H409" s="1">
        <v>18</v>
      </c>
      <c r="I409" s="1">
        <v>16</v>
      </c>
      <c r="J409" s="1">
        <v>21</v>
      </c>
      <c r="K409" s="1"/>
      <c r="L409" s="1"/>
      <c r="M409" s="1"/>
      <c r="N409" s="1"/>
      <c r="O409" s="1"/>
      <c r="P409" s="1"/>
      <c r="Q409" s="2">
        <f>160*1.2</f>
        <v>192</v>
      </c>
      <c r="R409" s="2"/>
      <c r="S409" s="2"/>
      <c r="T409" s="2"/>
      <c r="U409" s="2"/>
      <c r="V409" s="2"/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0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1</v>
      </c>
      <c r="AS409" s="1">
        <v>1</v>
      </c>
      <c r="AT409" s="1">
        <v>1</v>
      </c>
      <c r="AU409" s="1">
        <v>1</v>
      </c>
      <c r="AV409" s="1">
        <v>1</v>
      </c>
      <c r="AW409" s="1">
        <v>1</v>
      </c>
      <c r="AX409" s="1">
        <v>0</v>
      </c>
      <c r="AY409" s="1">
        <v>0</v>
      </c>
      <c r="AZ409" s="1">
        <v>0</v>
      </c>
      <c r="BA409" s="1">
        <v>1</v>
      </c>
      <c r="BB409" s="1">
        <v>14</v>
      </c>
      <c r="BC409" s="2">
        <v>1</v>
      </c>
      <c r="BD409" s="2">
        <v>2</v>
      </c>
      <c r="BE409" s="2">
        <v>1</v>
      </c>
      <c r="BF409" s="2"/>
      <c r="BG409" s="1">
        <v>1</v>
      </c>
      <c r="BH409" s="1">
        <v>1</v>
      </c>
      <c r="BI409" s="1">
        <v>1</v>
      </c>
      <c r="BJ409" s="1">
        <v>1</v>
      </c>
      <c r="BK409" s="1">
        <v>1</v>
      </c>
      <c r="BL409" s="1">
        <v>0</v>
      </c>
      <c r="BM409" s="1">
        <v>0</v>
      </c>
      <c r="BN409" s="1">
        <v>1</v>
      </c>
      <c r="BO409" s="1">
        <v>0</v>
      </c>
      <c r="BP409" s="1">
        <v>0</v>
      </c>
      <c r="BQ409" s="1">
        <v>0</v>
      </c>
      <c r="BR409" s="1"/>
    </row>
    <row r="410" spans="1:70" x14ac:dyDescent="0.3">
      <c r="A410" s="1" t="s">
        <v>165</v>
      </c>
      <c r="B410" s="1" t="s">
        <v>109</v>
      </c>
      <c r="C410" s="1" t="s">
        <v>175</v>
      </c>
      <c r="D410" s="1" t="s">
        <v>177</v>
      </c>
      <c r="E410" s="1" t="s">
        <v>170</v>
      </c>
      <c r="F410" s="1" t="s">
        <v>171</v>
      </c>
      <c r="G410" s="1" t="s">
        <v>2</v>
      </c>
      <c r="H410" s="1">
        <v>35.1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>
        <v>6</v>
      </c>
      <c r="X410" s="1">
        <v>5</v>
      </c>
      <c r="Y410" s="1">
        <v>8</v>
      </c>
      <c r="Z410" s="1">
        <f>4*7</f>
        <v>28</v>
      </c>
      <c r="AC410" s="1">
        <v>12</v>
      </c>
      <c r="AD410" s="1">
        <v>8</v>
      </c>
      <c r="AE410" s="1">
        <v>15</v>
      </c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>
        <v>1</v>
      </c>
      <c r="BB410" s="1"/>
      <c r="BC410" s="2"/>
      <c r="BD410" s="2"/>
      <c r="BE410" s="2"/>
      <c r="BF410" s="2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>
        <v>4.7</v>
      </c>
    </row>
    <row r="411" spans="1:70" x14ac:dyDescent="0.3">
      <c r="A411" s="1" t="s">
        <v>173</v>
      </c>
      <c r="B411" s="1" t="s">
        <v>109</v>
      </c>
      <c r="C411" s="1" t="s">
        <v>175</v>
      </c>
      <c r="D411" s="1" t="s">
        <v>177</v>
      </c>
      <c r="E411" s="1" t="s">
        <v>170</v>
      </c>
      <c r="F411" s="1" t="s">
        <v>171</v>
      </c>
      <c r="G411" s="1" t="s">
        <v>2</v>
      </c>
      <c r="H411" s="1"/>
      <c r="I411" s="1"/>
      <c r="J411" s="1"/>
      <c r="K411" s="1">
        <v>33.5</v>
      </c>
      <c r="L411" s="1">
        <v>28</v>
      </c>
      <c r="M411" s="1">
        <v>39</v>
      </c>
      <c r="N411" s="1">
        <v>33.5</v>
      </c>
      <c r="O411" s="1">
        <v>28</v>
      </c>
      <c r="P411" s="1">
        <v>39</v>
      </c>
      <c r="Q411" s="1"/>
      <c r="R411" s="1"/>
      <c r="S411" s="1"/>
      <c r="T411" s="1"/>
      <c r="U411" s="1"/>
      <c r="V411" s="1"/>
      <c r="AF411" s="1">
        <v>0</v>
      </c>
      <c r="AG411" s="1">
        <v>1</v>
      </c>
      <c r="AH411" s="1">
        <v>0</v>
      </c>
      <c r="AI411" s="1">
        <v>1</v>
      </c>
      <c r="AJ411" s="1">
        <v>1</v>
      </c>
      <c r="AK411" s="1">
        <v>0</v>
      </c>
      <c r="AL411" s="1">
        <v>0</v>
      </c>
      <c r="AM411" s="1">
        <v>1</v>
      </c>
      <c r="AN411" s="1">
        <v>0</v>
      </c>
      <c r="AO411" s="6">
        <v>0</v>
      </c>
      <c r="AP411" s="6">
        <v>0</v>
      </c>
      <c r="AQ411" s="6">
        <v>0</v>
      </c>
      <c r="AR411" s="6">
        <v>1</v>
      </c>
      <c r="AS411" s="6">
        <v>1</v>
      </c>
      <c r="AT411" s="6">
        <v>1</v>
      </c>
      <c r="AU411" s="6">
        <v>1</v>
      </c>
      <c r="AV411" s="6">
        <v>1</v>
      </c>
      <c r="AW411" s="6">
        <v>1</v>
      </c>
      <c r="AX411" s="6">
        <v>0</v>
      </c>
      <c r="AY411" s="6">
        <v>0</v>
      </c>
      <c r="AZ411" s="6">
        <v>0</v>
      </c>
      <c r="BA411" s="1">
        <v>1</v>
      </c>
      <c r="BB411" s="1"/>
      <c r="BC411" s="2"/>
      <c r="BD411" s="2"/>
      <c r="BE411" s="2">
        <v>2</v>
      </c>
      <c r="BF411" s="2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spans="1:70" x14ac:dyDescent="0.3">
      <c r="A412" s="1" t="s">
        <v>166</v>
      </c>
      <c r="B412" s="1" t="s">
        <v>109</v>
      </c>
      <c r="C412" s="1" t="s">
        <v>175</v>
      </c>
      <c r="D412" s="1" t="s">
        <v>177</v>
      </c>
      <c r="E412" s="1" t="s">
        <v>170</v>
      </c>
      <c r="F412" s="1" t="s">
        <v>171</v>
      </c>
      <c r="G412" s="1" t="s">
        <v>2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>
        <v>1</v>
      </c>
      <c r="BB412" s="1"/>
      <c r="BC412" s="2"/>
      <c r="BD412" s="2"/>
      <c r="BE412" s="2"/>
      <c r="BF412" s="2"/>
      <c r="BG412" s="1">
        <v>0</v>
      </c>
      <c r="BH412" s="1">
        <v>0</v>
      </c>
      <c r="BI412" s="1">
        <v>1</v>
      </c>
      <c r="BJ412" s="1">
        <v>0</v>
      </c>
      <c r="BK412" s="1">
        <v>0</v>
      </c>
      <c r="BL412" s="1">
        <v>0</v>
      </c>
      <c r="BM412" s="1">
        <v>0</v>
      </c>
      <c r="BN412" s="1">
        <v>1</v>
      </c>
      <c r="BO412" s="1">
        <v>0</v>
      </c>
      <c r="BP412" s="1">
        <v>0</v>
      </c>
      <c r="BQ412" s="1">
        <v>0</v>
      </c>
      <c r="BR412" s="1"/>
    </row>
    <row r="413" spans="1:70" x14ac:dyDescent="0.3">
      <c r="A413" s="1" t="s">
        <v>163</v>
      </c>
      <c r="B413" s="1" t="s">
        <v>110</v>
      </c>
      <c r="C413" s="1" t="s">
        <v>175</v>
      </c>
      <c r="D413" s="1" t="s">
        <v>177</v>
      </c>
      <c r="E413" s="1" t="s">
        <v>170</v>
      </c>
      <c r="F413" s="1" t="s">
        <v>171</v>
      </c>
      <c r="G413" s="1" t="s">
        <v>2</v>
      </c>
      <c r="H413" s="1">
        <v>32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AF413" s="1">
        <v>0</v>
      </c>
      <c r="AG413" s="1">
        <v>1</v>
      </c>
      <c r="AH413" s="1"/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1</v>
      </c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>
        <v>1</v>
      </c>
      <c r="BB413" s="1"/>
      <c r="BC413" s="2"/>
      <c r="BD413" s="2"/>
      <c r="BE413" s="2"/>
      <c r="BF413" s="2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>
        <v>6</v>
      </c>
    </row>
    <row r="414" spans="1:70" x14ac:dyDescent="0.3">
      <c r="A414" s="1" t="s">
        <v>164</v>
      </c>
      <c r="B414" s="1" t="s">
        <v>110</v>
      </c>
      <c r="C414" s="1" t="s">
        <v>175</v>
      </c>
      <c r="D414" s="1" t="s">
        <v>177</v>
      </c>
      <c r="E414" s="1" t="s">
        <v>170</v>
      </c>
      <c r="F414" s="1" t="s">
        <v>171</v>
      </c>
      <c r="G414" s="1" t="s">
        <v>2</v>
      </c>
      <c r="H414" s="1">
        <v>33</v>
      </c>
      <c r="I414" s="1">
        <v>30</v>
      </c>
      <c r="J414" s="1">
        <v>35</v>
      </c>
      <c r="K414" s="1"/>
      <c r="L414" s="1"/>
      <c r="M414" s="1"/>
      <c r="N414" s="1"/>
      <c r="O414" s="1"/>
      <c r="P414" s="1"/>
      <c r="Q414" s="2">
        <v>270</v>
      </c>
      <c r="R414" s="2"/>
      <c r="S414" s="2"/>
      <c r="T414" s="2"/>
      <c r="U414" s="2"/>
      <c r="V414" s="2"/>
      <c r="AF414" s="1">
        <v>0</v>
      </c>
      <c r="AG414" s="1">
        <v>1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1</v>
      </c>
      <c r="AO414" s="1">
        <v>0</v>
      </c>
      <c r="AP414" s="1">
        <v>0</v>
      </c>
      <c r="AQ414" s="1">
        <v>1</v>
      </c>
      <c r="AR414" s="1">
        <v>1</v>
      </c>
      <c r="AS414" s="1">
        <v>1</v>
      </c>
      <c r="AT414" s="1">
        <v>0</v>
      </c>
      <c r="AU414" s="1">
        <v>1</v>
      </c>
      <c r="AV414" s="1">
        <v>1</v>
      </c>
      <c r="AW414" s="1">
        <v>1</v>
      </c>
      <c r="AX414" s="1">
        <v>1</v>
      </c>
      <c r="AY414" s="1">
        <v>0</v>
      </c>
      <c r="AZ414" s="1">
        <v>0</v>
      </c>
      <c r="BA414" s="1">
        <v>1</v>
      </c>
      <c r="BB414" s="1">
        <f>47*7</f>
        <v>329</v>
      </c>
      <c r="BC414" s="2">
        <v>1</v>
      </c>
      <c r="BD414" s="2">
        <v>2</v>
      </c>
      <c r="BE414" s="2">
        <v>3</v>
      </c>
      <c r="BF414" s="2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spans="1:70" x14ac:dyDescent="0.3">
      <c r="A415" s="1" t="s">
        <v>165</v>
      </c>
      <c r="B415" s="1" t="s">
        <v>110</v>
      </c>
      <c r="C415" s="1" t="s">
        <v>175</v>
      </c>
      <c r="D415" s="1" t="s">
        <v>177</v>
      </c>
      <c r="E415" s="1" t="s">
        <v>170</v>
      </c>
      <c r="F415" s="1" t="s">
        <v>171</v>
      </c>
      <c r="G415" s="1" t="s">
        <v>2</v>
      </c>
      <c r="H415" s="1">
        <v>66.5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>
        <v>1</v>
      </c>
      <c r="BB415" s="1"/>
      <c r="BC415" s="2"/>
      <c r="BD415" s="2"/>
      <c r="BE415" s="2"/>
      <c r="BF415" s="2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>
        <v>8.1</v>
      </c>
    </row>
    <row r="416" spans="1:70" x14ac:dyDescent="0.3">
      <c r="A416" s="1" t="s">
        <v>173</v>
      </c>
      <c r="B416" s="1" t="s">
        <v>110</v>
      </c>
      <c r="C416" s="1" t="s">
        <v>175</v>
      </c>
      <c r="D416" s="1" t="s">
        <v>177</v>
      </c>
      <c r="E416" s="1" t="s">
        <v>170</v>
      </c>
      <c r="F416" s="1" t="s">
        <v>171</v>
      </c>
      <c r="G416" s="1" t="s">
        <v>2</v>
      </c>
      <c r="H416" s="1"/>
      <c r="I416" s="1"/>
      <c r="J416" s="1"/>
      <c r="K416" s="1">
        <v>58.5</v>
      </c>
      <c r="L416" s="1">
        <v>50</v>
      </c>
      <c r="M416" s="1">
        <v>67</v>
      </c>
      <c r="N416" s="1">
        <v>67.5</v>
      </c>
      <c r="O416" s="1">
        <v>59</v>
      </c>
      <c r="P416" s="1">
        <v>76</v>
      </c>
      <c r="Q416" s="1"/>
      <c r="R416" s="1"/>
      <c r="S416" s="1"/>
      <c r="T416" s="1"/>
      <c r="U416" s="1"/>
      <c r="V416" s="1"/>
      <c r="AF416" s="1">
        <v>0</v>
      </c>
      <c r="AG416" s="1">
        <v>1</v>
      </c>
      <c r="AH416" s="1">
        <v>1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1</v>
      </c>
      <c r="AO416" s="6">
        <v>0</v>
      </c>
      <c r="AP416" s="6">
        <v>0</v>
      </c>
      <c r="AQ416" s="6">
        <v>1</v>
      </c>
      <c r="AR416" s="6">
        <v>1</v>
      </c>
      <c r="AS416" s="6">
        <v>1</v>
      </c>
      <c r="AT416" s="6">
        <v>1</v>
      </c>
      <c r="AU416" s="6">
        <v>1</v>
      </c>
      <c r="AV416" s="6">
        <v>1</v>
      </c>
      <c r="AW416" s="6">
        <v>1</v>
      </c>
      <c r="AX416" s="6">
        <v>1</v>
      </c>
      <c r="AY416" s="6">
        <v>1</v>
      </c>
      <c r="AZ416" s="6">
        <v>0</v>
      </c>
      <c r="BA416" s="1">
        <v>1</v>
      </c>
      <c r="BB416" s="1"/>
      <c r="BC416" s="2"/>
      <c r="BD416" s="2"/>
      <c r="BE416" s="2">
        <v>2</v>
      </c>
      <c r="BF416" s="2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spans="1:70" x14ac:dyDescent="0.3">
      <c r="A417" s="1" t="s">
        <v>166</v>
      </c>
      <c r="B417" s="1" t="s">
        <v>110</v>
      </c>
      <c r="C417" s="1" t="s">
        <v>175</v>
      </c>
      <c r="D417" s="1" t="s">
        <v>177</v>
      </c>
      <c r="E417" s="1" t="s">
        <v>170</v>
      </c>
      <c r="F417" s="1" t="s">
        <v>171</v>
      </c>
      <c r="G417" s="1" t="s">
        <v>2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>
        <v>1</v>
      </c>
      <c r="BB417" s="1"/>
      <c r="BC417" s="2"/>
      <c r="BD417" s="2"/>
      <c r="BE417" s="2"/>
      <c r="BF417" s="2"/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1</v>
      </c>
      <c r="BO417" s="1">
        <v>0</v>
      </c>
      <c r="BP417" s="1">
        <v>0</v>
      </c>
      <c r="BQ417" s="1">
        <v>0</v>
      </c>
      <c r="BR417" s="1"/>
    </row>
    <row r="418" spans="1:70" x14ac:dyDescent="0.3">
      <c r="A418" s="1" t="s">
        <v>163</v>
      </c>
      <c r="B418" s="1" t="s">
        <v>111</v>
      </c>
      <c r="C418" s="1" t="s">
        <v>175</v>
      </c>
      <c r="D418" s="1" t="s">
        <v>177</v>
      </c>
      <c r="E418" s="1" t="s">
        <v>170</v>
      </c>
      <c r="F418" s="1" t="s">
        <v>171</v>
      </c>
      <c r="G418" s="1" t="s">
        <v>2</v>
      </c>
      <c r="H418" s="1">
        <v>28.5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AF418" s="1">
        <v>0</v>
      </c>
      <c r="AG418" s="1">
        <v>1</v>
      </c>
      <c r="AH418" s="1"/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1</v>
      </c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>
        <v>1</v>
      </c>
      <c r="BB418" s="1"/>
      <c r="BC418" s="2"/>
      <c r="BD418" s="2"/>
      <c r="BE418" s="2"/>
      <c r="BF418" s="2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>
        <v>6</v>
      </c>
    </row>
    <row r="419" spans="1:70" x14ac:dyDescent="0.3">
      <c r="A419" s="1" t="s">
        <v>164</v>
      </c>
      <c r="B419" s="1" t="s">
        <v>111</v>
      </c>
      <c r="C419" s="1" t="s">
        <v>175</v>
      </c>
      <c r="D419" s="1" t="s">
        <v>177</v>
      </c>
      <c r="E419" s="1" t="s">
        <v>170</v>
      </c>
      <c r="F419" s="1" t="s">
        <v>171</v>
      </c>
      <c r="G419" s="1" t="s">
        <v>2</v>
      </c>
      <c r="H419" s="1">
        <v>30</v>
      </c>
      <c r="I419" s="1">
        <v>27</v>
      </c>
      <c r="J419" s="1">
        <v>32</v>
      </c>
      <c r="K419" s="1"/>
      <c r="L419" s="1"/>
      <c r="M419" s="1"/>
      <c r="N419" s="1"/>
      <c r="O419" s="1"/>
      <c r="P419" s="1"/>
      <c r="Q419" s="2">
        <f>180*1.7</f>
        <v>306</v>
      </c>
      <c r="R419" s="2"/>
      <c r="S419" s="2"/>
      <c r="T419" s="2"/>
      <c r="U419" s="2"/>
      <c r="V419" s="2"/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1</v>
      </c>
      <c r="AO419" s="1">
        <v>0</v>
      </c>
      <c r="AP419" s="1">
        <v>0</v>
      </c>
      <c r="AQ419" s="1">
        <v>1</v>
      </c>
      <c r="AR419" s="1">
        <v>1</v>
      </c>
      <c r="AS419" s="1">
        <v>1</v>
      </c>
      <c r="AT419" s="1">
        <v>1</v>
      </c>
      <c r="AU419" s="1">
        <v>1</v>
      </c>
      <c r="AV419" s="1">
        <v>1</v>
      </c>
      <c r="AW419" s="1">
        <v>1</v>
      </c>
      <c r="AX419" s="1">
        <v>0</v>
      </c>
      <c r="AY419" s="1">
        <v>0</v>
      </c>
      <c r="AZ419" s="1">
        <v>0</v>
      </c>
      <c r="BA419" s="1">
        <v>1</v>
      </c>
      <c r="BB419" s="1">
        <f>46*7</f>
        <v>322</v>
      </c>
      <c r="BC419" s="2">
        <v>1</v>
      </c>
      <c r="BD419" s="2">
        <v>2</v>
      </c>
      <c r="BE419" s="2">
        <v>3</v>
      </c>
      <c r="BF419" s="2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spans="1:70" x14ac:dyDescent="0.3">
      <c r="A420" s="1" t="s">
        <v>173</v>
      </c>
      <c r="B420" s="1" t="s">
        <v>111</v>
      </c>
      <c r="C420" s="1" t="s">
        <v>175</v>
      </c>
      <c r="D420" s="1" t="s">
        <v>177</v>
      </c>
      <c r="E420" s="1" t="s">
        <v>170</v>
      </c>
      <c r="F420" s="1" t="s">
        <v>171</v>
      </c>
      <c r="G420" s="1" t="s">
        <v>2</v>
      </c>
      <c r="H420" s="1"/>
      <c r="I420" s="1"/>
      <c r="J420" s="1"/>
      <c r="K420" s="1">
        <v>62</v>
      </c>
      <c r="L420" s="1">
        <v>56</v>
      </c>
      <c r="M420" s="1">
        <v>68</v>
      </c>
      <c r="N420" s="1">
        <v>62</v>
      </c>
      <c r="O420" s="1">
        <v>56</v>
      </c>
      <c r="P420" s="1">
        <v>68</v>
      </c>
      <c r="Q420" s="1"/>
      <c r="R420" s="1"/>
      <c r="S420" s="1"/>
      <c r="T420" s="1"/>
      <c r="U420" s="1"/>
      <c r="V420" s="1"/>
      <c r="AF420" s="1">
        <v>0</v>
      </c>
      <c r="AG420" s="1">
        <v>1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1</v>
      </c>
      <c r="AO420" s="6">
        <v>1</v>
      </c>
      <c r="AP420" s="6">
        <v>1</v>
      </c>
      <c r="AQ420" s="6">
        <v>1</v>
      </c>
      <c r="AR420" s="6">
        <v>1</v>
      </c>
      <c r="AS420" s="6">
        <v>1</v>
      </c>
      <c r="AT420" s="6">
        <v>1</v>
      </c>
      <c r="AU420" s="6">
        <v>1</v>
      </c>
      <c r="AV420" s="6">
        <v>1</v>
      </c>
      <c r="AW420" s="6">
        <v>1</v>
      </c>
      <c r="AX420" s="6">
        <v>1</v>
      </c>
      <c r="AY420" s="6">
        <v>0</v>
      </c>
      <c r="AZ420" s="6">
        <v>0</v>
      </c>
      <c r="BA420" s="1">
        <v>1</v>
      </c>
      <c r="BB420" s="1"/>
      <c r="BC420" s="2"/>
      <c r="BD420" s="2"/>
      <c r="BE420" s="2">
        <v>3</v>
      </c>
      <c r="BF420" s="2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spans="1:70" x14ac:dyDescent="0.3">
      <c r="A421" s="1" t="s">
        <v>166</v>
      </c>
      <c r="B421" s="1" t="s">
        <v>111</v>
      </c>
      <c r="C421" s="1" t="s">
        <v>175</v>
      </c>
      <c r="D421" s="1" t="s">
        <v>177</v>
      </c>
      <c r="E421" s="1" t="s">
        <v>170</v>
      </c>
      <c r="F421" s="1" t="s">
        <v>171</v>
      </c>
      <c r="G421" s="1" t="s">
        <v>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X421" s="1">
        <f>37*7</f>
        <v>259</v>
      </c>
      <c r="Y421" s="1">
        <f>40*7</f>
        <v>280</v>
      </c>
      <c r="Z421" s="1">
        <f>8*7</f>
        <v>56</v>
      </c>
      <c r="AC421" s="1">
        <v>22</v>
      </c>
      <c r="AD421" s="1">
        <v>18</v>
      </c>
      <c r="AE421" s="1">
        <v>26</v>
      </c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>
        <v>1</v>
      </c>
      <c r="BB421" s="1"/>
      <c r="BC421" s="2"/>
      <c r="BD421" s="2"/>
      <c r="BE421" s="2"/>
      <c r="BF421" s="2"/>
      <c r="BG421" s="1">
        <v>0</v>
      </c>
      <c r="BH421" s="1">
        <v>0</v>
      </c>
      <c r="BI421" s="1">
        <v>0</v>
      </c>
      <c r="BJ421" s="1">
        <v>1</v>
      </c>
      <c r="BK421" s="1">
        <v>0</v>
      </c>
      <c r="BL421" s="1">
        <v>0</v>
      </c>
      <c r="BM421" s="1">
        <v>0</v>
      </c>
      <c r="BN421" s="1">
        <v>1</v>
      </c>
      <c r="BO421" s="1">
        <v>0</v>
      </c>
      <c r="BP421" s="1">
        <v>0</v>
      </c>
      <c r="BQ421" s="1">
        <v>0</v>
      </c>
      <c r="BR421" s="1"/>
    </row>
    <row r="422" spans="1:70" x14ac:dyDescent="0.3">
      <c r="A422" s="1" t="s">
        <v>163</v>
      </c>
      <c r="B422" s="1" t="s">
        <v>112</v>
      </c>
      <c r="C422" s="1" t="s">
        <v>175</v>
      </c>
      <c r="D422" s="1" t="s">
        <v>177</v>
      </c>
      <c r="E422" s="1" t="s">
        <v>170</v>
      </c>
      <c r="F422" s="1" t="s">
        <v>171</v>
      </c>
      <c r="G422" s="1" t="s">
        <v>2</v>
      </c>
      <c r="H422" s="1">
        <v>23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AF422" s="1">
        <v>0</v>
      </c>
      <c r="AG422" s="1">
        <v>0</v>
      </c>
      <c r="AH422" s="1"/>
      <c r="AI422" s="1">
        <v>1</v>
      </c>
      <c r="AJ422" s="1">
        <v>0</v>
      </c>
      <c r="AK422" s="1">
        <v>0</v>
      </c>
      <c r="AL422" s="1">
        <v>0</v>
      </c>
      <c r="AM422" s="1">
        <v>0</v>
      </c>
      <c r="AN422" s="1">
        <v>1</v>
      </c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>
        <v>1</v>
      </c>
      <c r="BB422" s="1"/>
      <c r="BC422" s="2"/>
      <c r="BD422" s="2"/>
      <c r="BE422" s="2"/>
      <c r="BF422" s="2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>
        <v>6</v>
      </c>
    </row>
    <row r="423" spans="1:70" x14ac:dyDescent="0.3">
      <c r="A423" s="1" t="s">
        <v>164</v>
      </c>
      <c r="B423" s="1" t="s">
        <v>112</v>
      </c>
      <c r="C423" s="1" t="s">
        <v>175</v>
      </c>
      <c r="D423" s="1" t="s">
        <v>177</v>
      </c>
      <c r="E423" s="1" t="s">
        <v>170</v>
      </c>
      <c r="F423" s="1" t="s">
        <v>171</v>
      </c>
      <c r="G423" s="1" t="s">
        <v>2</v>
      </c>
      <c r="H423" s="1">
        <v>22</v>
      </c>
      <c r="I423" s="1">
        <v>20</v>
      </c>
      <c r="J423" s="1">
        <v>26</v>
      </c>
      <c r="K423" s="1"/>
      <c r="L423" s="1"/>
      <c r="M423" s="1"/>
      <c r="N423" s="1"/>
      <c r="O423" s="1"/>
      <c r="P423" s="1"/>
      <c r="Q423" s="2">
        <f>45*2.7</f>
        <v>121.50000000000001</v>
      </c>
      <c r="R423" s="2"/>
      <c r="S423" s="2"/>
      <c r="T423" s="2"/>
      <c r="U423" s="2"/>
      <c r="V423" s="2"/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0</v>
      </c>
      <c r="AL423" s="1">
        <v>0</v>
      </c>
      <c r="AM423" s="1">
        <v>0</v>
      </c>
      <c r="AN423" s="1">
        <v>1</v>
      </c>
      <c r="AO423" s="1">
        <v>0</v>
      </c>
      <c r="AP423" s="1">
        <v>0</v>
      </c>
      <c r="AQ423" s="1">
        <v>1</v>
      </c>
      <c r="AR423" s="1">
        <v>1</v>
      </c>
      <c r="AS423" s="1">
        <v>1</v>
      </c>
      <c r="AT423" s="1">
        <v>1</v>
      </c>
      <c r="AU423" s="1">
        <v>1</v>
      </c>
      <c r="AV423" s="1">
        <v>1</v>
      </c>
      <c r="AW423" s="1">
        <v>1</v>
      </c>
      <c r="AX423" s="1">
        <v>1</v>
      </c>
      <c r="AY423" s="1">
        <v>0</v>
      </c>
      <c r="AZ423" s="1">
        <v>0</v>
      </c>
      <c r="BA423" s="1">
        <v>1</v>
      </c>
      <c r="BB423" s="1">
        <f>40*7</f>
        <v>280</v>
      </c>
      <c r="BC423" s="2">
        <v>1</v>
      </c>
      <c r="BD423" s="2">
        <v>2</v>
      </c>
      <c r="BE423" s="2">
        <v>3</v>
      </c>
      <c r="BF423" s="2"/>
      <c r="BG423" s="1">
        <v>1</v>
      </c>
      <c r="BH423" s="1">
        <v>1</v>
      </c>
      <c r="BI423" s="1">
        <v>1</v>
      </c>
      <c r="BJ423" s="1">
        <v>1</v>
      </c>
      <c r="BK423" s="1">
        <v>0</v>
      </c>
      <c r="BL423" s="1">
        <v>0</v>
      </c>
      <c r="BM423" s="1">
        <v>0</v>
      </c>
      <c r="BN423" s="1">
        <v>1</v>
      </c>
      <c r="BO423" s="1">
        <v>0</v>
      </c>
      <c r="BP423" s="1">
        <v>0</v>
      </c>
      <c r="BQ423" s="1">
        <v>0</v>
      </c>
      <c r="BR423" s="1"/>
    </row>
    <row r="424" spans="1:70" x14ac:dyDescent="0.3">
      <c r="A424" s="1" t="s">
        <v>165</v>
      </c>
      <c r="B424" s="1" t="s">
        <v>112</v>
      </c>
      <c r="C424" s="1" t="s">
        <v>175</v>
      </c>
      <c r="D424" s="1" t="s">
        <v>177</v>
      </c>
      <c r="E424" s="1" t="s">
        <v>170</v>
      </c>
      <c r="F424" s="1" t="s">
        <v>171</v>
      </c>
      <c r="G424" s="1" t="s">
        <v>2</v>
      </c>
      <c r="H424" s="1">
        <v>45.8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>
        <v>1</v>
      </c>
      <c r="BB424" s="1"/>
      <c r="BC424" s="2"/>
      <c r="BD424" s="2"/>
      <c r="BE424" s="2"/>
      <c r="BF424" s="2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>
        <v>7.8</v>
      </c>
    </row>
    <row r="425" spans="1:70" x14ac:dyDescent="0.3">
      <c r="A425" s="1" t="s">
        <v>173</v>
      </c>
      <c r="B425" s="1" t="s">
        <v>112</v>
      </c>
      <c r="C425" s="1" t="s">
        <v>175</v>
      </c>
      <c r="D425" s="1" t="s">
        <v>177</v>
      </c>
      <c r="E425" s="1" t="s">
        <v>170</v>
      </c>
      <c r="F425" s="1" t="s">
        <v>171</v>
      </c>
      <c r="G425" s="1" t="s">
        <v>2</v>
      </c>
      <c r="H425" s="1"/>
      <c r="I425" s="1"/>
      <c r="J425" s="1"/>
      <c r="K425" s="1">
        <v>45</v>
      </c>
      <c r="L425" s="1">
        <v>41</v>
      </c>
      <c r="M425" s="1">
        <v>49</v>
      </c>
      <c r="N425" s="1">
        <v>46</v>
      </c>
      <c r="O425" s="1">
        <v>40</v>
      </c>
      <c r="P425" s="1">
        <v>52</v>
      </c>
      <c r="Q425" s="1"/>
      <c r="R425" s="1"/>
      <c r="S425" s="1"/>
      <c r="T425" s="1"/>
      <c r="U425" s="1"/>
      <c r="V425" s="1"/>
      <c r="AF425" s="1">
        <v>0</v>
      </c>
      <c r="AG425" s="1">
        <v>1</v>
      </c>
      <c r="AH425" s="1">
        <v>0</v>
      </c>
      <c r="AI425" s="1">
        <v>1</v>
      </c>
      <c r="AJ425" s="1">
        <v>1</v>
      </c>
      <c r="AK425" s="1">
        <v>0</v>
      </c>
      <c r="AL425" s="1">
        <v>0</v>
      </c>
      <c r="AM425" s="1">
        <v>0</v>
      </c>
      <c r="AN425" s="1">
        <v>1</v>
      </c>
      <c r="AO425" s="6">
        <v>0</v>
      </c>
      <c r="AP425" s="6">
        <v>1</v>
      </c>
      <c r="AQ425" s="6">
        <v>1</v>
      </c>
      <c r="AR425" s="6">
        <v>1</v>
      </c>
      <c r="AS425" s="6">
        <v>1</v>
      </c>
      <c r="AT425" s="6">
        <v>1</v>
      </c>
      <c r="AU425" s="6">
        <v>1</v>
      </c>
      <c r="AV425" s="6">
        <v>1</v>
      </c>
      <c r="AW425" s="6">
        <v>1</v>
      </c>
      <c r="AX425" s="6">
        <v>1</v>
      </c>
      <c r="AY425" s="6">
        <v>1</v>
      </c>
      <c r="AZ425" s="6">
        <v>0</v>
      </c>
      <c r="BA425" s="1">
        <v>1</v>
      </c>
      <c r="BB425" s="1"/>
      <c r="BC425" s="2"/>
      <c r="BD425" s="2"/>
      <c r="BE425" s="2">
        <v>3</v>
      </c>
      <c r="BF425" s="2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spans="1:70" x14ac:dyDescent="0.3">
      <c r="A426" s="1" t="s">
        <v>166</v>
      </c>
      <c r="B426" s="1" t="s">
        <v>112</v>
      </c>
      <c r="C426" s="1" t="s">
        <v>175</v>
      </c>
      <c r="D426" s="1" t="s">
        <v>177</v>
      </c>
      <c r="E426" s="1" t="s">
        <v>170</v>
      </c>
      <c r="F426" s="1" t="s">
        <v>171</v>
      </c>
      <c r="G426" s="1" t="s">
        <v>2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>
        <v>1</v>
      </c>
      <c r="BB426" s="1"/>
      <c r="BC426" s="2"/>
      <c r="BD426" s="2"/>
      <c r="BE426" s="2"/>
      <c r="BF426" s="2"/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1</v>
      </c>
      <c r="BO426" s="1">
        <v>0</v>
      </c>
      <c r="BP426" s="1">
        <v>0</v>
      </c>
      <c r="BQ426" s="1">
        <v>0</v>
      </c>
      <c r="BR426" s="1"/>
    </row>
    <row r="427" spans="1:70" x14ac:dyDescent="0.3">
      <c r="A427" s="1" t="s">
        <v>163</v>
      </c>
      <c r="B427" s="1" t="s">
        <v>113</v>
      </c>
      <c r="C427" s="1" t="s">
        <v>175</v>
      </c>
      <c r="D427" s="1" t="s">
        <v>177</v>
      </c>
      <c r="E427" s="1" t="s">
        <v>170</v>
      </c>
      <c r="F427" s="1" t="s">
        <v>171</v>
      </c>
      <c r="G427" s="1" t="s">
        <v>2</v>
      </c>
      <c r="H427" s="1">
        <v>30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AF427" s="1">
        <v>0</v>
      </c>
      <c r="AG427" s="1">
        <v>1</v>
      </c>
      <c r="AH427" s="1"/>
      <c r="AI427" s="1">
        <v>1</v>
      </c>
      <c r="AJ427" s="1">
        <v>0</v>
      </c>
      <c r="AK427" s="1">
        <v>0</v>
      </c>
      <c r="AL427" s="1">
        <v>0</v>
      </c>
      <c r="AM427" s="1">
        <v>0</v>
      </c>
      <c r="AN427" s="1">
        <v>1</v>
      </c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>
        <v>1</v>
      </c>
      <c r="BB427" s="1"/>
      <c r="BC427" s="2"/>
      <c r="BD427" s="2"/>
      <c r="BE427" s="2"/>
      <c r="BF427" s="2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>
        <v>9</v>
      </c>
    </row>
    <row r="428" spans="1:70" x14ac:dyDescent="0.3">
      <c r="A428" s="1" t="s">
        <v>164</v>
      </c>
      <c r="B428" s="1" t="s">
        <v>113</v>
      </c>
      <c r="C428" s="1" t="s">
        <v>175</v>
      </c>
      <c r="D428" s="1" t="s">
        <v>177</v>
      </c>
      <c r="E428" s="1" t="s">
        <v>170</v>
      </c>
      <c r="F428" s="1" t="s">
        <v>171</v>
      </c>
      <c r="G428" s="1" t="s">
        <v>2</v>
      </c>
      <c r="H428" s="1">
        <v>29</v>
      </c>
      <c r="I428" s="1">
        <v>26</v>
      </c>
      <c r="J428" s="1">
        <v>32</v>
      </c>
      <c r="K428" s="1"/>
      <c r="L428" s="1"/>
      <c r="M428" s="1"/>
      <c r="N428" s="1"/>
      <c r="O428" s="1"/>
      <c r="P428" s="1"/>
      <c r="Q428" s="2">
        <v>800</v>
      </c>
      <c r="R428" s="2"/>
      <c r="S428" s="2"/>
      <c r="T428" s="2"/>
      <c r="U428" s="2"/>
      <c r="V428" s="2"/>
      <c r="X428" s="1">
        <f>39*7</f>
        <v>273</v>
      </c>
      <c r="Y428" s="1">
        <f>43*7</f>
        <v>301</v>
      </c>
      <c r="Z428" s="1">
        <f>8*7</f>
        <v>56</v>
      </c>
      <c r="AC428" s="1">
        <v>15</v>
      </c>
      <c r="AD428" s="1">
        <v>10</v>
      </c>
      <c r="AE428" s="1">
        <v>18</v>
      </c>
      <c r="AF428" s="1">
        <v>0</v>
      </c>
      <c r="AG428" s="1">
        <v>1</v>
      </c>
      <c r="AH428" s="1">
        <v>0</v>
      </c>
      <c r="AI428" s="1">
        <v>1</v>
      </c>
      <c r="AJ428" s="1">
        <v>1</v>
      </c>
      <c r="AK428" s="1">
        <v>0</v>
      </c>
      <c r="AL428" s="1">
        <v>0</v>
      </c>
      <c r="AM428" s="1">
        <v>0</v>
      </c>
      <c r="AN428" s="1">
        <v>1</v>
      </c>
      <c r="AO428" s="1">
        <v>0</v>
      </c>
      <c r="AP428" s="1">
        <v>0</v>
      </c>
      <c r="AQ428" s="1">
        <v>1</v>
      </c>
      <c r="AR428" s="1">
        <v>1</v>
      </c>
      <c r="AS428" s="1">
        <v>1</v>
      </c>
      <c r="AT428" s="1">
        <v>1</v>
      </c>
      <c r="AU428" s="1">
        <v>1</v>
      </c>
      <c r="AV428" s="1">
        <v>1</v>
      </c>
      <c r="AW428" s="1">
        <v>1</v>
      </c>
      <c r="AX428" s="1">
        <v>1</v>
      </c>
      <c r="AY428" s="1">
        <v>0</v>
      </c>
      <c r="AZ428" s="1">
        <v>0</v>
      </c>
      <c r="BA428" s="1">
        <v>1</v>
      </c>
      <c r="BB428" s="1">
        <v>280</v>
      </c>
      <c r="BC428" s="2">
        <v>1</v>
      </c>
      <c r="BD428" s="2">
        <v>2</v>
      </c>
      <c r="BE428" s="2">
        <v>2</v>
      </c>
      <c r="BF428" s="2"/>
      <c r="BG428" s="1">
        <v>1</v>
      </c>
      <c r="BH428" s="1">
        <v>1</v>
      </c>
      <c r="BI428" s="1">
        <v>1</v>
      </c>
      <c r="BJ428" s="1">
        <v>0</v>
      </c>
      <c r="BK428" s="1">
        <v>0</v>
      </c>
      <c r="BL428" s="1">
        <v>0</v>
      </c>
      <c r="BM428" s="1">
        <v>0</v>
      </c>
      <c r="BN428" s="1">
        <v>1</v>
      </c>
      <c r="BO428" s="1">
        <v>0</v>
      </c>
      <c r="BP428" s="1">
        <v>0</v>
      </c>
      <c r="BQ428" s="1">
        <v>0</v>
      </c>
      <c r="BR428" s="1"/>
    </row>
    <row r="429" spans="1:70" x14ac:dyDescent="0.3">
      <c r="A429" s="1" t="s">
        <v>173</v>
      </c>
      <c r="B429" s="1" t="s">
        <v>113</v>
      </c>
      <c r="C429" s="1" t="s">
        <v>175</v>
      </c>
      <c r="D429" s="1" t="s">
        <v>177</v>
      </c>
      <c r="E429" s="1" t="s">
        <v>170</v>
      </c>
      <c r="F429" s="1" t="s">
        <v>171</v>
      </c>
      <c r="G429" s="1" t="s">
        <v>2</v>
      </c>
      <c r="H429" s="1"/>
      <c r="I429" s="1"/>
      <c r="J429" s="1"/>
      <c r="K429" s="1">
        <v>53</v>
      </c>
      <c r="L429" s="1">
        <v>46</v>
      </c>
      <c r="M429" s="1">
        <v>60</v>
      </c>
      <c r="N429" s="1">
        <v>59.5</v>
      </c>
      <c r="O429" s="1">
        <v>53</v>
      </c>
      <c r="P429" s="1">
        <v>66</v>
      </c>
      <c r="Q429" s="1"/>
      <c r="R429" s="1"/>
      <c r="S429" s="1"/>
      <c r="T429" s="1"/>
      <c r="U429" s="1"/>
      <c r="V429" s="1"/>
      <c r="AF429" s="1">
        <v>0</v>
      </c>
      <c r="AG429" s="1">
        <v>1</v>
      </c>
      <c r="AH429" s="1">
        <v>0</v>
      </c>
      <c r="AI429" s="1">
        <v>1</v>
      </c>
      <c r="AJ429" s="1">
        <v>1</v>
      </c>
      <c r="AK429" s="1">
        <v>0</v>
      </c>
      <c r="AL429" s="1">
        <v>0</v>
      </c>
      <c r="AM429" s="1">
        <v>0</v>
      </c>
      <c r="AN429" s="1">
        <v>1</v>
      </c>
      <c r="AO429" s="6">
        <v>1</v>
      </c>
      <c r="AP429" s="6">
        <v>1</v>
      </c>
      <c r="AQ429" s="6">
        <v>1</v>
      </c>
      <c r="AR429" s="6">
        <v>1</v>
      </c>
      <c r="AS429" s="6">
        <v>1</v>
      </c>
      <c r="AT429" s="6">
        <v>1</v>
      </c>
      <c r="AU429" s="6">
        <v>1</v>
      </c>
      <c r="AV429" s="6">
        <v>1</v>
      </c>
      <c r="AW429" s="6">
        <v>1</v>
      </c>
      <c r="AX429" s="6">
        <v>1</v>
      </c>
      <c r="AY429" s="6">
        <v>1</v>
      </c>
      <c r="AZ429" s="6">
        <v>1</v>
      </c>
      <c r="BA429" s="1">
        <v>1</v>
      </c>
      <c r="BB429" s="1"/>
      <c r="BC429" s="2"/>
      <c r="BD429" s="2"/>
      <c r="BE429" s="2">
        <v>2</v>
      </c>
      <c r="BF429" s="2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spans="1:70" x14ac:dyDescent="0.3">
      <c r="A430" s="1" t="s">
        <v>166</v>
      </c>
      <c r="B430" s="1" t="s">
        <v>113</v>
      </c>
      <c r="C430" s="1" t="s">
        <v>175</v>
      </c>
      <c r="D430" s="1" t="s">
        <v>177</v>
      </c>
      <c r="E430" s="1" t="s">
        <v>170</v>
      </c>
      <c r="F430" s="1" t="s">
        <v>171</v>
      </c>
      <c r="G430" s="1" t="s">
        <v>2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>
        <v>1</v>
      </c>
      <c r="BB430" s="1"/>
      <c r="BC430" s="2"/>
      <c r="BD430" s="2"/>
      <c r="BE430" s="2"/>
      <c r="BF430" s="2"/>
      <c r="BG430" s="1">
        <v>1</v>
      </c>
      <c r="BH430" s="1">
        <v>1</v>
      </c>
      <c r="BI430" s="1">
        <v>1</v>
      </c>
      <c r="BJ430" s="1">
        <v>0</v>
      </c>
      <c r="BK430" s="1">
        <v>0</v>
      </c>
      <c r="BL430" s="1">
        <v>1</v>
      </c>
      <c r="BM430" s="1">
        <v>1</v>
      </c>
      <c r="BN430" s="1">
        <v>1</v>
      </c>
      <c r="BO430" s="1">
        <v>0</v>
      </c>
      <c r="BP430" s="1">
        <v>1</v>
      </c>
      <c r="BQ430" s="1">
        <v>0</v>
      </c>
      <c r="BR430" s="1"/>
    </row>
    <row r="431" spans="1:70" x14ac:dyDescent="0.3">
      <c r="A431" s="1" t="s">
        <v>163</v>
      </c>
      <c r="B431" s="1" t="s">
        <v>114</v>
      </c>
      <c r="C431" s="1" t="s">
        <v>175</v>
      </c>
      <c r="D431" s="1" t="s">
        <v>177</v>
      </c>
      <c r="E431" s="1" t="s">
        <v>170</v>
      </c>
      <c r="F431" s="1" t="s">
        <v>171</v>
      </c>
      <c r="G431" s="1" t="s">
        <v>2</v>
      </c>
      <c r="H431" s="1">
        <v>28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AF431" s="1">
        <v>0</v>
      </c>
      <c r="AG431" s="1">
        <v>0</v>
      </c>
      <c r="AH431" s="1"/>
      <c r="AI431" s="1">
        <v>0</v>
      </c>
      <c r="AJ431" s="1">
        <v>1</v>
      </c>
      <c r="AK431" s="1">
        <v>0</v>
      </c>
      <c r="AL431" s="1">
        <v>0</v>
      </c>
      <c r="AM431" s="1">
        <v>0</v>
      </c>
      <c r="AN431" s="1">
        <v>1</v>
      </c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>
        <v>1</v>
      </c>
      <c r="BB431" s="1"/>
      <c r="BC431" s="2"/>
      <c r="BD431" s="2"/>
      <c r="BE431" s="2"/>
      <c r="BF431" s="2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>
        <v>9</v>
      </c>
    </row>
    <row r="432" spans="1:70" x14ac:dyDescent="0.3">
      <c r="A432" s="1" t="s">
        <v>164</v>
      </c>
      <c r="B432" s="1" t="s">
        <v>114</v>
      </c>
      <c r="C432" s="1" t="s">
        <v>175</v>
      </c>
      <c r="D432" s="1" t="s">
        <v>177</v>
      </c>
      <c r="E432" s="1" t="s">
        <v>170</v>
      </c>
      <c r="F432" s="1" t="s">
        <v>171</v>
      </c>
      <c r="G432" s="1" t="s">
        <v>2</v>
      </c>
      <c r="H432" s="1">
        <v>28</v>
      </c>
      <c r="I432" s="1">
        <v>26</v>
      </c>
      <c r="J432" s="1">
        <v>30</v>
      </c>
      <c r="K432" s="1"/>
      <c r="L432" s="1"/>
      <c r="M432" s="1"/>
      <c r="N432" s="1"/>
      <c r="O432" s="1"/>
      <c r="P432" s="1"/>
      <c r="Q432" s="2">
        <f>94*5</f>
        <v>470</v>
      </c>
      <c r="R432" s="2"/>
      <c r="S432" s="2"/>
      <c r="T432" s="2"/>
      <c r="U432" s="2"/>
      <c r="V432" s="2"/>
      <c r="AF432" s="1">
        <v>0</v>
      </c>
      <c r="AG432" s="1">
        <v>1</v>
      </c>
      <c r="AH432" s="1">
        <v>0</v>
      </c>
      <c r="AI432" s="1">
        <v>1</v>
      </c>
      <c r="AJ432" s="1">
        <v>1</v>
      </c>
      <c r="AK432" s="1">
        <v>0</v>
      </c>
      <c r="AL432" s="1">
        <v>1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1</v>
      </c>
      <c r="AT432" s="1">
        <v>1</v>
      </c>
      <c r="AU432" s="1">
        <v>1</v>
      </c>
      <c r="AV432" s="1">
        <v>1</v>
      </c>
      <c r="AW432" s="1">
        <v>1</v>
      </c>
      <c r="AX432" s="1">
        <v>1</v>
      </c>
      <c r="AY432" s="1">
        <v>0</v>
      </c>
      <c r="AZ432" s="1">
        <v>0</v>
      </c>
      <c r="BA432" s="1">
        <v>1</v>
      </c>
      <c r="BB432" s="1">
        <v>63</v>
      </c>
      <c r="BC432" s="2">
        <v>1</v>
      </c>
      <c r="BD432" s="2">
        <v>2</v>
      </c>
      <c r="BE432" s="2">
        <v>3</v>
      </c>
      <c r="BF432" s="2"/>
      <c r="BG432" s="1">
        <v>0</v>
      </c>
      <c r="BH432" s="1">
        <v>0</v>
      </c>
      <c r="BI432" s="1">
        <v>1</v>
      </c>
      <c r="BJ432" s="1">
        <v>0</v>
      </c>
      <c r="BK432" s="1">
        <v>0</v>
      </c>
      <c r="BL432" s="1">
        <v>1</v>
      </c>
      <c r="BM432" s="1">
        <v>0</v>
      </c>
      <c r="BN432" s="1">
        <v>1</v>
      </c>
      <c r="BO432" s="1">
        <v>0</v>
      </c>
      <c r="BP432" s="1">
        <v>0</v>
      </c>
      <c r="BQ432" s="1">
        <v>0</v>
      </c>
      <c r="BR432" s="1"/>
    </row>
    <row r="433" spans="1:70" x14ac:dyDescent="0.3">
      <c r="A433" s="1" t="s">
        <v>173</v>
      </c>
      <c r="B433" s="1" t="s">
        <v>114</v>
      </c>
      <c r="C433" s="1" t="s">
        <v>175</v>
      </c>
      <c r="D433" s="1" t="s">
        <v>177</v>
      </c>
      <c r="E433" s="1" t="s">
        <v>170</v>
      </c>
      <c r="F433" s="1" t="s">
        <v>171</v>
      </c>
      <c r="G433" s="1" t="s">
        <v>2</v>
      </c>
      <c r="H433" s="1"/>
      <c r="I433" s="1"/>
      <c r="J433" s="1"/>
      <c r="K433" s="1">
        <v>53</v>
      </c>
      <c r="L433" s="1">
        <v>47</v>
      </c>
      <c r="M433" s="1">
        <v>59</v>
      </c>
      <c r="N433" s="1">
        <v>54</v>
      </c>
      <c r="O433" s="1">
        <v>46</v>
      </c>
      <c r="P433" s="1">
        <v>62</v>
      </c>
      <c r="Q433" s="1"/>
      <c r="R433" s="1"/>
      <c r="S433" s="1"/>
      <c r="T433" s="1"/>
      <c r="U433" s="1"/>
      <c r="V433" s="1"/>
      <c r="X433" s="1">
        <f>27*7</f>
        <v>189</v>
      </c>
      <c r="Y433" s="1">
        <f>36*7</f>
        <v>252</v>
      </c>
      <c r="AA433" s="1">
        <f>8*7</f>
        <v>56</v>
      </c>
      <c r="AB433" s="1">
        <f>7*10</f>
        <v>70</v>
      </c>
      <c r="AC433" s="1">
        <v>20</v>
      </c>
      <c r="AD433" s="1">
        <v>14</v>
      </c>
      <c r="AE433" s="1">
        <v>28</v>
      </c>
      <c r="AF433" s="1">
        <v>0</v>
      </c>
      <c r="AG433" s="1">
        <v>1</v>
      </c>
      <c r="AH433" s="1">
        <v>0</v>
      </c>
      <c r="AI433" s="1">
        <v>1</v>
      </c>
      <c r="AJ433" s="1">
        <v>1</v>
      </c>
      <c r="AK433" s="1">
        <v>0</v>
      </c>
      <c r="AL433" s="1">
        <v>0</v>
      </c>
      <c r="AM433" s="1">
        <v>0</v>
      </c>
      <c r="AN433" s="1">
        <v>1</v>
      </c>
      <c r="AO433" s="6">
        <v>1</v>
      </c>
      <c r="AP433" s="6">
        <v>1</v>
      </c>
      <c r="AQ433" s="6">
        <v>1</v>
      </c>
      <c r="AR433" s="6">
        <v>1</v>
      </c>
      <c r="AS433" s="6">
        <v>1</v>
      </c>
      <c r="AT433" s="6">
        <v>1</v>
      </c>
      <c r="AU433" s="6">
        <v>1</v>
      </c>
      <c r="AV433" s="6">
        <v>1</v>
      </c>
      <c r="AW433" s="6">
        <v>1</v>
      </c>
      <c r="AX433" s="6">
        <v>1</v>
      </c>
      <c r="AY433" s="6">
        <v>1</v>
      </c>
      <c r="AZ433" s="6">
        <v>1</v>
      </c>
      <c r="BA433" s="1">
        <v>1</v>
      </c>
      <c r="BB433" s="1"/>
      <c r="BC433" s="2"/>
      <c r="BD433" s="2"/>
      <c r="BE433" s="2">
        <v>3</v>
      </c>
      <c r="BF433" s="2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spans="1:70" x14ac:dyDescent="0.3">
      <c r="A434" s="1" t="s">
        <v>166</v>
      </c>
      <c r="B434" s="1" t="s">
        <v>114</v>
      </c>
      <c r="C434" s="1" t="s">
        <v>175</v>
      </c>
      <c r="D434" s="1" t="s">
        <v>177</v>
      </c>
      <c r="E434" s="1" t="s">
        <v>170</v>
      </c>
      <c r="F434" s="1" t="s">
        <v>171</v>
      </c>
      <c r="G434" s="1" t="s">
        <v>2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>
        <v>1</v>
      </c>
      <c r="BB434" s="1"/>
      <c r="BC434" s="2"/>
      <c r="BD434" s="2"/>
      <c r="BE434" s="2"/>
      <c r="BF434" s="2"/>
      <c r="BG434" s="1">
        <v>1</v>
      </c>
      <c r="BH434" s="1">
        <v>1</v>
      </c>
      <c r="BI434" s="1">
        <v>1</v>
      </c>
      <c r="BJ434" s="1">
        <v>0</v>
      </c>
      <c r="BK434" s="1">
        <v>0</v>
      </c>
      <c r="BL434" s="1">
        <v>1</v>
      </c>
      <c r="BM434" s="1">
        <v>1</v>
      </c>
      <c r="BN434" s="1">
        <v>1</v>
      </c>
      <c r="BO434" s="1">
        <v>1</v>
      </c>
      <c r="BP434" s="1">
        <v>1</v>
      </c>
      <c r="BQ434" s="1">
        <v>0</v>
      </c>
      <c r="BR434" s="1"/>
    </row>
    <row r="435" spans="1:70" x14ac:dyDescent="0.3">
      <c r="A435" s="1" t="s">
        <v>163</v>
      </c>
      <c r="B435" s="1" t="s">
        <v>115</v>
      </c>
      <c r="C435" s="1" t="s">
        <v>175</v>
      </c>
      <c r="D435" s="1" t="s">
        <v>177</v>
      </c>
      <c r="E435" s="1" t="s">
        <v>170</v>
      </c>
      <c r="F435" s="1" t="s">
        <v>171</v>
      </c>
      <c r="G435" s="1" t="s">
        <v>2</v>
      </c>
      <c r="H435" s="1">
        <v>22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AF435" s="1">
        <v>0</v>
      </c>
      <c r="AG435" s="1">
        <v>1</v>
      </c>
      <c r="AH435" s="1"/>
      <c r="AI435" s="1">
        <v>0</v>
      </c>
      <c r="AJ435" s="1">
        <v>0</v>
      </c>
      <c r="AK435" s="1">
        <v>0</v>
      </c>
      <c r="AL435" s="1">
        <v>1</v>
      </c>
      <c r="AM435" s="1">
        <v>0</v>
      </c>
      <c r="AN435" s="1">
        <v>0</v>
      </c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>
        <v>1</v>
      </c>
      <c r="BB435" s="1"/>
      <c r="BC435" s="2"/>
      <c r="BD435" s="2"/>
      <c r="BE435" s="2"/>
      <c r="BF435" s="2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>
        <v>3</v>
      </c>
    </row>
    <row r="436" spans="1:70" x14ac:dyDescent="0.3">
      <c r="A436" s="1" t="s">
        <v>164</v>
      </c>
      <c r="B436" s="1" t="s">
        <v>115</v>
      </c>
      <c r="C436" s="1" t="s">
        <v>175</v>
      </c>
      <c r="D436" s="1" t="s">
        <v>177</v>
      </c>
      <c r="E436" s="1" t="s">
        <v>170</v>
      </c>
      <c r="F436" s="1" t="s">
        <v>171</v>
      </c>
      <c r="G436" s="1" t="s">
        <v>2</v>
      </c>
      <c r="H436" s="1">
        <v>21</v>
      </c>
      <c r="I436" s="1">
        <v>18</v>
      </c>
      <c r="J436" s="1">
        <v>24</v>
      </c>
      <c r="K436" s="1"/>
      <c r="L436" s="1"/>
      <c r="M436" s="1"/>
      <c r="N436" s="1"/>
      <c r="O436" s="1"/>
      <c r="P436" s="1"/>
      <c r="Q436" s="2">
        <f>90*2.1</f>
        <v>189</v>
      </c>
      <c r="R436" s="2"/>
      <c r="S436" s="2"/>
      <c r="T436" s="2"/>
      <c r="U436" s="2"/>
      <c r="V436" s="2"/>
      <c r="AF436" s="1">
        <v>0</v>
      </c>
      <c r="AG436" s="1">
        <v>1</v>
      </c>
      <c r="AH436" s="1">
        <v>0</v>
      </c>
      <c r="AI436" s="1">
        <v>0</v>
      </c>
      <c r="AJ436" s="1">
        <v>0</v>
      </c>
      <c r="AK436" s="1">
        <v>0</v>
      </c>
      <c r="AL436" s="1">
        <v>1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1</v>
      </c>
      <c r="AU436" s="1">
        <v>1</v>
      </c>
      <c r="AV436" s="1">
        <v>1</v>
      </c>
      <c r="AW436" s="1">
        <v>0</v>
      </c>
      <c r="AX436" s="1">
        <v>0</v>
      </c>
      <c r="AY436" s="1">
        <v>0</v>
      </c>
      <c r="AZ436" s="1">
        <v>0</v>
      </c>
      <c r="BA436" s="1">
        <v>1</v>
      </c>
      <c r="BB436" s="1">
        <v>21</v>
      </c>
      <c r="BC436" s="2">
        <v>1</v>
      </c>
      <c r="BD436" s="2">
        <v>2</v>
      </c>
      <c r="BE436" s="2">
        <v>2</v>
      </c>
      <c r="BF436" s="2"/>
      <c r="BG436" s="1">
        <v>0</v>
      </c>
      <c r="BH436" s="1">
        <v>0</v>
      </c>
      <c r="BI436" s="1">
        <v>0</v>
      </c>
      <c r="BJ436" s="1">
        <v>1</v>
      </c>
      <c r="BK436" s="1">
        <v>1</v>
      </c>
      <c r="BL436" s="1">
        <v>1</v>
      </c>
      <c r="BM436" s="1">
        <v>0</v>
      </c>
      <c r="BN436" s="1">
        <v>1</v>
      </c>
      <c r="BO436" s="1">
        <v>0</v>
      </c>
      <c r="BP436" s="1">
        <v>0</v>
      </c>
      <c r="BQ436" s="1">
        <v>0</v>
      </c>
      <c r="BR436" s="1"/>
    </row>
    <row r="437" spans="1:70" x14ac:dyDescent="0.3">
      <c r="A437" s="1" t="s">
        <v>165</v>
      </c>
      <c r="B437" s="1" t="s">
        <v>115</v>
      </c>
      <c r="C437" s="1" t="s">
        <v>175</v>
      </c>
      <c r="D437" s="1" t="s">
        <v>177</v>
      </c>
      <c r="E437" s="1" t="s">
        <v>170</v>
      </c>
      <c r="F437" s="1" t="s">
        <v>171</v>
      </c>
      <c r="G437" s="1" t="s">
        <v>2</v>
      </c>
      <c r="H437" s="1">
        <v>38.9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>
        <v>1</v>
      </c>
      <c r="BB437" s="1"/>
      <c r="BC437" s="2"/>
      <c r="BD437" s="2"/>
      <c r="BE437" s="2"/>
      <c r="BF437" s="2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>
        <v>6.6</v>
      </c>
    </row>
    <row r="438" spans="1:70" x14ac:dyDescent="0.3">
      <c r="A438" s="1" t="s">
        <v>173</v>
      </c>
      <c r="B438" s="1" t="s">
        <v>115</v>
      </c>
      <c r="C438" s="1" t="s">
        <v>175</v>
      </c>
      <c r="D438" s="1" t="s">
        <v>177</v>
      </c>
      <c r="E438" s="1" t="s">
        <v>170</v>
      </c>
      <c r="F438" s="1" t="s">
        <v>171</v>
      </c>
      <c r="G438" s="1" t="s">
        <v>2</v>
      </c>
      <c r="H438" s="1"/>
      <c r="I438" s="1"/>
      <c r="J438" s="1"/>
      <c r="K438" s="1">
        <v>33.5</v>
      </c>
      <c r="L438" s="1">
        <v>30</v>
      </c>
      <c r="M438" s="1">
        <v>37</v>
      </c>
      <c r="N438" s="1">
        <v>38.5</v>
      </c>
      <c r="O438" s="1">
        <v>35</v>
      </c>
      <c r="P438" s="1">
        <v>42</v>
      </c>
      <c r="Q438" s="1"/>
      <c r="R438" s="1"/>
      <c r="S438" s="1"/>
      <c r="T438" s="1"/>
      <c r="U438" s="1"/>
      <c r="V438" s="1"/>
      <c r="X438" s="1">
        <f>38*7</f>
        <v>266</v>
      </c>
      <c r="Y438" s="1">
        <f>42*7</f>
        <v>294</v>
      </c>
      <c r="Z438" s="1">
        <f>8*7</f>
        <v>56</v>
      </c>
      <c r="AC438" s="1">
        <v>14</v>
      </c>
      <c r="AF438" s="1">
        <v>0</v>
      </c>
      <c r="AG438" s="1">
        <v>1</v>
      </c>
      <c r="AH438" s="1">
        <v>0</v>
      </c>
      <c r="AI438" s="1">
        <v>0</v>
      </c>
      <c r="AJ438" s="1">
        <v>0</v>
      </c>
      <c r="AK438" s="1">
        <v>0</v>
      </c>
      <c r="AL438" s="1">
        <v>1</v>
      </c>
      <c r="AM438" s="1">
        <v>0</v>
      </c>
      <c r="AN438" s="1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6">
        <v>1</v>
      </c>
      <c r="AU438" s="6">
        <v>1</v>
      </c>
      <c r="AV438" s="6">
        <v>1</v>
      </c>
      <c r="AW438" s="6">
        <v>0</v>
      </c>
      <c r="AX438" s="6">
        <v>0</v>
      </c>
      <c r="AY438" s="6">
        <v>0</v>
      </c>
      <c r="AZ438" s="6">
        <v>0</v>
      </c>
      <c r="BA438" s="1">
        <v>1</v>
      </c>
      <c r="BB438" s="1"/>
      <c r="BC438" s="2"/>
      <c r="BD438" s="2"/>
      <c r="BE438" s="2">
        <v>3</v>
      </c>
      <c r="BF438" s="2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spans="1:70" x14ac:dyDescent="0.3">
      <c r="A439" s="1" t="s">
        <v>166</v>
      </c>
      <c r="B439" s="1" t="s">
        <v>115</v>
      </c>
      <c r="C439" s="1" t="s">
        <v>175</v>
      </c>
      <c r="D439" s="1" t="s">
        <v>177</v>
      </c>
      <c r="E439" s="1" t="s">
        <v>170</v>
      </c>
      <c r="F439" s="1" t="s">
        <v>171</v>
      </c>
      <c r="G439" s="1" t="s">
        <v>2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>
        <v>1</v>
      </c>
      <c r="BB439" s="1"/>
      <c r="BC439" s="2"/>
      <c r="BD439" s="2"/>
      <c r="BE439" s="2"/>
      <c r="BF439" s="2"/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1</v>
      </c>
      <c r="BM439" s="1">
        <v>1</v>
      </c>
      <c r="BN439" s="1">
        <v>1</v>
      </c>
      <c r="BO439" s="1">
        <v>0</v>
      </c>
      <c r="BP439" s="1">
        <v>0</v>
      </c>
      <c r="BQ439" s="1">
        <v>0</v>
      </c>
      <c r="BR439" s="1"/>
    </row>
    <row r="440" spans="1:70" x14ac:dyDescent="0.3">
      <c r="A440" s="1" t="s">
        <v>163</v>
      </c>
      <c r="B440" s="1" t="s">
        <v>116</v>
      </c>
      <c r="C440" s="1" t="s">
        <v>175</v>
      </c>
      <c r="D440" s="1" t="s">
        <v>177</v>
      </c>
      <c r="E440" s="1" t="s">
        <v>170</v>
      </c>
      <c r="F440" s="1" t="s">
        <v>171</v>
      </c>
      <c r="G440" s="1" t="s">
        <v>2</v>
      </c>
      <c r="H440" s="1">
        <v>23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AF440" s="1">
        <v>0</v>
      </c>
      <c r="AG440" s="1">
        <v>1</v>
      </c>
      <c r="AH440" s="1"/>
      <c r="AI440" s="1">
        <v>0</v>
      </c>
      <c r="AJ440" s="1">
        <v>0</v>
      </c>
      <c r="AK440" s="1">
        <v>0</v>
      </c>
      <c r="AL440" s="1">
        <v>1</v>
      </c>
      <c r="AM440" s="1">
        <v>0</v>
      </c>
      <c r="AN440" s="1">
        <v>0</v>
      </c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>
        <v>1</v>
      </c>
      <c r="BB440" s="1"/>
      <c r="BC440" s="2"/>
      <c r="BD440" s="2"/>
      <c r="BE440" s="2"/>
      <c r="BF440" s="2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>
        <v>4</v>
      </c>
    </row>
    <row r="441" spans="1:70" x14ac:dyDescent="0.3">
      <c r="A441" s="1" t="s">
        <v>164</v>
      </c>
      <c r="B441" s="1" t="s">
        <v>116</v>
      </c>
      <c r="C441" s="1" t="s">
        <v>175</v>
      </c>
      <c r="D441" s="1" t="s">
        <v>177</v>
      </c>
      <c r="E441" s="1" t="s">
        <v>170</v>
      </c>
      <c r="F441" s="1" t="s">
        <v>171</v>
      </c>
      <c r="G441" s="1" t="s">
        <v>2</v>
      </c>
      <c r="H441" s="1">
        <v>23</v>
      </c>
      <c r="I441" s="1">
        <v>21</v>
      </c>
      <c r="J441" s="1">
        <v>25</v>
      </c>
      <c r="K441" s="1"/>
      <c r="L441" s="1"/>
      <c r="M441" s="1"/>
      <c r="N441" s="1"/>
      <c r="O441" s="1"/>
      <c r="P441" s="1"/>
      <c r="Q441" s="2">
        <f>108*1.8</f>
        <v>194.4</v>
      </c>
      <c r="R441" s="2"/>
      <c r="S441" s="2"/>
      <c r="T441" s="2"/>
      <c r="U441" s="2"/>
      <c r="V441" s="2"/>
      <c r="AF441" s="1">
        <v>0</v>
      </c>
      <c r="AG441" s="1">
        <v>1</v>
      </c>
      <c r="AH441" s="1">
        <v>0</v>
      </c>
      <c r="AI441" s="1">
        <v>0</v>
      </c>
      <c r="AJ441" s="1">
        <v>0</v>
      </c>
      <c r="AK441" s="1">
        <v>0</v>
      </c>
      <c r="AL441" s="1">
        <v>1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1</v>
      </c>
      <c r="AV441" s="1">
        <v>1</v>
      </c>
      <c r="AW441" s="1">
        <v>1</v>
      </c>
      <c r="AX441" s="1">
        <v>0</v>
      </c>
      <c r="AY441" s="1">
        <v>0</v>
      </c>
      <c r="AZ441" s="1">
        <v>0</v>
      </c>
      <c r="BA441" s="1">
        <v>1</v>
      </c>
      <c r="BB441" s="1">
        <v>21</v>
      </c>
      <c r="BC441" s="2">
        <v>1</v>
      </c>
      <c r="BD441" s="2">
        <v>2</v>
      </c>
      <c r="BE441" s="2">
        <v>2</v>
      </c>
      <c r="BF441" s="2"/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/>
    </row>
    <row r="442" spans="1:70" x14ac:dyDescent="0.3">
      <c r="A442" s="1" t="s">
        <v>173</v>
      </c>
      <c r="B442" s="1" t="s">
        <v>116</v>
      </c>
      <c r="C442" s="1" t="s">
        <v>175</v>
      </c>
      <c r="D442" s="1" t="s">
        <v>177</v>
      </c>
      <c r="E442" s="1" t="s">
        <v>170</v>
      </c>
      <c r="F442" s="1" t="s">
        <v>171</v>
      </c>
      <c r="G442" s="1" t="s">
        <v>2</v>
      </c>
      <c r="H442" s="1"/>
      <c r="I442" s="1"/>
      <c r="J442" s="1"/>
      <c r="K442" s="1">
        <v>41</v>
      </c>
      <c r="L442" s="1">
        <v>38</v>
      </c>
      <c r="M442" s="1">
        <v>44</v>
      </c>
      <c r="N442" s="1">
        <v>41</v>
      </c>
      <c r="O442" s="1">
        <v>38</v>
      </c>
      <c r="P442" s="1">
        <v>44</v>
      </c>
      <c r="Q442" s="1"/>
      <c r="R442" s="1"/>
      <c r="S442" s="1"/>
      <c r="T442" s="1"/>
      <c r="U442" s="1"/>
      <c r="V442" s="1"/>
      <c r="AF442" s="1">
        <v>0</v>
      </c>
      <c r="AG442" s="1">
        <v>1</v>
      </c>
      <c r="AH442" s="1">
        <v>0</v>
      </c>
      <c r="AI442" s="1">
        <v>0</v>
      </c>
      <c r="AJ442" s="1">
        <v>0</v>
      </c>
      <c r="AK442" s="1">
        <v>0</v>
      </c>
      <c r="AL442" s="1">
        <v>1</v>
      </c>
      <c r="AM442" s="1">
        <v>0</v>
      </c>
      <c r="AN442" s="1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1</v>
      </c>
      <c r="AT442" s="6">
        <v>1</v>
      </c>
      <c r="AU442" s="6">
        <v>1</v>
      </c>
      <c r="AV442" s="6">
        <v>1</v>
      </c>
      <c r="AW442" s="6">
        <v>1</v>
      </c>
      <c r="AX442" s="6">
        <v>0</v>
      </c>
      <c r="AY442" s="6">
        <v>0</v>
      </c>
      <c r="AZ442" s="6">
        <v>0</v>
      </c>
      <c r="BA442" s="1">
        <v>1</v>
      </c>
      <c r="BB442" s="1"/>
      <c r="BC442" s="2"/>
      <c r="BD442" s="2"/>
      <c r="BE442" s="2">
        <v>2</v>
      </c>
      <c r="BF442" s="2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spans="1:70" x14ac:dyDescent="0.3">
      <c r="A443" s="1" t="s">
        <v>166</v>
      </c>
      <c r="B443" s="1" t="s">
        <v>116</v>
      </c>
      <c r="C443" s="1" t="s">
        <v>175</v>
      </c>
      <c r="D443" s="1" t="s">
        <v>177</v>
      </c>
      <c r="E443" s="1" t="s">
        <v>170</v>
      </c>
      <c r="F443" s="1" t="s">
        <v>171</v>
      </c>
      <c r="G443" s="1" t="s">
        <v>2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>
        <v>6</v>
      </c>
      <c r="X443" s="1">
        <v>4</v>
      </c>
      <c r="Y443" s="1">
        <v>9</v>
      </c>
      <c r="Z443" s="1">
        <v>19</v>
      </c>
      <c r="AA443" s="1">
        <v>13</v>
      </c>
      <c r="AB443" s="1">
        <v>30</v>
      </c>
      <c r="AC443" s="1">
        <v>12</v>
      </c>
      <c r="AD443" s="1">
        <v>8</v>
      </c>
      <c r="AE443" s="1">
        <v>15</v>
      </c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>
        <v>1</v>
      </c>
      <c r="BB443" s="1"/>
      <c r="BC443" s="2"/>
      <c r="BD443" s="2"/>
      <c r="BE443" s="2"/>
      <c r="BF443" s="2"/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1</v>
      </c>
      <c r="BO443" s="1">
        <v>0</v>
      </c>
      <c r="BP443" s="1">
        <v>0</v>
      </c>
      <c r="BQ443" s="1">
        <v>0</v>
      </c>
      <c r="BR443" s="1"/>
    </row>
    <row r="444" spans="1:70" x14ac:dyDescent="0.3">
      <c r="A444" s="1" t="s">
        <v>163</v>
      </c>
      <c r="B444" s="1" t="s">
        <v>117</v>
      </c>
      <c r="C444" s="1" t="s">
        <v>175</v>
      </c>
      <c r="D444" s="1" t="s">
        <v>177</v>
      </c>
      <c r="E444" s="1" t="s">
        <v>170</v>
      </c>
      <c r="F444" s="1" t="s">
        <v>171</v>
      </c>
      <c r="G444" s="1" t="s">
        <v>2</v>
      </c>
      <c r="H444" s="1">
        <v>34.5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AF444" s="1">
        <v>0</v>
      </c>
      <c r="AG444" s="1">
        <v>1</v>
      </c>
      <c r="AH444" s="1"/>
      <c r="AI444" s="1">
        <v>0</v>
      </c>
      <c r="AJ444" s="1">
        <v>0</v>
      </c>
      <c r="AK444" s="1">
        <v>0</v>
      </c>
      <c r="AL444" s="1">
        <v>1</v>
      </c>
      <c r="AM444" s="1">
        <v>0</v>
      </c>
      <c r="AN444" s="1">
        <v>0</v>
      </c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>
        <v>1</v>
      </c>
      <c r="BB444" s="1"/>
      <c r="BC444" s="2"/>
      <c r="BD444" s="2"/>
      <c r="BE444" s="2"/>
      <c r="BF444" s="2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>
        <v>5</v>
      </c>
    </row>
    <row r="445" spans="1:70" x14ac:dyDescent="0.3">
      <c r="A445" s="1" t="s">
        <v>167</v>
      </c>
      <c r="B445" s="1" t="s">
        <v>117</v>
      </c>
      <c r="C445" s="1" t="s">
        <v>175</v>
      </c>
      <c r="D445" s="1" t="s">
        <v>177</v>
      </c>
      <c r="E445" s="1" t="s">
        <v>170</v>
      </c>
      <c r="F445" s="1" t="s">
        <v>171</v>
      </c>
      <c r="G445" s="1" t="s">
        <v>2</v>
      </c>
      <c r="H445" s="1"/>
      <c r="I445" s="1"/>
      <c r="J445" s="1"/>
      <c r="K445" s="1">
        <v>33</v>
      </c>
      <c r="L445" s="1">
        <v>30</v>
      </c>
      <c r="M445" s="1">
        <v>36</v>
      </c>
      <c r="N445" s="1">
        <v>36</v>
      </c>
      <c r="O445" s="1">
        <v>34</v>
      </c>
      <c r="P445" s="1">
        <v>39</v>
      </c>
      <c r="Q445" s="1">
        <v>250</v>
      </c>
      <c r="R445" s="1"/>
      <c r="S445" s="1"/>
      <c r="T445" s="1"/>
      <c r="U445" s="1"/>
      <c r="V445" s="1"/>
      <c r="AF445" s="1">
        <v>0</v>
      </c>
      <c r="AG445" s="1">
        <v>1</v>
      </c>
      <c r="AH445" s="1">
        <v>0</v>
      </c>
      <c r="AI445" s="1">
        <v>0</v>
      </c>
      <c r="AJ445" s="1">
        <v>0</v>
      </c>
      <c r="AK445" s="1">
        <v>0</v>
      </c>
      <c r="AL445" s="1">
        <v>1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1</v>
      </c>
      <c r="AV445" s="1">
        <v>1</v>
      </c>
      <c r="AW445" s="1">
        <v>1</v>
      </c>
      <c r="AX445" s="1">
        <v>0</v>
      </c>
      <c r="AY445" s="1">
        <v>0</v>
      </c>
      <c r="AZ445" s="1">
        <v>0</v>
      </c>
      <c r="BA445" s="1">
        <v>1</v>
      </c>
      <c r="BB445" s="1">
        <v>32</v>
      </c>
      <c r="BC445" s="2">
        <v>1</v>
      </c>
      <c r="BD445" s="2">
        <v>2</v>
      </c>
      <c r="BE445" s="2">
        <v>2</v>
      </c>
      <c r="BF445" s="2"/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1</v>
      </c>
      <c r="BM445" s="1">
        <v>0</v>
      </c>
      <c r="BN445" s="1">
        <v>1</v>
      </c>
      <c r="BO445" s="1">
        <v>0</v>
      </c>
      <c r="BP445" s="1">
        <v>0</v>
      </c>
      <c r="BQ445" s="1">
        <v>0</v>
      </c>
      <c r="BR445" s="1">
        <v>4</v>
      </c>
    </row>
    <row r="446" spans="1:70" x14ac:dyDescent="0.3">
      <c r="A446" s="1" t="s">
        <v>168</v>
      </c>
      <c r="B446" s="1" t="s">
        <v>117</v>
      </c>
      <c r="C446" s="1" t="s">
        <v>175</v>
      </c>
      <c r="D446" s="1" t="s">
        <v>177</v>
      </c>
      <c r="E446" s="1" t="s">
        <v>170</v>
      </c>
      <c r="F446" s="1" t="s">
        <v>171</v>
      </c>
      <c r="G446" s="1" t="s">
        <v>2</v>
      </c>
      <c r="H446" s="1">
        <v>37.1</v>
      </c>
      <c r="I446" s="1"/>
      <c r="J446" s="1"/>
      <c r="K446" s="1"/>
      <c r="L446" s="1"/>
      <c r="M446" s="1"/>
      <c r="N446" s="1"/>
      <c r="O446" s="1"/>
      <c r="P446" s="1"/>
      <c r="Q446" s="1">
        <v>666</v>
      </c>
      <c r="R446" s="1"/>
      <c r="S446" s="1"/>
      <c r="T446" s="1"/>
      <c r="U446" s="1"/>
      <c r="V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>
        <v>1</v>
      </c>
      <c r="BB446" s="1"/>
      <c r="BC446" s="2"/>
      <c r="BD446" s="2"/>
      <c r="BE446" s="2"/>
      <c r="BF446" s="2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spans="1:70" x14ac:dyDescent="0.3">
      <c r="A447" s="1" t="s">
        <v>173</v>
      </c>
      <c r="B447" s="1" t="s">
        <v>117</v>
      </c>
      <c r="C447" s="1" t="s">
        <v>175</v>
      </c>
      <c r="D447" s="1" t="s">
        <v>177</v>
      </c>
      <c r="E447" s="1" t="s">
        <v>170</v>
      </c>
      <c r="F447" s="1" t="s">
        <v>171</v>
      </c>
      <c r="G447" s="1" t="s">
        <v>2</v>
      </c>
      <c r="H447" s="1"/>
      <c r="I447" s="1"/>
      <c r="J447" s="1"/>
      <c r="K447" s="1">
        <v>73</v>
      </c>
      <c r="L447" s="1">
        <v>66</v>
      </c>
      <c r="M447" s="1">
        <v>80</v>
      </c>
      <c r="N447" s="1">
        <v>73</v>
      </c>
      <c r="O447" s="1">
        <v>66</v>
      </c>
      <c r="P447" s="1">
        <v>80</v>
      </c>
      <c r="Q447" s="1"/>
      <c r="R447" s="1"/>
      <c r="S447" s="1"/>
      <c r="T447" s="1"/>
      <c r="U447" s="1"/>
      <c r="V447" s="1"/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0</v>
      </c>
      <c r="AL447" s="1">
        <v>1</v>
      </c>
      <c r="AM447" s="1">
        <v>0</v>
      </c>
      <c r="AN447" s="1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1</v>
      </c>
      <c r="AT447" s="6">
        <v>1</v>
      </c>
      <c r="AU447" s="6">
        <v>1</v>
      </c>
      <c r="AV447" s="6">
        <v>1</v>
      </c>
      <c r="AW447" s="6">
        <v>1</v>
      </c>
      <c r="AX447" s="6">
        <v>1</v>
      </c>
      <c r="AY447" s="6">
        <v>0</v>
      </c>
      <c r="AZ447" s="6">
        <v>0</v>
      </c>
      <c r="BA447" s="1">
        <v>1</v>
      </c>
      <c r="BB447" s="1"/>
      <c r="BC447" s="2"/>
      <c r="BD447" s="2"/>
      <c r="BE447" s="2">
        <v>2</v>
      </c>
      <c r="BF447" s="2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spans="1:70" x14ac:dyDescent="0.3">
      <c r="A448" s="1" t="s">
        <v>166</v>
      </c>
      <c r="B448" s="1" t="s">
        <v>117</v>
      </c>
      <c r="C448" s="1" t="s">
        <v>175</v>
      </c>
      <c r="D448" s="1" t="s">
        <v>177</v>
      </c>
      <c r="E448" s="1" t="s">
        <v>170</v>
      </c>
      <c r="F448" s="1" t="s">
        <v>171</v>
      </c>
      <c r="G448" s="1" t="s">
        <v>2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>
        <v>17</v>
      </c>
      <c r="X448" s="1">
        <v>14</v>
      </c>
      <c r="Y448" s="1">
        <v>25</v>
      </c>
      <c r="AA448" s="1">
        <f>41*7</f>
        <v>287</v>
      </c>
      <c r="AB448" s="1">
        <f>47*7</f>
        <v>329</v>
      </c>
      <c r="AC448" s="1">
        <v>17</v>
      </c>
      <c r="AD448" s="1">
        <v>14</v>
      </c>
      <c r="AE448" s="1">
        <v>25</v>
      </c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>
        <v>1</v>
      </c>
      <c r="BB448" s="1"/>
      <c r="BC448" s="2"/>
      <c r="BD448" s="2"/>
      <c r="BE448" s="2"/>
      <c r="BF448" s="2"/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1</v>
      </c>
      <c r="BM448" s="1">
        <v>0</v>
      </c>
      <c r="BN448" s="1">
        <v>1</v>
      </c>
      <c r="BO448" s="1">
        <v>0</v>
      </c>
      <c r="BP448" s="1">
        <v>0</v>
      </c>
      <c r="BQ448" s="1">
        <v>0</v>
      </c>
      <c r="BR448" s="1"/>
    </row>
    <row r="449" spans="1:70" x14ac:dyDescent="0.3">
      <c r="A449" s="1" t="s">
        <v>163</v>
      </c>
      <c r="B449" s="1" t="s">
        <v>118</v>
      </c>
      <c r="C449" s="1" t="s">
        <v>175</v>
      </c>
      <c r="D449" s="1" t="s">
        <v>177</v>
      </c>
      <c r="E449" s="1" t="s">
        <v>170</v>
      </c>
      <c r="F449" s="1" t="s">
        <v>171</v>
      </c>
      <c r="G449" s="1" t="s">
        <v>2</v>
      </c>
      <c r="H449" s="1">
        <v>25.5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AF449" s="1">
        <v>0</v>
      </c>
      <c r="AG449" s="1">
        <v>1</v>
      </c>
      <c r="AH449" s="1"/>
      <c r="AI449" s="1">
        <v>0</v>
      </c>
      <c r="AJ449" s="1">
        <v>0</v>
      </c>
      <c r="AK449" s="1">
        <v>0</v>
      </c>
      <c r="AL449" s="1">
        <v>1</v>
      </c>
      <c r="AM449" s="1">
        <v>0</v>
      </c>
      <c r="AN449" s="1">
        <v>0</v>
      </c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>
        <v>1</v>
      </c>
      <c r="BB449" s="1"/>
      <c r="BC449" s="2"/>
      <c r="BD449" s="2"/>
      <c r="BE449" s="2"/>
      <c r="BF449" s="2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>
        <v>2</v>
      </c>
    </row>
    <row r="450" spans="1:70" x14ac:dyDescent="0.3">
      <c r="A450" s="1" t="s">
        <v>167</v>
      </c>
      <c r="B450" s="1" t="s">
        <v>118</v>
      </c>
      <c r="C450" s="1" t="s">
        <v>175</v>
      </c>
      <c r="D450" s="1" t="s">
        <v>177</v>
      </c>
      <c r="E450" s="1" t="s">
        <v>170</v>
      </c>
      <c r="F450" s="1" t="s">
        <v>171</v>
      </c>
      <c r="G450" s="1" t="s">
        <v>2</v>
      </c>
      <c r="H450" s="1"/>
      <c r="I450" s="1"/>
      <c r="J450" s="1"/>
      <c r="K450" s="1">
        <v>26</v>
      </c>
      <c r="L450" s="1">
        <v>22</v>
      </c>
      <c r="M450" s="1">
        <v>27</v>
      </c>
      <c r="N450" s="1">
        <v>31</v>
      </c>
      <c r="O450" s="1">
        <v>28</v>
      </c>
      <c r="P450" s="1">
        <v>33</v>
      </c>
      <c r="Q450" s="1">
        <v>130</v>
      </c>
      <c r="R450" s="1"/>
      <c r="S450" s="1"/>
      <c r="T450" s="1"/>
      <c r="U450" s="1"/>
      <c r="V450" s="1"/>
      <c r="AF450" s="1">
        <v>0</v>
      </c>
      <c r="AG450" s="1">
        <v>1</v>
      </c>
      <c r="AH450" s="1">
        <v>0</v>
      </c>
      <c r="AI450" s="1">
        <v>0</v>
      </c>
      <c r="AJ450" s="1">
        <v>0</v>
      </c>
      <c r="AK450" s="1">
        <v>0</v>
      </c>
      <c r="AL450" s="1">
        <v>1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1</v>
      </c>
      <c r="AV450" s="1">
        <v>1</v>
      </c>
      <c r="AW450" s="1">
        <v>1</v>
      </c>
      <c r="AX450" s="1">
        <v>0</v>
      </c>
      <c r="AY450" s="1">
        <v>0</v>
      </c>
      <c r="AZ450" s="1">
        <v>0</v>
      </c>
      <c r="BA450" s="1">
        <v>1</v>
      </c>
      <c r="BB450" s="1">
        <v>32</v>
      </c>
      <c r="BC450" s="2">
        <v>1</v>
      </c>
      <c r="BD450" s="2">
        <v>2</v>
      </c>
      <c r="BE450" s="2">
        <v>3</v>
      </c>
      <c r="BF450" s="2"/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1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3</v>
      </c>
    </row>
    <row r="451" spans="1:70" x14ac:dyDescent="0.3">
      <c r="A451" s="1" t="s">
        <v>168</v>
      </c>
      <c r="B451" s="1" t="s">
        <v>118</v>
      </c>
      <c r="C451" s="1" t="s">
        <v>175</v>
      </c>
      <c r="D451" s="1" t="s">
        <v>177</v>
      </c>
      <c r="E451" s="1" t="s">
        <v>170</v>
      </c>
      <c r="F451" s="1" t="s">
        <v>171</v>
      </c>
      <c r="G451" s="1" t="s">
        <v>2</v>
      </c>
      <c r="H451" s="1">
        <v>31.6</v>
      </c>
      <c r="I451" s="1"/>
      <c r="J451" s="1"/>
      <c r="K451" s="1"/>
      <c r="L451" s="1"/>
      <c r="M451" s="1"/>
      <c r="N451" s="1"/>
      <c r="O451" s="1"/>
      <c r="P451" s="1"/>
      <c r="Q451" s="1">
        <v>340</v>
      </c>
      <c r="R451" s="1"/>
      <c r="S451" s="1"/>
      <c r="T451" s="1"/>
      <c r="U451" s="1"/>
      <c r="V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>
        <v>1</v>
      </c>
      <c r="BB451" s="1"/>
      <c r="BC451" s="2"/>
      <c r="BD451" s="2"/>
      <c r="BE451" s="2"/>
      <c r="BF451" s="2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spans="1:70" x14ac:dyDescent="0.3">
      <c r="A452" s="1" t="s">
        <v>173</v>
      </c>
      <c r="B452" s="1" t="s">
        <v>118</v>
      </c>
      <c r="C452" s="1" t="s">
        <v>175</v>
      </c>
      <c r="D452" s="1" t="s">
        <v>177</v>
      </c>
      <c r="E452" s="1" t="s">
        <v>170</v>
      </c>
      <c r="F452" s="1" t="s">
        <v>171</v>
      </c>
      <c r="G452" s="1" t="s">
        <v>2</v>
      </c>
      <c r="H452" s="1"/>
      <c r="I452" s="1"/>
      <c r="J452" s="1"/>
      <c r="K452" s="1">
        <v>55</v>
      </c>
      <c r="L452" s="1">
        <v>42</v>
      </c>
      <c r="M452" s="1">
        <v>68</v>
      </c>
      <c r="N452" s="1">
        <v>55</v>
      </c>
      <c r="O452" s="1">
        <v>42</v>
      </c>
      <c r="P452" s="1">
        <v>68</v>
      </c>
      <c r="Q452" s="1"/>
      <c r="R452" s="1"/>
      <c r="S452" s="1"/>
      <c r="T452" s="1"/>
      <c r="U452" s="1"/>
      <c r="V452" s="1"/>
      <c r="AF452" s="1">
        <v>0</v>
      </c>
      <c r="AG452" s="1">
        <v>1</v>
      </c>
      <c r="AH452" s="1">
        <v>0</v>
      </c>
      <c r="AI452" s="1">
        <v>0</v>
      </c>
      <c r="AJ452" s="1">
        <v>0</v>
      </c>
      <c r="AK452" s="1">
        <v>0</v>
      </c>
      <c r="AL452" s="1">
        <v>1</v>
      </c>
      <c r="AM452" s="1">
        <v>0</v>
      </c>
      <c r="AN452" s="1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1</v>
      </c>
      <c r="AT452" s="6">
        <v>1</v>
      </c>
      <c r="AU452" s="6">
        <v>1</v>
      </c>
      <c r="AV452" s="6">
        <v>1</v>
      </c>
      <c r="AW452" s="6">
        <v>1</v>
      </c>
      <c r="AX452" s="6">
        <v>1</v>
      </c>
      <c r="AY452" s="6">
        <v>0</v>
      </c>
      <c r="AZ452" s="6">
        <v>0</v>
      </c>
      <c r="BA452" s="1">
        <v>1</v>
      </c>
      <c r="BB452" s="1"/>
      <c r="BC452" s="2"/>
      <c r="BD452" s="2"/>
      <c r="BE452" s="2">
        <v>2</v>
      </c>
      <c r="BF452" s="2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spans="1:70" x14ac:dyDescent="0.3">
      <c r="A453" s="1" t="s">
        <v>166</v>
      </c>
      <c r="B453" s="1" t="s">
        <v>118</v>
      </c>
      <c r="C453" s="1" t="s">
        <v>175</v>
      </c>
      <c r="D453" s="1" t="s">
        <v>177</v>
      </c>
      <c r="E453" s="1" t="s">
        <v>170</v>
      </c>
      <c r="F453" s="1" t="s">
        <v>171</v>
      </c>
      <c r="G453" s="1" t="s">
        <v>2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>
        <v>1</v>
      </c>
      <c r="BB453" s="1"/>
      <c r="BC453" s="2"/>
      <c r="BD453" s="2"/>
      <c r="BE453" s="2"/>
      <c r="BF453" s="2"/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1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/>
    </row>
    <row r="454" spans="1:70" x14ac:dyDescent="0.3">
      <c r="A454" s="1" t="s">
        <v>163</v>
      </c>
      <c r="B454" s="1" t="s">
        <v>119</v>
      </c>
      <c r="C454" s="1" t="s">
        <v>175</v>
      </c>
      <c r="D454" s="1" t="s">
        <v>177</v>
      </c>
      <c r="E454" s="1" t="s">
        <v>170</v>
      </c>
      <c r="F454" s="1" t="s">
        <v>171</v>
      </c>
      <c r="G454" s="1" t="s">
        <v>2</v>
      </c>
      <c r="H454" s="1">
        <v>18.5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AF454" s="1">
        <v>0</v>
      </c>
      <c r="AG454" s="1">
        <v>1</v>
      </c>
      <c r="AH454" s="1"/>
      <c r="AI454" s="1">
        <v>0</v>
      </c>
      <c r="AJ454" s="1">
        <v>0</v>
      </c>
      <c r="AK454" s="1">
        <v>0</v>
      </c>
      <c r="AL454" s="1">
        <v>1</v>
      </c>
      <c r="AM454" s="1">
        <v>0</v>
      </c>
      <c r="AN454" s="1">
        <v>0</v>
      </c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>
        <v>1</v>
      </c>
      <c r="BB454" s="1"/>
      <c r="BC454" s="2"/>
      <c r="BD454" s="2"/>
      <c r="BE454" s="2"/>
      <c r="BF454" s="2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>
        <v>3</v>
      </c>
    </row>
    <row r="455" spans="1:70" x14ac:dyDescent="0.3">
      <c r="A455" s="1" t="s">
        <v>164</v>
      </c>
      <c r="B455" s="1" t="s">
        <v>119</v>
      </c>
      <c r="C455" s="1" t="s">
        <v>175</v>
      </c>
      <c r="D455" s="1" t="s">
        <v>177</v>
      </c>
      <c r="E455" s="1" t="s">
        <v>170</v>
      </c>
      <c r="F455" s="1" t="s">
        <v>171</v>
      </c>
      <c r="G455" s="1" t="s">
        <v>2</v>
      </c>
      <c r="H455" s="1">
        <v>18</v>
      </c>
      <c r="I455" s="1">
        <v>16</v>
      </c>
      <c r="J455" s="1">
        <v>20</v>
      </c>
      <c r="K455" s="1"/>
      <c r="L455" s="1"/>
      <c r="M455" s="1"/>
      <c r="N455" s="1"/>
      <c r="O455" s="1"/>
      <c r="P455" s="1"/>
      <c r="Q455" s="2">
        <f>46*1.7</f>
        <v>78.2</v>
      </c>
      <c r="R455" s="2"/>
      <c r="S455" s="2"/>
      <c r="T455" s="2"/>
      <c r="U455" s="2"/>
      <c r="V455" s="2"/>
      <c r="W455" s="1">
        <v>8</v>
      </c>
      <c r="X455" s="1">
        <v>5</v>
      </c>
      <c r="Y455" s="1">
        <v>15</v>
      </c>
      <c r="Z455" s="1">
        <f>47*7</f>
        <v>329</v>
      </c>
      <c r="AC455" s="1">
        <v>16</v>
      </c>
      <c r="AD455" s="1">
        <v>13</v>
      </c>
      <c r="AE455" s="1">
        <v>21</v>
      </c>
      <c r="AF455" s="1">
        <v>0</v>
      </c>
      <c r="AG455" s="1">
        <v>1</v>
      </c>
      <c r="AH455" s="1">
        <v>0</v>
      </c>
      <c r="AI455" s="1">
        <v>0</v>
      </c>
      <c r="AJ455" s="1">
        <v>0</v>
      </c>
      <c r="AK455" s="1">
        <v>0</v>
      </c>
      <c r="AL455" s="1">
        <v>1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1</v>
      </c>
      <c r="AU455" s="1">
        <v>1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1</v>
      </c>
      <c r="BB455" s="1">
        <v>14</v>
      </c>
      <c r="BC455" s="2">
        <v>1</v>
      </c>
      <c r="BD455" s="2">
        <v>2</v>
      </c>
      <c r="BE455" s="2">
        <v>2</v>
      </c>
      <c r="BF455" s="2"/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1</v>
      </c>
      <c r="BM455" s="1">
        <v>0</v>
      </c>
      <c r="BN455" s="1">
        <v>1</v>
      </c>
      <c r="BO455" s="1">
        <v>0</v>
      </c>
      <c r="BP455" s="1">
        <v>0</v>
      </c>
      <c r="BQ455" s="1">
        <v>0</v>
      </c>
      <c r="BR455" s="1"/>
    </row>
    <row r="456" spans="1:70" x14ac:dyDescent="0.3">
      <c r="A456" s="1" t="s">
        <v>173</v>
      </c>
      <c r="B456" s="1" t="s">
        <v>119</v>
      </c>
      <c r="C456" s="1" t="s">
        <v>175</v>
      </c>
      <c r="D456" s="1" t="s">
        <v>177</v>
      </c>
      <c r="E456" s="1" t="s">
        <v>170</v>
      </c>
      <c r="F456" s="1" t="s">
        <v>171</v>
      </c>
      <c r="G456" s="1" t="s">
        <v>2</v>
      </c>
      <c r="H456" s="1"/>
      <c r="I456" s="1"/>
      <c r="J456" s="1"/>
      <c r="K456" s="1">
        <v>37</v>
      </c>
      <c r="L456" s="1">
        <v>34</v>
      </c>
      <c r="M456" s="1">
        <v>40</v>
      </c>
      <c r="N456" s="1">
        <v>37</v>
      </c>
      <c r="O456" s="1">
        <v>34</v>
      </c>
      <c r="P456" s="1">
        <v>40</v>
      </c>
      <c r="Q456" s="1"/>
      <c r="R456" s="1"/>
      <c r="S456" s="1"/>
      <c r="T456" s="1"/>
      <c r="U456" s="1"/>
      <c r="V456" s="1"/>
      <c r="AF456" s="1">
        <v>0</v>
      </c>
      <c r="AG456" s="1">
        <v>1</v>
      </c>
      <c r="AH456" s="1">
        <v>1</v>
      </c>
      <c r="AI456" s="1">
        <v>0</v>
      </c>
      <c r="AJ456" s="1">
        <v>0</v>
      </c>
      <c r="AK456" s="1">
        <v>0</v>
      </c>
      <c r="AL456" s="1">
        <v>1</v>
      </c>
      <c r="AM456" s="1">
        <v>0</v>
      </c>
      <c r="AN456" s="1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1</v>
      </c>
      <c r="AT456" s="6">
        <v>1</v>
      </c>
      <c r="AU456" s="6">
        <v>1</v>
      </c>
      <c r="AV456" s="6">
        <v>1</v>
      </c>
      <c r="AW456" s="6">
        <v>1</v>
      </c>
      <c r="AX456" s="6">
        <v>0</v>
      </c>
      <c r="AY456" s="6">
        <v>0</v>
      </c>
      <c r="AZ456" s="6">
        <v>0</v>
      </c>
      <c r="BA456" s="1">
        <v>1</v>
      </c>
      <c r="BB456" s="1"/>
      <c r="BC456" s="2"/>
      <c r="BD456" s="2"/>
      <c r="BE456" s="2">
        <v>2</v>
      </c>
      <c r="BF456" s="2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spans="1:70" x14ac:dyDescent="0.3">
      <c r="A457" s="1" t="s">
        <v>166</v>
      </c>
      <c r="B457" s="1" t="s">
        <v>119</v>
      </c>
      <c r="C457" s="1" t="s">
        <v>175</v>
      </c>
      <c r="D457" s="1" t="s">
        <v>177</v>
      </c>
      <c r="E457" s="1" t="s">
        <v>170</v>
      </c>
      <c r="F457" s="1" t="s">
        <v>171</v>
      </c>
      <c r="G457" s="1" t="s">
        <v>2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>
        <v>1</v>
      </c>
      <c r="BB457" s="1"/>
      <c r="BC457" s="2"/>
      <c r="BD457" s="2"/>
      <c r="BE457" s="2"/>
      <c r="BF457" s="2"/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1</v>
      </c>
      <c r="BM457" s="1">
        <v>0</v>
      </c>
      <c r="BN457" s="1">
        <v>1</v>
      </c>
      <c r="BO457" s="1">
        <v>0</v>
      </c>
      <c r="BP457" s="1">
        <v>0</v>
      </c>
      <c r="BQ457" s="1">
        <v>0</v>
      </c>
      <c r="BR457" s="1"/>
    </row>
    <row r="458" spans="1:70" x14ac:dyDescent="0.3">
      <c r="A458" s="1" t="s">
        <v>163</v>
      </c>
      <c r="B458" s="1" t="s">
        <v>120</v>
      </c>
      <c r="C458" s="1" t="s">
        <v>175</v>
      </c>
      <c r="D458" s="1" t="s">
        <v>177</v>
      </c>
      <c r="E458" s="1" t="s">
        <v>170</v>
      </c>
      <c r="F458" s="1" t="s">
        <v>171</v>
      </c>
      <c r="G458" s="1" t="s">
        <v>2</v>
      </c>
      <c r="H458" s="1">
        <v>17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AF458" s="1">
        <v>0</v>
      </c>
      <c r="AG458" s="1">
        <v>1</v>
      </c>
      <c r="AH458" s="1"/>
      <c r="AI458" s="1">
        <v>1</v>
      </c>
      <c r="AJ458" s="1">
        <v>0</v>
      </c>
      <c r="AK458" s="1">
        <v>0</v>
      </c>
      <c r="AL458" s="1">
        <v>1</v>
      </c>
      <c r="AM458" s="1">
        <v>0</v>
      </c>
      <c r="AN458" s="1">
        <v>0</v>
      </c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>
        <v>1</v>
      </c>
      <c r="BB458" s="1"/>
      <c r="BC458" s="2"/>
      <c r="BD458" s="2"/>
      <c r="BE458" s="2"/>
      <c r="BF458" s="2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>
        <v>2</v>
      </c>
    </row>
    <row r="459" spans="1:70" x14ac:dyDescent="0.3">
      <c r="A459" s="1" t="s">
        <v>164</v>
      </c>
      <c r="B459" s="1" t="s">
        <v>120</v>
      </c>
      <c r="C459" s="1" t="s">
        <v>175</v>
      </c>
      <c r="D459" s="1" t="s">
        <v>177</v>
      </c>
      <c r="E459" s="1" t="s">
        <v>170</v>
      </c>
      <c r="F459" s="1" t="s">
        <v>171</v>
      </c>
      <c r="G459" s="1" t="s">
        <v>2</v>
      </c>
      <c r="H459" s="1">
        <v>17</v>
      </c>
      <c r="I459" s="1">
        <v>16</v>
      </c>
      <c r="J459" s="1">
        <v>18</v>
      </c>
      <c r="K459" s="1"/>
      <c r="L459" s="1"/>
      <c r="M459" s="1"/>
      <c r="N459" s="1"/>
      <c r="O459" s="1"/>
      <c r="P459" s="1"/>
      <c r="Q459" s="2">
        <f>34*2.1</f>
        <v>71.400000000000006</v>
      </c>
      <c r="R459" s="2"/>
      <c r="S459" s="2"/>
      <c r="T459" s="2"/>
      <c r="U459" s="2"/>
      <c r="V459" s="2"/>
      <c r="AF459" s="1">
        <v>0</v>
      </c>
      <c r="AG459" s="1">
        <v>1</v>
      </c>
      <c r="AH459" s="1">
        <v>0</v>
      </c>
      <c r="AI459" s="1">
        <v>0</v>
      </c>
      <c r="AJ459" s="1">
        <v>0</v>
      </c>
      <c r="AK459" s="1">
        <v>0</v>
      </c>
      <c r="AL459" s="1">
        <v>1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1</v>
      </c>
      <c r="AU459" s="1">
        <v>1</v>
      </c>
      <c r="AV459" s="1">
        <v>1</v>
      </c>
      <c r="AW459" s="1">
        <v>0</v>
      </c>
      <c r="AX459" s="1">
        <v>0</v>
      </c>
      <c r="AY459" s="1">
        <v>0</v>
      </c>
      <c r="AZ459" s="1">
        <v>0</v>
      </c>
      <c r="BA459" s="1">
        <v>1</v>
      </c>
      <c r="BB459" s="1">
        <v>21</v>
      </c>
      <c r="BC459" s="2">
        <v>1</v>
      </c>
      <c r="BD459" s="2">
        <v>2</v>
      </c>
      <c r="BE459" s="2">
        <v>2</v>
      </c>
      <c r="BF459" s="2"/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1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/>
    </row>
    <row r="460" spans="1:70" x14ac:dyDescent="0.3">
      <c r="A460" s="1" t="s">
        <v>165</v>
      </c>
      <c r="B460" s="1" t="s">
        <v>120</v>
      </c>
      <c r="C460" s="1" t="s">
        <v>175</v>
      </c>
      <c r="D460" s="1" t="s">
        <v>177</v>
      </c>
      <c r="E460" s="1" t="s">
        <v>170</v>
      </c>
      <c r="F460" s="1" t="s">
        <v>171</v>
      </c>
      <c r="G460" s="1" t="s">
        <v>2</v>
      </c>
      <c r="H460" s="1">
        <v>30.2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>
        <v>8</v>
      </c>
      <c r="Z460" s="1">
        <f>47*7</f>
        <v>329</v>
      </c>
      <c r="AC460" s="1">
        <v>18</v>
      </c>
      <c r="AD460" s="1">
        <v>12</v>
      </c>
      <c r="AE460" s="1">
        <v>27</v>
      </c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>
        <v>1</v>
      </c>
      <c r="BB460" s="1"/>
      <c r="BC460" s="2"/>
      <c r="BD460" s="2"/>
      <c r="BE460" s="2"/>
      <c r="BF460" s="2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>
        <v>4.9000000000000004</v>
      </c>
    </row>
    <row r="461" spans="1:70" x14ac:dyDescent="0.3">
      <c r="A461" s="1" t="s">
        <v>173</v>
      </c>
      <c r="B461" s="1" t="s">
        <v>120</v>
      </c>
      <c r="C461" s="1" t="s">
        <v>175</v>
      </c>
      <c r="D461" s="1" t="s">
        <v>177</v>
      </c>
      <c r="E461" s="1" t="s">
        <v>170</v>
      </c>
      <c r="F461" s="1" t="s">
        <v>171</v>
      </c>
      <c r="G461" s="1" t="s">
        <v>2</v>
      </c>
      <c r="H461" s="1"/>
      <c r="I461" s="1"/>
      <c r="J461" s="1"/>
      <c r="K461" s="1">
        <v>28</v>
      </c>
      <c r="L461" s="1">
        <v>25</v>
      </c>
      <c r="M461" s="1">
        <v>31</v>
      </c>
      <c r="N461" s="1">
        <v>28</v>
      </c>
      <c r="O461" s="1">
        <v>25</v>
      </c>
      <c r="P461" s="1">
        <v>31</v>
      </c>
      <c r="Q461" s="1"/>
      <c r="R461" s="1"/>
      <c r="S461" s="1"/>
      <c r="T461" s="1"/>
      <c r="U461" s="1"/>
      <c r="V461" s="1"/>
      <c r="AF461" s="1">
        <v>0</v>
      </c>
      <c r="AG461" s="1">
        <v>1</v>
      </c>
      <c r="AH461" s="1">
        <v>0</v>
      </c>
      <c r="AI461" s="1">
        <v>1</v>
      </c>
      <c r="AJ461" s="1">
        <v>0</v>
      </c>
      <c r="AK461" s="1">
        <v>0</v>
      </c>
      <c r="AL461" s="1">
        <v>1</v>
      </c>
      <c r="AM461" s="1">
        <v>0</v>
      </c>
      <c r="AN461" s="1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1</v>
      </c>
      <c r="AU461" s="6">
        <v>1</v>
      </c>
      <c r="AV461" s="6">
        <v>1</v>
      </c>
      <c r="AW461" s="6">
        <v>0</v>
      </c>
      <c r="AX461" s="6">
        <v>0</v>
      </c>
      <c r="AY461" s="6">
        <v>0</v>
      </c>
      <c r="AZ461" s="6">
        <v>0</v>
      </c>
      <c r="BA461" s="1">
        <v>1</v>
      </c>
      <c r="BB461" s="1"/>
      <c r="BC461" s="2"/>
      <c r="BD461" s="2"/>
      <c r="BE461" s="2">
        <v>2</v>
      </c>
      <c r="BF461" s="2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spans="1:70" x14ac:dyDescent="0.3">
      <c r="A462" s="1" t="s">
        <v>166</v>
      </c>
      <c r="B462" s="1" t="s">
        <v>120</v>
      </c>
      <c r="C462" s="1" t="s">
        <v>175</v>
      </c>
      <c r="D462" s="1" t="s">
        <v>177</v>
      </c>
      <c r="E462" s="1" t="s">
        <v>170</v>
      </c>
      <c r="F462" s="1" t="s">
        <v>171</v>
      </c>
      <c r="G462" s="1" t="s">
        <v>2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>
        <v>1</v>
      </c>
      <c r="BB462" s="1"/>
      <c r="BC462" s="2"/>
      <c r="BD462" s="2"/>
      <c r="BE462" s="2"/>
      <c r="BF462" s="2"/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1</v>
      </c>
      <c r="BM462" s="1">
        <v>0</v>
      </c>
      <c r="BN462" s="1">
        <v>1</v>
      </c>
      <c r="BO462" s="1">
        <v>0</v>
      </c>
      <c r="BP462" s="1">
        <v>1</v>
      </c>
      <c r="BQ462" s="1">
        <v>0</v>
      </c>
      <c r="BR462" s="1"/>
    </row>
    <row r="463" spans="1:70" x14ac:dyDescent="0.3">
      <c r="A463" s="1" t="s">
        <v>164</v>
      </c>
      <c r="B463" s="1" t="s">
        <v>121</v>
      </c>
      <c r="C463" s="1" t="s">
        <v>175</v>
      </c>
      <c r="D463" s="1" t="s">
        <v>177</v>
      </c>
      <c r="E463" s="1" t="s">
        <v>170</v>
      </c>
      <c r="F463" s="1" t="s">
        <v>171</v>
      </c>
      <c r="G463" s="1" t="s">
        <v>2</v>
      </c>
      <c r="H463" s="1">
        <v>17</v>
      </c>
      <c r="I463" s="1">
        <v>16</v>
      </c>
      <c r="J463" s="1">
        <v>18</v>
      </c>
      <c r="K463" s="1"/>
      <c r="L463" s="1"/>
      <c r="M463" s="1"/>
      <c r="N463" s="1"/>
      <c r="O463" s="1"/>
      <c r="P463" s="1"/>
      <c r="Q463" s="2">
        <f>23*2.4</f>
        <v>55.199999999999996</v>
      </c>
      <c r="R463" s="2"/>
      <c r="S463" s="2"/>
      <c r="T463" s="2"/>
      <c r="U463" s="2"/>
      <c r="V463" s="2"/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1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1</v>
      </c>
      <c r="AT463" s="1">
        <v>1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1</v>
      </c>
      <c r="BB463" s="1">
        <v>14</v>
      </c>
      <c r="BC463" s="2">
        <v>1</v>
      </c>
      <c r="BD463" s="2">
        <v>2</v>
      </c>
      <c r="BE463" s="2">
        <v>1</v>
      </c>
      <c r="BF463" s="2"/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1</v>
      </c>
      <c r="BO463" s="1">
        <v>0</v>
      </c>
      <c r="BP463" s="1">
        <v>0</v>
      </c>
      <c r="BQ463" s="1">
        <v>0</v>
      </c>
      <c r="BR463" s="1"/>
    </row>
    <row r="464" spans="1:70" x14ac:dyDescent="0.3">
      <c r="A464" s="1" t="s">
        <v>173</v>
      </c>
      <c r="B464" s="1" t="s">
        <v>121</v>
      </c>
      <c r="C464" s="1" t="s">
        <v>175</v>
      </c>
      <c r="D464" s="1" t="s">
        <v>177</v>
      </c>
      <c r="E464" s="1" t="s">
        <v>170</v>
      </c>
      <c r="F464" s="1" t="s">
        <v>171</v>
      </c>
      <c r="G464" s="1" t="s">
        <v>2</v>
      </c>
      <c r="H464" s="1"/>
      <c r="I464" s="1"/>
      <c r="J464" s="1"/>
      <c r="K464" s="1">
        <v>30</v>
      </c>
      <c r="L464" s="1">
        <v>28</v>
      </c>
      <c r="M464" s="1">
        <v>32</v>
      </c>
      <c r="N464" s="1">
        <v>30</v>
      </c>
      <c r="O464" s="1">
        <v>28</v>
      </c>
      <c r="P464" s="1">
        <v>32</v>
      </c>
      <c r="Q464" s="1"/>
      <c r="R464" s="1"/>
      <c r="S464" s="1"/>
      <c r="T464" s="1"/>
      <c r="U464" s="1"/>
      <c r="V464" s="1"/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1</v>
      </c>
      <c r="AM464" s="1">
        <v>0</v>
      </c>
      <c r="AN464" s="1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1</v>
      </c>
      <c r="AT464" s="6">
        <v>1</v>
      </c>
      <c r="AU464" s="6">
        <v>1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1">
        <v>1</v>
      </c>
      <c r="BB464" s="1"/>
      <c r="BC464" s="2"/>
      <c r="BD464" s="2"/>
      <c r="BE464" s="2">
        <v>2</v>
      </c>
      <c r="BF464" s="2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spans="1:70" x14ac:dyDescent="0.3">
      <c r="A465" s="1" t="s">
        <v>166</v>
      </c>
      <c r="B465" s="1" t="s">
        <v>121</v>
      </c>
      <c r="C465" s="1" t="s">
        <v>175</v>
      </c>
      <c r="D465" s="1" t="s">
        <v>177</v>
      </c>
      <c r="E465" s="1" t="s">
        <v>170</v>
      </c>
      <c r="F465" s="1" t="s">
        <v>171</v>
      </c>
      <c r="G465" s="1" t="s">
        <v>2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>
        <v>7</v>
      </c>
      <c r="X465" s="1">
        <v>5</v>
      </c>
      <c r="Y465" s="1">
        <v>12</v>
      </c>
      <c r="Z465" s="1">
        <v>28</v>
      </c>
      <c r="AA465" s="1">
        <v>25</v>
      </c>
      <c r="AB465" s="1">
        <v>32</v>
      </c>
      <c r="AC465" s="1">
        <v>15</v>
      </c>
      <c r="AD465" s="1">
        <v>13</v>
      </c>
      <c r="AE465" s="1">
        <v>18</v>
      </c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>
        <v>1</v>
      </c>
      <c r="BB465" s="1"/>
      <c r="BC465" s="2"/>
      <c r="BD465" s="2"/>
      <c r="BE465" s="2"/>
      <c r="BF465" s="2"/>
      <c r="BG465" s="1">
        <v>0</v>
      </c>
      <c r="BH465" s="1">
        <v>0</v>
      </c>
      <c r="BI465" s="1">
        <v>1</v>
      </c>
      <c r="BJ465" s="1">
        <v>0</v>
      </c>
      <c r="BK465" s="1">
        <v>0</v>
      </c>
      <c r="BL465" s="1">
        <v>1</v>
      </c>
      <c r="BM465" s="1">
        <v>0</v>
      </c>
      <c r="BN465" s="1">
        <v>1</v>
      </c>
      <c r="BO465" s="1">
        <v>0</v>
      </c>
      <c r="BP465" s="1">
        <v>0</v>
      </c>
      <c r="BQ465" s="1">
        <v>0</v>
      </c>
      <c r="BR465" s="1"/>
    </row>
    <row r="466" spans="1:70" x14ac:dyDescent="0.3">
      <c r="A466" s="1" t="s">
        <v>167</v>
      </c>
      <c r="B466" s="1" t="s">
        <v>122</v>
      </c>
      <c r="C466" s="1" t="s">
        <v>175</v>
      </c>
      <c r="D466" s="1" t="s">
        <v>177</v>
      </c>
      <c r="E466" s="1" t="s">
        <v>170</v>
      </c>
      <c r="F466" s="1" t="s">
        <v>171</v>
      </c>
      <c r="G466" s="1" t="s">
        <v>2</v>
      </c>
      <c r="H466" s="1">
        <v>20</v>
      </c>
      <c r="I466" s="1">
        <v>18</v>
      </c>
      <c r="J466" s="1">
        <v>21</v>
      </c>
      <c r="K466" s="1"/>
      <c r="L466" s="1"/>
      <c r="M466" s="1"/>
      <c r="N466" s="1"/>
      <c r="O466" s="1"/>
      <c r="P466" s="1"/>
      <c r="Q466" s="1">
        <v>76</v>
      </c>
      <c r="R466" s="1"/>
      <c r="S466" s="1"/>
      <c r="T466" s="1"/>
      <c r="U466" s="1"/>
      <c r="V466" s="1"/>
      <c r="AF466" s="1">
        <v>0</v>
      </c>
      <c r="AG466" s="1">
        <v>1</v>
      </c>
      <c r="AH466" s="1">
        <v>0</v>
      </c>
      <c r="AI466" s="1">
        <v>0</v>
      </c>
      <c r="AJ466" s="1">
        <v>0</v>
      </c>
      <c r="AK466" s="1">
        <v>0</v>
      </c>
      <c r="AL466" s="1">
        <v>1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1</v>
      </c>
      <c r="AU466" s="1">
        <v>1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1</v>
      </c>
      <c r="BB466" s="1">
        <v>12</v>
      </c>
      <c r="BC466" s="2">
        <v>1</v>
      </c>
      <c r="BD466" s="2">
        <v>2</v>
      </c>
      <c r="BE466" s="2">
        <v>3</v>
      </c>
      <c r="BF466" s="2"/>
      <c r="BG466" s="1">
        <v>0</v>
      </c>
      <c r="BH466" s="1">
        <v>0</v>
      </c>
      <c r="BI466" s="1">
        <v>0</v>
      </c>
      <c r="BJ466" s="1">
        <v>1</v>
      </c>
      <c r="BK466" s="1">
        <v>0</v>
      </c>
      <c r="BL466" s="1">
        <v>1</v>
      </c>
      <c r="BM466" s="1">
        <v>0</v>
      </c>
      <c r="BN466" s="1">
        <v>1</v>
      </c>
      <c r="BO466" s="1">
        <v>0</v>
      </c>
      <c r="BP466" s="1">
        <v>1</v>
      </c>
      <c r="BQ466" s="1">
        <v>0</v>
      </c>
      <c r="BR466" s="1">
        <v>1</v>
      </c>
    </row>
    <row r="467" spans="1:70" x14ac:dyDescent="0.3">
      <c r="A467" s="1" t="s">
        <v>173</v>
      </c>
      <c r="B467" s="1" t="s">
        <v>122</v>
      </c>
      <c r="C467" s="1" t="s">
        <v>175</v>
      </c>
      <c r="D467" s="1" t="s">
        <v>177</v>
      </c>
      <c r="E467" s="1" t="s">
        <v>170</v>
      </c>
      <c r="F467" s="1" t="s">
        <v>171</v>
      </c>
      <c r="G467" s="1" t="s">
        <v>2</v>
      </c>
      <c r="H467" s="1"/>
      <c r="I467" s="1"/>
      <c r="J467" s="1"/>
      <c r="K467" s="1">
        <v>38</v>
      </c>
      <c r="L467" s="1">
        <v>34</v>
      </c>
      <c r="M467" s="1">
        <v>42</v>
      </c>
      <c r="N467" s="1">
        <v>38</v>
      </c>
      <c r="O467" s="1">
        <v>34</v>
      </c>
      <c r="P467" s="1">
        <v>42</v>
      </c>
      <c r="Q467" s="1"/>
      <c r="R467" s="1"/>
      <c r="S467" s="1"/>
      <c r="T467" s="1"/>
      <c r="U467" s="1"/>
      <c r="V467" s="1"/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1</v>
      </c>
      <c r="AM467" s="1">
        <v>0</v>
      </c>
      <c r="AN467" s="1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1</v>
      </c>
      <c r="AU467" s="6">
        <v>1</v>
      </c>
      <c r="AV467" s="6">
        <v>1</v>
      </c>
      <c r="AW467" s="6">
        <v>0</v>
      </c>
      <c r="AX467" s="6">
        <v>0</v>
      </c>
      <c r="AY467" s="6">
        <v>0</v>
      </c>
      <c r="AZ467" s="6">
        <v>0</v>
      </c>
      <c r="BA467" s="1">
        <v>1</v>
      </c>
      <c r="BB467" s="1"/>
      <c r="BC467" s="2"/>
      <c r="BD467" s="2"/>
      <c r="BE467" s="2">
        <v>2</v>
      </c>
      <c r="BF467" s="2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spans="1:70" x14ac:dyDescent="0.3">
      <c r="A468" s="1" t="s">
        <v>166</v>
      </c>
      <c r="B468" s="1" t="s">
        <v>122</v>
      </c>
      <c r="C468" s="1" t="s">
        <v>175</v>
      </c>
      <c r="D468" s="1" t="s">
        <v>177</v>
      </c>
      <c r="E468" s="1" t="s">
        <v>170</v>
      </c>
      <c r="F468" s="1" t="s">
        <v>171</v>
      </c>
      <c r="G468" s="1" t="s">
        <v>2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>
        <v>1</v>
      </c>
      <c r="BB468" s="1"/>
      <c r="BC468" s="2"/>
      <c r="BD468" s="2"/>
      <c r="BE468" s="2"/>
      <c r="BF468" s="2"/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1</v>
      </c>
      <c r="BM468" s="1">
        <v>0</v>
      </c>
      <c r="BN468" s="1">
        <v>1</v>
      </c>
      <c r="BO468" s="1">
        <v>0</v>
      </c>
      <c r="BP468" s="1">
        <v>1</v>
      </c>
      <c r="BQ468" s="1">
        <v>0</v>
      </c>
      <c r="BR468" s="1"/>
    </row>
    <row r="469" spans="1:70" x14ac:dyDescent="0.3">
      <c r="A469" s="1" t="s">
        <v>163</v>
      </c>
      <c r="B469" s="1" t="s">
        <v>123</v>
      </c>
      <c r="C469" s="1" t="s">
        <v>175</v>
      </c>
      <c r="D469" s="1" t="s">
        <v>177</v>
      </c>
      <c r="E469" s="1" t="s">
        <v>170</v>
      </c>
      <c r="F469" s="1" t="s">
        <v>171</v>
      </c>
      <c r="G469" s="1" t="s">
        <v>2</v>
      </c>
      <c r="H469" s="1">
        <v>15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AF469" s="1">
        <v>0</v>
      </c>
      <c r="AG469" s="1">
        <v>0</v>
      </c>
      <c r="AH469" s="1"/>
      <c r="AI469" s="1">
        <v>0</v>
      </c>
      <c r="AJ469" s="1">
        <v>1</v>
      </c>
      <c r="AK469" s="1">
        <v>0</v>
      </c>
      <c r="AL469" s="1">
        <v>1</v>
      </c>
      <c r="AM469" s="1">
        <v>0</v>
      </c>
      <c r="AN469" s="1">
        <v>0</v>
      </c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>
        <v>1</v>
      </c>
      <c r="BB469" s="1"/>
      <c r="BC469" s="2"/>
      <c r="BD469" s="2"/>
      <c r="BE469" s="2"/>
      <c r="BF469" s="2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>
        <v>3</v>
      </c>
    </row>
    <row r="470" spans="1:70" x14ac:dyDescent="0.3">
      <c r="A470" s="1" t="s">
        <v>164</v>
      </c>
      <c r="B470" s="1" t="s">
        <v>123</v>
      </c>
      <c r="C470" s="1" t="s">
        <v>175</v>
      </c>
      <c r="D470" s="1" t="s">
        <v>177</v>
      </c>
      <c r="E470" s="1" t="s">
        <v>170</v>
      </c>
      <c r="F470" s="1" t="s">
        <v>171</v>
      </c>
      <c r="G470" s="1" t="s">
        <v>2</v>
      </c>
      <c r="H470" s="1">
        <v>15</v>
      </c>
      <c r="I470" s="1">
        <v>14</v>
      </c>
      <c r="J470" s="1">
        <v>17</v>
      </c>
      <c r="K470" s="1"/>
      <c r="L470" s="1"/>
      <c r="M470" s="1"/>
      <c r="N470" s="1"/>
      <c r="O470" s="1"/>
      <c r="P470" s="1"/>
      <c r="Q470" s="2">
        <v>110</v>
      </c>
      <c r="R470" s="2"/>
      <c r="S470" s="2"/>
      <c r="T470" s="2"/>
      <c r="U470" s="2"/>
      <c r="V470" s="2"/>
      <c r="AF470" s="1">
        <v>0</v>
      </c>
      <c r="AG470" s="1">
        <v>1</v>
      </c>
      <c r="AH470" s="1">
        <v>0</v>
      </c>
      <c r="AI470" s="1">
        <v>1</v>
      </c>
      <c r="AJ470" s="1">
        <v>1</v>
      </c>
      <c r="AK470" s="1">
        <v>0</v>
      </c>
      <c r="AL470" s="1">
        <v>1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0</v>
      </c>
      <c r="AY470" s="1">
        <v>0</v>
      </c>
      <c r="AZ470" s="1">
        <v>0</v>
      </c>
      <c r="BA470" s="1">
        <v>1</v>
      </c>
      <c r="BB470" s="1">
        <v>35</v>
      </c>
      <c r="BC470" s="2">
        <v>1</v>
      </c>
      <c r="BD470" s="2">
        <v>2</v>
      </c>
      <c r="BE470" s="2">
        <v>2</v>
      </c>
      <c r="BF470" s="2"/>
      <c r="BG470" s="1">
        <v>0</v>
      </c>
      <c r="BH470" s="1">
        <v>0</v>
      </c>
      <c r="BI470" s="1">
        <v>1</v>
      </c>
      <c r="BJ470" s="1">
        <v>0</v>
      </c>
      <c r="BK470" s="1">
        <v>0</v>
      </c>
      <c r="BL470" s="1">
        <v>1</v>
      </c>
      <c r="BM470" s="1">
        <v>1</v>
      </c>
      <c r="BN470" s="1">
        <v>0</v>
      </c>
      <c r="BO470" s="1">
        <v>1</v>
      </c>
      <c r="BP470" s="1">
        <v>0</v>
      </c>
      <c r="BQ470" s="1">
        <v>1</v>
      </c>
      <c r="BR470" s="1"/>
    </row>
    <row r="471" spans="1:70" x14ac:dyDescent="0.3">
      <c r="A471" s="1" t="s">
        <v>168</v>
      </c>
      <c r="B471" s="1" t="s">
        <v>123</v>
      </c>
      <c r="C471" s="1" t="s">
        <v>175</v>
      </c>
      <c r="D471" s="1" t="s">
        <v>177</v>
      </c>
      <c r="E471" s="1" t="s">
        <v>170</v>
      </c>
      <c r="F471" s="1" t="s">
        <v>171</v>
      </c>
      <c r="G471" s="1" t="s">
        <v>2</v>
      </c>
      <c r="H471" s="1">
        <v>16.600000000000001</v>
      </c>
      <c r="I471" s="1"/>
      <c r="J471" s="1"/>
      <c r="K471" s="1"/>
      <c r="L471" s="1"/>
      <c r="M471" s="1"/>
      <c r="N471" s="1"/>
      <c r="O471" s="1"/>
      <c r="P471" s="1"/>
      <c r="Q471" s="1">
        <v>210</v>
      </c>
      <c r="R471" s="1"/>
      <c r="S471" s="1"/>
      <c r="T471" s="1"/>
      <c r="U471" s="1"/>
      <c r="V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>
        <v>1</v>
      </c>
      <c r="BB471" s="1"/>
      <c r="BC471" s="2"/>
      <c r="BD471" s="2"/>
      <c r="BE471" s="2"/>
      <c r="BF471" s="2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spans="1:70" x14ac:dyDescent="0.3">
      <c r="A472" s="1" t="s">
        <v>165</v>
      </c>
      <c r="B472" s="1" t="s">
        <v>123</v>
      </c>
      <c r="C472" s="1" t="s">
        <v>175</v>
      </c>
      <c r="D472" s="1" t="s">
        <v>177</v>
      </c>
      <c r="E472" s="1" t="s">
        <v>170</v>
      </c>
      <c r="F472" s="1" t="s">
        <v>171</v>
      </c>
      <c r="G472" s="1" t="s">
        <v>2</v>
      </c>
      <c r="H472" s="1">
        <v>28.5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>
        <v>1</v>
      </c>
      <c r="BB472" s="1"/>
      <c r="BC472" s="2"/>
      <c r="BD472" s="2"/>
      <c r="BE472" s="2"/>
      <c r="BF472" s="2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>
        <v>4.5</v>
      </c>
    </row>
    <row r="473" spans="1:70" x14ac:dyDescent="0.3">
      <c r="A473" s="1" t="s">
        <v>173</v>
      </c>
      <c r="B473" s="1" t="s">
        <v>123</v>
      </c>
      <c r="C473" s="1" t="s">
        <v>175</v>
      </c>
      <c r="D473" s="1" t="s">
        <v>177</v>
      </c>
      <c r="E473" s="1" t="s">
        <v>170</v>
      </c>
      <c r="F473" s="1" t="s">
        <v>171</v>
      </c>
      <c r="G473" s="1" t="s">
        <v>2</v>
      </c>
      <c r="H473" s="1"/>
      <c r="I473" s="1"/>
      <c r="J473" s="1"/>
      <c r="K473" s="1">
        <v>25.5</v>
      </c>
      <c r="L473" s="1">
        <v>22</v>
      </c>
      <c r="M473" s="1">
        <v>29</v>
      </c>
      <c r="N473" s="1">
        <v>28</v>
      </c>
      <c r="O473" s="1">
        <v>23</v>
      </c>
      <c r="P473" s="1">
        <v>33</v>
      </c>
      <c r="Q473" s="1"/>
      <c r="R473" s="1"/>
      <c r="S473" s="1"/>
      <c r="T473" s="1"/>
      <c r="U473" s="1"/>
      <c r="V473" s="1"/>
      <c r="W473" s="1">
        <v>32</v>
      </c>
      <c r="X473" s="1">
        <v>25</v>
      </c>
      <c r="Y473" s="1">
        <v>38</v>
      </c>
      <c r="Z473" s="1">
        <f>44*7</f>
        <v>308</v>
      </c>
      <c r="AC473" s="1">
        <v>18</v>
      </c>
      <c r="AD473" s="1">
        <v>15</v>
      </c>
      <c r="AE473" s="1">
        <v>25</v>
      </c>
      <c r="AF473" s="1">
        <v>0</v>
      </c>
      <c r="AG473" s="1">
        <v>1</v>
      </c>
      <c r="AH473" s="1">
        <v>0</v>
      </c>
      <c r="AI473" s="1">
        <v>1</v>
      </c>
      <c r="AJ473" s="1">
        <v>1</v>
      </c>
      <c r="AK473" s="1">
        <v>0</v>
      </c>
      <c r="AL473" s="1">
        <v>1</v>
      </c>
      <c r="AM473" s="1">
        <v>0</v>
      </c>
      <c r="AN473" s="1">
        <v>0</v>
      </c>
      <c r="AO473" s="6">
        <v>0</v>
      </c>
      <c r="AP473" s="6">
        <v>1</v>
      </c>
      <c r="AQ473" s="6">
        <v>1</v>
      </c>
      <c r="AR473" s="6">
        <v>1</v>
      </c>
      <c r="AS473" s="6">
        <v>1</v>
      </c>
      <c r="AT473" s="6">
        <v>1</v>
      </c>
      <c r="AU473" s="6">
        <v>1</v>
      </c>
      <c r="AV473" s="6">
        <v>1</v>
      </c>
      <c r="AW473" s="6">
        <v>1</v>
      </c>
      <c r="AX473" s="6">
        <v>1</v>
      </c>
      <c r="AY473" s="6">
        <v>1</v>
      </c>
      <c r="AZ473" s="6">
        <v>0</v>
      </c>
      <c r="BA473" s="1">
        <v>1</v>
      </c>
      <c r="BB473" s="1"/>
      <c r="BC473" s="2"/>
      <c r="BD473" s="2"/>
      <c r="BE473" s="2">
        <v>2</v>
      </c>
      <c r="BF473" s="2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spans="1:70" x14ac:dyDescent="0.3">
      <c r="A474" s="1" t="s">
        <v>166</v>
      </c>
      <c r="B474" s="1" t="s">
        <v>123</v>
      </c>
      <c r="C474" s="1" t="s">
        <v>175</v>
      </c>
      <c r="D474" s="1" t="s">
        <v>177</v>
      </c>
      <c r="E474" s="1" t="s">
        <v>170</v>
      </c>
      <c r="F474" s="1" t="s">
        <v>171</v>
      </c>
      <c r="G474" s="1" t="s">
        <v>2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>
        <v>1</v>
      </c>
      <c r="BB474" s="1"/>
      <c r="BC474" s="2"/>
      <c r="BD474" s="2"/>
      <c r="BE474" s="2"/>
      <c r="BF474" s="2"/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1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/>
    </row>
    <row r="475" spans="1:70" x14ac:dyDescent="0.3">
      <c r="A475" s="1" t="s">
        <v>163</v>
      </c>
      <c r="B475" s="1" t="s">
        <v>124</v>
      </c>
      <c r="C475" s="1" t="s">
        <v>175</v>
      </c>
      <c r="D475" s="1" t="s">
        <v>177</v>
      </c>
      <c r="E475" s="1" t="s">
        <v>170</v>
      </c>
      <c r="F475" s="1" t="s">
        <v>171</v>
      </c>
      <c r="G475" s="1" t="s">
        <v>2</v>
      </c>
      <c r="H475" s="1">
        <v>19.5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AF475" s="1">
        <v>0</v>
      </c>
      <c r="AG475" s="1">
        <v>1</v>
      </c>
      <c r="AH475" s="1"/>
      <c r="AI475" s="1">
        <v>0</v>
      </c>
      <c r="AJ475" s="1">
        <v>0</v>
      </c>
      <c r="AK475" s="1">
        <v>0</v>
      </c>
      <c r="AL475" s="1">
        <v>1</v>
      </c>
      <c r="AM475" s="1">
        <v>0</v>
      </c>
      <c r="AN475" s="1">
        <v>0</v>
      </c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>
        <v>1</v>
      </c>
      <c r="BB475" s="1"/>
      <c r="BC475" s="2"/>
      <c r="BD475" s="2"/>
      <c r="BE475" s="2"/>
      <c r="BF475" s="2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>
        <v>2</v>
      </c>
    </row>
    <row r="476" spans="1:70" x14ac:dyDescent="0.3">
      <c r="A476" s="1" t="s">
        <v>164</v>
      </c>
      <c r="B476" s="1" t="s">
        <v>124</v>
      </c>
      <c r="C476" s="1" t="s">
        <v>175</v>
      </c>
      <c r="D476" s="1" t="s">
        <v>177</v>
      </c>
      <c r="E476" s="1" t="s">
        <v>170</v>
      </c>
      <c r="F476" s="1" t="s">
        <v>171</v>
      </c>
      <c r="G476" s="1" t="s">
        <v>2</v>
      </c>
      <c r="H476" s="1">
        <v>19</v>
      </c>
      <c r="I476" s="1">
        <v>17</v>
      </c>
      <c r="J476" s="1">
        <v>21</v>
      </c>
      <c r="K476" s="1"/>
      <c r="L476" s="1"/>
      <c r="M476" s="1"/>
      <c r="N476" s="1"/>
      <c r="O476" s="1"/>
      <c r="P476" s="1"/>
      <c r="Q476" s="2">
        <f>52*1.5</f>
        <v>78</v>
      </c>
      <c r="R476" s="2"/>
      <c r="S476" s="2"/>
      <c r="T476" s="2"/>
      <c r="U476" s="2"/>
      <c r="V476" s="2"/>
      <c r="AF476" s="1">
        <v>1</v>
      </c>
      <c r="AG476" s="1">
        <v>1</v>
      </c>
      <c r="AH476" s="1">
        <v>0</v>
      </c>
      <c r="AI476" s="1">
        <v>0</v>
      </c>
      <c r="AJ476" s="1">
        <v>0</v>
      </c>
      <c r="AK476" s="1">
        <v>0</v>
      </c>
      <c r="AL476" s="1">
        <v>1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1</v>
      </c>
      <c r="AT476" s="1">
        <v>1</v>
      </c>
      <c r="AU476" s="1">
        <v>1</v>
      </c>
      <c r="AV476" s="1">
        <v>1</v>
      </c>
      <c r="AW476" s="1">
        <v>1</v>
      </c>
      <c r="AX476" s="1">
        <v>0</v>
      </c>
      <c r="AY476" s="1">
        <v>0</v>
      </c>
      <c r="AZ476" s="1">
        <v>0</v>
      </c>
      <c r="BA476" s="1">
        <v>1</v>
      </c>
      <c r="BB476" s="1">
        <v>14</v>
      </c>
      <c r="BC476" s="2">
        <v>1</v>
      </c>
      <c r="BD476" s="2">
        <v>2</v>
      </c>
      <c r="BE476" s="2">
        <v>3</v>
      </c>
      <c r="BF476" s="2"/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1</v>
      </c>
      <c r="BN476" s="1">
        <v>0</v>
      </c>
      <c r="BO476" s="1">
        <v>0</v>
      </c>
      <c r="BP476" s="1">
        <v>1</v>
      </c>
      <c r="BQ476" s="1">
        <v>0</v>
      </c>
      <c r="BR476" s="1"/>
    </row>
    <row r="477" spans="1:70" x14ac:dyDescent="0.3">
      <c r="A477" s="1" t="s">
        <v>165</v>
      </c>
      <c r="B477" s="1" t="s">
        <v>124</v>
      </c>
      <c r="C477" s="1" t="s">
        <v>175</v>
      </c>
      <c r="D477" s="1" t="s">
        <v>177</v>
      </c>
      <c r="E477" s="1" t="s">
        <v>170</v>
      </c>
      <c r="F477" s="1" t="s">
        <v>171</v>
      </c>
      <c r="G477" s="1" t="s">
        <v>2</v>
      </c>
      <c r="H477" s="1">
        <v>31.6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>
        <v>1</v>
      </c>
      <c r="BB477" s="1"/>
      <c r="BC477" s="2"/>
      <c r="BD477" s="2"/>
      <c r="BE477" s="2"/>
      <c r="BF477" s="2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>
        <v>2.8</v>
      </c>
    </row>
    <row r="478" spans="1:70" x14ac:dyDescent="0.3">
      <c r="A478" s="1" t="s">
        <v>173</v>
      </c>
      <c r="B478" s="1" t="s">
        <v>124</v>
      </c>
      <c r="C478" s="1" t="s">
        <v>175</v>
      </c>
      <c r="D478" s="1" t="s">
        <v>177</v>
      </c>
      <c r="E478" s="1" t="s">
        <v>170</v>
      </c>
      <c r="F478" s="1" t="s">
        <v>171</v>
      </c>
      <c r="G478" s="1" t="s">
        <v>2</v>
      </c>
      <c r="H478" s="1"/>
      <c r="I478" s="1"/>
      <c r="J478" s="1"/>
      <c r="K478" s="1">
        <v>28</v>
      </c>
      <c r="L478" s="1">
        <v>24</v>
      </c>
      <c r="M478" s="1">
        <v>32</v>
      </c>
      <c r="N478" s="1">
        <v>31.5</v>
      </c>
      <c r="O478" s="1">
        <v>26</v>
      </c>
      <c r="P478" s="1">
        <v>37</v>
      </c>
      <c r="Q478" s="1"/>
      <c r="R478" s="1"/>
      <c r="S478" s="1"/>
      <c r="T478" s="1"/>
      <c r="U478" s="1"/>
      <c r="V478" s="1"/>
      <c r="AF478" s="1">
        <v>0</v>
      </c>
      <c r="AG478" s="1">
        <v>1</v>
      </c>
      <c r="AH478" s="1">
        <v>0</v>
      </c>
      <c r="AI478" s="1">
        <v>0</v>
      </c>
      <c r="AJ478" s="1">
        <v>0</v>
      </c>
      <c r="AK478" s="1">
        <v>0</v>
      </c>
      <c r="AL478" s="1">
        <v>1</v>
      </c>
      <c r="AM478" s="1">
        <v>0</v>
      </c>
      <c r="AN478" s="1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1</v>
      </c>
      <c r="AU478" s="6">
        <v>1</v>
      </c>
      <c r="AV478" s="6">
        <v>1</v>
      </c>
      <c r="AW478" s="6">
        <v>0</v>
      </c>
      <c r="AX478" s="6">
        <v>0</v>
      </c>
      <c r="AY478" s="6">
        <v>0</v>
      </c>
      <c r="AZ478" s="6">
        <v>0</v>
      </c>
      <c r="BA478" s="1">
        <v>1</v>
      </c>
      <c r="BB478" s="1"/>
      <c r="BC478" s="2"/>
      <c r="BD478" s="2"/>
      <c r="BE478" s="2">
        <v>2</v>
      </c>
      <c r="BF478" s="2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spans="1:70" x14ac:dyDescent="0.3">
      <c r="A479" s="1" t="s">
        <v>166</v>
      </c>
      <c r="B479" s="1" t="s">
        <v>124</v>
      </c>
      <c r="C479" s="1" t="s">
        <v>175</v>
      </c>
      <c r="D479" s="1" t="s">
        <v>177</v>
      </c>
      <c r="E479" s="1" t="s">
        <v>170</v>
      </c>
      <c r="F479" s="1" t="s">
        <v>171</v>
      </c>
      <c r="G479" s="1" t="s">
        <v>2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>
        <v>1</v>
      </c>
      <c r="BB479" s="1"/>
      <c r="BC479" s="2"/>
      <c r="BD479" s="2"/>
      <c r="BE479" s="2"/>
      <c r="BF479" s="2"/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1</v>
      </c>
      <c r="BM479" s="1">
        <v>1</v>
      </c>
      <c r="BN479" s="1">
        <v>0</v>
      </c>
      <c r="BO479" s="1">
        <v>0</v>
      </c>
      <c r="BP479" s="1">
        <v>1</v>
      </c>
      <c r="BQ479" s="1">
        <v>0</v>
      </c>
      <c r="BR479" s="1"/>
    </row>
    <row r="480" spans="1:70" x14ac:dyDescent="0.3">
      <c r="A480" s="1" t="s">
        <v>163</v>
      </c>
      <c r="B480" s="1" t="s">
        <v>125</v>
      </c>
      <c r="C480" s="1" t="s">
        <v>175</v>
      </c>
      <c r="D480" s="1" t="s">
        <v>177</v>
      </c>
      <c r="E480" s="1" t="s">
        <v>170</v>
      </c>
      <c r="F480" s="1" t="s">
        <v>171</v>
      </c>
      <c r="G480" s="1" t="s">
        <v>2</v>
      </c>
      <c r="H480" s="1">
        <v>24.5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AF480" s="1">
        <v>0</v>
      </c>
      <c r="AG480" s="1">
        <v>1</v>
      </c>
      <c r="AH480" s="1"/>
      <c r="AI480" s="1">
        <v>0</v>
      </c>
      <c r="AJ480" s="1">
        <v>0</v>
      </c>
      <c r="AK480" s="1">
        <v>1</v>
      </c>
      <c r="AL480" s="1">
        <v>0</v>
      </c>
      <c r="AM480" s="1">
        <v>0</v>
      </c>
      <c r="AN480" s="1">
        <v>0</v>
      </c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>
        <v>1</v>
      </c>
      <c r="BB480" s="1"/>
      <c r="BC480" s="2"/>
      <c r="BD480" s="2"/>
      <c r="BE480" s="2"/>
      <c r="BF480" s="2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>
        <v>4</v>
      </c>
    </row>
    <row r="481" spans="1:70" x14ac:dyDescent="0.3">
      <c r="A481" s="1" t="s">
        <v>164</v>
      </c>
      <c r="B481" s="1" t="s">
        <v>125</v>
      </c>
      <c r="C481" s="1" t="s">
        <v>175</v>
      </c>
      <c r="D481" s="1" t="s">
        <v>177</v>
      </c>
      <c r="E481" s="1" t="s">
        <v>170</v>
      </c>
      <c r="F481" s="1" t="s">
        <v>171</v>
      </c>
      <c r="G481" s="1" t="s">
        <v>2</v>
      </c>
      <c r="H481" s="1">
        <v>22</v>
      </c>
      <c r="I481" s="1">
        <v>19</v>
      </c>
      <c r="J481" s="1">
        <v>24</v>
      </c>
      <c r="K481" s="1"/>
      <c r="L481" s="1"/>
      <c r="M481" s="1"/>
      <c r="N481" s="1"/>
      <c r="O481" s="1"/>
      <c r="P481" s="1"/>
      <c r="Q481" s="2">
        <f>48*1.9</f>
        <v>91.199999999999989</v>
      </c>
      <c r="R481" s="2"/>
      <c r="S481" s="2"/>
      <c r="T481" s="2"/>
      <c r="U481" s="2"/>
      <c r="V481" s="2"/>
      <c r="AF481" s="1">
        <v>0</v>
      </c>
      <c r="AG481" s="1">
        <v>1</v>
      </c>
      <c r="AH481" s="1">
        <v>0</v>
      </c>
      <c r="AI481" s="1">
        <v>0</v>
      </c>
      <c r="AJ481" s="1">
        <v>0</v>
      </c>
      <c r="AK481" s="1">
        <v>0</v>
      </c>
      <c r="AL481" s="1">
        <v>1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1</v>
      </c>
      <c r="AV481" s="1">
        <v>1</v>
      </c>
      <c r="AW481" s="1">
        <v>0</v>
      </c>
      <c r="AX481" s="1">
        <v>0</v>
      </c>
      <c r="AY481" s="1">
        <v>0</v>
      </c>
      <c r="AZ481" s="1">
        <v>0</v>
      </c>
      <c r="BA481" s="1">
        <v>1</v>
      </c>
      <c r="BB481" s="1">
        <v>21</v>
      </c>
      <c r="BC481" s="2">
        <v>1</v>
      </c>
      <c r="BD481" s="2">
        <v>2</v>
      </c>
      <c r="BE481" s="2">
        <v>2</v>
      </c>
      <c r="BF481" s="2"/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1</v>
      </c>
      <c r="BM481" s="1">
        <v>0</v>
      </c>
      <c r="BN481" s="1">
        <v>1</v>
      </c>
      <c r="BO481" s="1">
        <v>0</v>
      </c>
      <c r="BP481" s="1">
        <v>0</v>
      </c>
      <c r="BQ481" s="1">
        <v>0</v>
      </c>
      <c r="BR481" s="1"/>
    </row>
    <row r="482" spans="1:70" x14ac:dyDescent="0.3">
      <c r="A482" s="1" t="s">
        <v>173</v>
      </c>
      <c r="B482" s="1" t="s">
        <v>125</v>
      </c>
      <c r="C482" s="1" t="s">
        <v>175</v>
      </c>
      <c r="D482" s="1" t="s">
        <v>177</v>
      </c>
      <c r="E482" s="1" t="s">
        <v>170</v>
      </c>
      <c r="F482" s="1" t="s">
        <v>171</v>
      </c>
      <c r="G482" s="1" t="s">
        <v>2</v>
      </c>
      <c r="H482" s="1"/>
      <c r="I482" s="1"/>
      <c r="J482" s="1"/>
      <c r="K482" s="1">
        <v>47</v>
      </c>
      <c r="L482" s="1">
        <v>42</v>
      </c>
      <c r="M482" s="1">
        <v>52</v>
      </c>
      <c r="N482" s="1">
        <v>47</v>
      </c>
      <c r="O482" s="1">
        <v>42</v>
      </c>
      <c r="P482" s="1">
        <v>52</v>
      </c>
      <c r="Q482" s="1"/>
      <c r="R482" s="1"/>
      <c r="S482" s="1"/>
      <c r="T482" s="1"/>
      <c r="U482" s="1"/>
      <c r="V482" s="1"/>
      <c r="AF482" s="1">
        <v>0</v>
      </c>
      <c r="AG482" s="1">
        <v>1</v>
      </c>
      <c r="AH482" s="1">
        <v>0</v>
      </c>
      <c r="AI482" s="1">
        <v>0</v>
      </c>
      <c r="AJ482" s="1">
        <v>0</v>
      </c>
      <c r="AK482" s="1">
        <v>0</v>
      </c>
      <c r="AL482" s="1">
        <v>1</v>
      </c>
      <c r="AM482" s="1">
        <v>0</v>
      </c>
      <c r="AN482" s="1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1</v>
      </c>
      <c r="AU482" s="6">
        <v>1</v>
      </c>
      <c r="AV482" s="6">
        <v>1</v>
      </c>
      <c r="AW482" s="6">
        <v>1</v>
      </c>
      <c r="AX482" s="6">
        <v>0</v>
      </c>
      <c r="AY482" s="6">
        <v>0</v>
      </c>
      <c r="AZ482" s="6">
        <v>0</v>
      </c>
      <c r="BA482" s="1">
        <v>1</v>
      </c>
      <c r="BB482" s="1"/>
      <c r="BC482" s="2"/>
      <c r="BD482" s="2"/>
      <c r="BE482" s="2">
        <v>3</v>
      </c>
      <c r="BF482" s="2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spans="1:70" x14ac:dyDescent="0.3">
      <c r="A483" s="1" t="s">
        <v>166</v>
      </c>
      <c r="B483" s="1" t="s">
        <v>125</v>
      </c>
      <c r="C483" s="1" t="s">
        <v>175</v>
      </c>
      <c r="D483" s="1" t="s">
        <v>177</v>
      </c>
      <c r="E483" s="1" t="s">
        <v>170</v>
      </c>
      <c r="F483" s="1" t="s">
        <v>171</v>
      </c>
      <c r="G483" s="1" t="s">
        <v>2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>
        <v>1</v>
      </c>
      <c r="BB483" s="1"/>
      <c r="BC483" s="2"/>
      <c r="BD483" s="2"/>
      <c r="BE483" s="2"/>
      <c r="BF483" s="2"/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1</v>
      </c>
      <c r="BM483" s="1">
        <v>1</v>
      </c>
      <c r="BN483" s="1">
        <v>1</v>
      </c>
      <c r="BO483" s="1">
        <v>0</v>
      </c>
      <c r="BP483" s="1">
        <v>1</v>
      </c>
      <c r="BQ483" s="1">
        <v>0</v>
      </c>
      <c r="BR483" s="1"/>
    </row>
    <row r="484" spans="1:70" x14ac:dyDescent="0.3">
      <c r="A484" s="1" t="s">
        <v>163</v>
      </c>
      <c r="B484" s="1" t="s">
        <v>126</v>
      </c>
      <c r="C484" s="1" t="s">
        <v>175</v>
      </c>
      <c r="D484" s="1" t="s">
        <v>177</v>
      </c>
      <c r="E484" s="1" t="s">
        <v>170</v>
      </c>
      <c r="F484" s="1" t="s">
        <v>171</v>
      </c>
      <c r="G484" s="1" t="s">
        <v>2</v>
      </c>
      <c r="H484" s="1">
        <v>17.5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AF484" s="1">
        <v>0</v>
      </c>
      <c r="AG484" s="1">
        <v>1</v>
      </c>
      <c r="AH484" s="1"/>
      <c r="AI484" s="1">
        <v>0</v>
      </c>
      <c r="AJ484" s="1">
        <v>0</v>
      </c>
      <c r="AK484" s="1">
        <v>0</v>
      </c>
      <c r="AL484" s="1">
        <v>1</v>
      </c>
      <c r="AM484" s="1">
        <v>0</v>
      </c>
      <c r="AN484" s="1">
        <v>0</v>
      </c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>
        <v>1</v>
      </c>
      <c r="BB484" s="1"/>
      <c r="BC484" s="2"/>
      <c r="BD484" s="2"/>
      <c r="BE484" s="2"/>
      <c r="BF484" s="2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>
        <v>2</v>
      </c>
    </row>
    <row r="485" spans="1:70" x14ac:dyDescent="0.3">
      <c r="A485" s="1" t="s">
        <v>167</v>
      </c>
      <c r="B485" s="1" t="s">
        <v>126</v>
      </c>
      <c r="C485" s="1" t="s">
        <v>175</v>
      </c>
      <c r="D485" s="1" t="s">
        <v>177</v>
      </c>
      <c r="E485" s="1" t="s">
        <v>170</v>
      </c>
      <c r="F485" s="1" t="s">
        <v>171</v>
      </c>
      <c r="G485" s="1" t="s">
        <v>2</v>
      </c>
      <c r="H485" s="1">
        <v>17</v>
      </c>
      <c r="I485" s="1">
        <v>16</v>
      </c>
      <c r="J485" s="1">
        <v>19</v>
      </c>
      <c r="K485" s="1"/>
      <c r="L485" s="1"/>
      <c r="M485" s="1"/>
      <c r="N485" s="1"/>
      <c r="O485" s="1"/>
      <c r="P485" s="1"/>
      <c r="Q485" s="1">
        <v>75</v>
      </c>
      <c r="R485" s="1"/>
      <c r="S485" s="1"/>
      <c r="T485" s="1"/>
      <c r="U485" s="1"/>
      <c r="V485" s="1"/>
      <c r="W485" s="1">
        <v>15</v>
      </c>
      <c r="Z485" s="1">
        <f>46*7</f>
        <v>322</v>
      </c>
      <c r="AC485" s="1">
        <v>18</v>
      </c>
      <c r="AF485" s="1">
        <v>0</v>
      </c>
      <c r="AG485" s="1">
        <v>1</v>
      </c>
      <c r="AH485" s="1">
        <v>0</v>
      </c>
      <c r="AI485" s="1">
        <v>0</v>
      </c>
      <c r="AJ485" s="1">
        <v>0</v>
      </c>
      <c r="AK485" s="1">
        <v>0</v>
      </c>
      <c r="AL485" s="1">
        <v>1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1</v>
      </c>
      <c r="AU485" s="1">
        <v>1</v>
      </c>
      <c r="AV485" s="1">
        <v>1</v>
      </c>
      <c r="AW485" s="1">
        <v>1</v>
      </c>
      <c r="AX485" s="1">
        <v>0</v>
      </c>
      <c r="AY485" s="1">
        <v>0</v>
      </c>
      <c r="AZ485" s="1">
        <v>0</v>
      </c>
      <c r="BA485" s="1">
        <v>1</v>
      </c>
      <c r="BB485" s="1">
        <v>14</v>
      </c>
      <c r="BC485" s="2">
        <v>1</v>
      </c>
      <c r="BD485" s="2">
        <v>2</v>
      </c>
      <c r="BE485" s="2">
        <v>3</v>
      </c>
      <c r="BF485" s="2"/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1</v>
      </c>
      <c r="BM485" s="1">
        <v>0</v>
      </c>
      <c r="BN485" s="1">
        <v>1</v>
      </c>
      <c r="BO485" s="1">
        <v>0</v>
      </c>
      <c r="BP485" s="1">
        <v>0</v>
      </c>
      <c r="BQ485" s="1">
        <v>0</v>
      </c>
      <c r="BR485" s="1">
        <v>2</v>
      </c>
    </row>
    <row r="486" spans="1:70" x14ac:dyDescent="0.3">
      <c r="A486" s="1" t="s">
        <v>173</v>
      </c>
      <c r="B486" s="1" t="s">
        <v>126</v>
      </c>
      <c r="C486" s="1" t="s">
        <v>175</v>
      </c>
      <c r="D486" s="1" t="s">
        <v>177</v>
      </c>
      <c r="E486" s="1" t="s">
        <v>170</v>
      </c>
      <c r="F486" s="1" t="s">
        <v>171</v>
      </c>
      <c r="G486" s="1" t="s">
        <v>2</v>
      </c>
      <c r="H486" s="1"/>
      <c r="I486" s="1"/>
      <c r="J486" s="1"/>
      <c r="K486" s="1">
        <v>38</v>
      </c>
      <c r="L486" s="1">
        <v>34</v>
      </c>
      <c r="M486" s="1">
        <v>42</v>
      </c>
      <c r="N486" s="1">
        <v>38</v>
      </c>
      <c r="O486" s="1">
        <v>34</v>
      </c>
      <c r="P486" s="1">
        <v>42</v>
      </c>
      <c r="Q486" s="1"/>
      <c r="R486" s="1"/>
      <c r="S486" s="1"/>
      <c r="T486" s="1"/>
      <c r="U486" s="1"/>
      <c r="V486" s="1"/>
      <c r="AF486" s="1">
        <v>1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1</v>
      </c>
      <c r="AM486" s="1">
        <v>0</v>
      </c>
      <c r="AN486" s="1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0</v>
      </c>
      <c r="AT486" s="6">
        <v>1</v>
      </c>
      <c r="AU486" s="6">
        <v>1</v>
      </c>
      <c r="AV486" s="6">
        <v>1</v>
      </c>
      <c r="AW486" s="6">
        <v>0</v>
      </c>
      <c r="AX486" s="6">
        <v>0</v>
      </c>
      <c r="AY486" s="6">
        <v>0</v>
      </c>
      <c r="AZ486" s="6">
        <v>0</v>
      </c>
      <c r="BA486" s="1">
        <v>1</v>
      </c>
      <c r="BB486" s="1"/>
      <c r="BC486" s="2"/>
      <c r="BD486" s="2"/>
      <c r="BE486" s="2">
        <v>1</v>
      </c>
      <c r="BF486" s="2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spans="1:70" x14ac:dyDescent="0.3">
      <c r="A487" s="1" t="s">
        <v>166</v>
      </c>
      <c r="B487" s="1" t="s">
        <v>126</v>
      </c>
      <c r="C487" s="1" t="s">
        <v>175</v>
      </c>
      <c r="D487" s="1" t="s">
        <v>177</v>
      </c>
      <c r="E487" s="1" t="s">
        <v>170</v>
      </c>
      <c r="F487" s="1" t="s">
        <v>171</v>
      </c>
      <c r="G487" s="1" t="s">
        <v>2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>
        <v>1</v>
      </c>
      <c r="BB487" s="1"/>
      <c r="BC487" s="2"/>
      <c r="BD487" s="2"/>
      <c r="BE487" s="2"/>
      <c r="BF487" s="2"/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1</v>
      </c>
      <c r="BM487" s="1">
        <v>0</v>
      </c>
      <c r="BN487" s="1">
        <v>1</v>
      </c>
      <c r="BO487" s="1">
        <v>0</v>
      </c>
      <c r="BP487" s="1">
        <v>0</v>
      </c>
      <c r="BQ487" s="1">
        <v>0</v>
      </c>
      <c r="BR487" s="1"/>
    </row>
    <row r="488" spans="1:70" x14ac:dyDescent="0.3">
      <c r="A488" s="1" t="s">
        <v>163</v>
      </c>
      <c r="B488" s="1" t="s">
        <v>127</v>
      </c>
      <c r="C488" s="1" t="s">
        <v>175</v>
      </c>
      <c r="D488" s="1" t="s">
        <v>177</v>
      </c>
      <c r="E488" s="1" t="s">
        <v>170</v>
      </c>
      <c r="F488" s="1" t="s">
        <v>171</v>
      </c>
      <c r="G488" s="1" t="s">
        <v>2</v>
      </c>
      <c r="H488" s="1">
        <v>25.5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AF488" s="1">
        <v>0</v>
      </c>
      <c r="AG488" s="1">
        <v>1</v>
      </c>
      <c r="AH488" s="1"/>
      <c r="AI488" s="1">
        <v>0</v>
      </c>
      <c r="AJ488" s="1">
        <v>0</v>
      </c>
      <c r="AK488" s="1">
        <v>1</v>
      </c>
      <c r="AL488" s="1">
        <v>0</v>
      </c>
      <c r="AM488" s="1">
        <v>0</v>
      </c>
      <c r="AN488" s="1">
        <v>0</v>
      </c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>
        <v>1</v>
      </c>
      <c r="BB488" s="1"/>
      <c r="BC488" s="2"/>
      <c r="BD488" s="2"/>
      <c r="BE488" s="2"/>
      <c r="BF488" s="2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>
        <v>4</v>
      </c>
    </row>
    <row r="489" spans="1:70" x14ac:dyDescent="0.3">
      <c r="A489" s="1" t="s">
        <v>164</v>
      </c>
      <c r="B489" s="1" t="s">
        <v>127</v>
      </c>
      <c r="C489" s="1" t="s">
        <v>175</v>
      </c>
      <c r="D489" s="1" t="s">
        <v>177</v>
      </c>
      <c r="E489" s="1" t="s">
        <v>170</v>
      </c>
      <c r="F489" s="1" t="s">
        <v>171</v>
      </c>
      <c r="G489" s="1" t="s">
        <v>2</v>
      </c>
      <c r="H489" s="1">
        <v>24</v>
      </c>
      <c r="I489" s="1">
        <v>21</v>
      </c>
      <c r="J489" s="1">
        <v>26</v>
      </c>
      <c r="K489" s="1"/>
      <c r="L489" s="1"/>
      <c r="M489" s="1"/>
      <c r="N489" s="1"/>
      <c r="O489" s="1"/>
      <c r="P489" s="1"/>
      <c r="Q489" s="2">
        <f>33*2.7</f>
        <v>89.100000000000009</v>
      </c>
      <c r="R489" s="2"/>
      <c r="S489" s="2"/>
      <c r="T489" s="2"/>
      <c r="U489" s="2"/>
      <c r="V489" s="2"/>
      <c r="AF489" s="1">
        <v>1</v>
      </c>
      <c r="AG489" s="1">
        <v>0</v>
      </c>
      <c r="AH489" s="1">
        <v>0</v>
      </c>
      <c r="AI489" s="1">
        <v>0</v>
      </c>
      <c r="AJ489" s="1">
        <v>0</v>
      </c>
      <c r="AK489" s="1">
        <v>1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1</v>
      </c>
      <c r="AV489" s="1">
        <v>1</v>
      </c>
      <c r="AW489" s="1">
        <v>0</v>
      </c>
      <c r="AX489" s="1">
        <v>0</v>
      </c>
      <c r="AY489" s="1">
        <v>0</v>
      </c>
      <c r="AZ489" s="1">
        <v>0</v>
      </c>
      <c r="BA489" s="1">
        <v>1</v>
      </c>
      <c r="BB489" s="1">
        <v>21</v>
      </c>
      <c r="BC489" s="2">
        <v>1</v>
      </c>
      <c r="BD489" s="2">
        <v>2</v>
      </c>
      <c r="BE489" s="2">
        <v>2</v>
      </c>
      <c r="BF489" s="2"/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1</v>
      </c>
      <c r="BN489" s="1">
        <v>1</v>
      </c>
      <c r="BO489" s="1">
        <v>0</v>
      </c>
      <c r="BP489" s="1">
        <v>0</v>
      </c>
      <c r="BQ489" s="1">
        <v>0</v>
      </c>
      <c r="BR489" s="1"/>
    </row>
    <row r="490" spans="1:70" x14ac:dyDescent="0.3">
      <c r="A490" s="1" t="s">
        <v>173</v>
      </c>
      <c r="B490" s="1" t="s">
        <v>127</v>
      </c>
      <c r="C490" s="1" t="s">
        <v>175</v>
      </c>
      <c r="D490" s="1" t="s">
        <v>177</v>
      </c>
      <c r="E490" s="1" t="s">
        <v>170</v>
      </c>
      <c r="F490" s="1" t="s">
        <v>171</v>
      </c>
      <c r="G490" s="1" t="s">
        <v>2</v>
      </c>
      <c r="H490" s="1"/>
      <c r="I490" s="1"/>
      <c r="J490" s="1"/>
      <c r="K490" s="1">
        <v>41</v>
      </c>
      <c r="L490" s="1">
        <v>36</v>
      </c>
      <c r="M490" s="1">
        <v>46</v>
      </c>
      <c r="N490" s="1">
        <v>41</v>
      </c>
      <c r="O490" s="1">
        <v>36</v>
      </c>
      <c r="P490" s="1">
        <v>46</v>
      </c>
      <c r="Q490" s="1"/>
      <c r="R490" s="1"/>
      <c r="S490" s="1"/>
      <c r="T490" s="1"/>
      <c r="U490" s="1"/>
      <c r="V490" s="1"/>
      <c r="AF490" s="1">
        <v>1</v>
      </c>
      <c r="AG490" s="1">
        <v>1</v>
      </c>
      <c r="AH490" s="1">
        <v>0</v>
      </c>
      <c r="AI490" s="1">
        <v>0</v>
      </c>
      <c r="AJ490" s="1">
        <v>0</v>
      </c>
      <c r="AK490" s="1">
        <v>1</v>
      </c>
      <c r="AL490" s="1">
        <v>1</v>
      </c>
      <c r="AM490" s="1">
        <v>0</v>
      </c>
      <c r="AN490" s="1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1</v>
      </c>
      <c r="AT490" s="6">
        <v>1</v>
      </c>
      <c r="AU490" s="6">
        <v>1</v>
      </c>
      <c r="AV490" s="6">
        <v>1</v>
      </c>
      <c r="AW490" s="6">
        <v>0</v>
      </c>
      <c r="AX490" s="6">
        <v>0</v>
      </c>
      <c r="AY490" s="6">
        <v>0</v>
      </c>
      <c r="AZ490" s="6">
        <v>0</v>
      </c>
      <c r="BA490" s="1">
        <v>1</v>
      </c>
      <c r="BB490" s="1"/>
      <c r="BC490" s="2"/>
      <c r="BD490" s="2"/>
      <c r="BE490" s="2">
        <v>2</v>
      </c>
      <c r="BF490" s="2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spans="1:70" x14ac:dyDescent="0.3">
      <c r="A491" s="1" t="s">
        <v>167</v>
      </c>
      <c r="B491" s="1" t="s">
        <v>128</v>
      </c>
      <c r="C491" s="1" t="s">
        <v>175</v>
      </c>
      <c r="D491" s="1" t="s">
        <v>177</v>
      </c>
      <c r="E491" s="1" t="s">
        <v>170</v>
      </c>
      <c r="F491" s="1" t="s">
        <v>171</v>
      </c>
      <c r="G491" s="1" t="s">
        <v>2</v>
      </c>
      <c r="H491" s="1">
        <v>20</v>
      </c>
      <c r="I491" s="1">
        <v>19</v>
      </c>
      <c r="J491" s="1">
        <v>21</v>
      </c>
      <c r="K491" s="1"/>
      <c r="L491" s="1"/>
      <c r="M491" s="1"/>
      <c r="N491" s="1"/>
      <c r="O491" s="1"/>
      <c r="P491" s="1"/>
      <c r="Q491" s="1">
        <v>48</v>
      </c>
      <c r="R491" s="1"/>
      <c r="S491" s="1"/>
      <c r="T491" s="1"/>
      <c r="U491" s="1"/>
      <c r="V491" s="1"/>
      <c r="AF491" s="1">
        <v>1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</v>
      </c>
      <c r="AM491" s="1">
        <v>0</v>
      </c>
      <c r="AN491" s="1">
        <v>0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6">
        <v>0</v>
      </c>
      <c r="AU491" s="6">
        <v>1</v>
      </c>
      <c r="AV491" s="6">
        <v>1</v>
      </c>
      <c r="AW491" s="6">
        <v>1</v>
      </c>
      <c r="AX491" s="6">
        <v>0</v>
      </c>
      <c r="AY491" s="6">
        <v>0</v>
      </c>
      <c r="AZ491" s="6">
        <v>0</v>
      </c>
      <c r="BA491" s="1">
        <v>1</v>
      </c>
      <c r="BB491" s="1">
        <v>12</v>
      </c>
      <c r="BC491" s="2">
        <v>1</v>
      </c>
      <c r="BD491" s="2">
        <v>2</v>
      </c>
      <c r="BE491" s="2">
        <v>2</v>
      </c>
      <c r="BF491" s="2"/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1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2</v>
      </c>
    </row>
    <row r="492" spans="1:70" x14ac:dyDescent="0.3">
      <c r="A492" s="1" t="s">
        <v>173</v>
      </c>
      <c r="B492" s="1" t="s">
        <v>128</v>
      </c>
      <c r="C492" s="1" t="s">
        <v>175</v>
      </c>
      <c r="D492" s="1" t="s">
        <v>177</v>
      </c>
      <c r="E492" s="1" t="s">
        <v>170</v>
      </c>
      <c r="F492" s="1" t="s">
        <v>171</v>
      </c>
      <c r="G492" s="1" t="s">
        <v>2</v>
      </c>
      <c r="H492" s="1"/>
      <c r="I492" s="1"/>
      <c r="J492" s="1"/>
      <c r="K492" s="1">
        <v>39</v>
      </c>
      <c r="L492" s="1">
        <v>34</v>
      </c>
      <c r="M492" s="1">
        <v>44</v>
      </c>
      <c r="N492" s="1">
        <v>39</v>
      </c>
      <c r="O492" s="1">
        <v>34</v>
      </c>
      <c r="P492" s="1">
        <v>44</v>
      </c>
      <c r="Q492" s="1"/>
      <c r="R492" s="1"/>
      <c r="S492" s="1"/>
      <c r="T492" s="1"/>
      <c r="U492" s="1"/>
      <c r="V492" s="1"/>
      <c r="W492" s="1">
        <v>16</v>
      </c>
      <c r="Z492" s="1">
        <f>47*7</f>
        <v>329</v>
      </c>
      <c r="AD492" s="1">
        <v>15</v>
      </c>
      <c r="AE492" s="1">
        <v>26</v>
      </c>
      <c r="AF492" s="1">
        <v>1</v>
      </c>
      <c r="AG492" s="1">
        <v>0</v>
      </c>
      <c r="AH492" s="1">
        <v>0</v>
      </c>
      <c r="AI492" s="1">
        <v>0</v>
      </c>
      <c r="AJ492" s="1">
        <v>0</v>
      </c>
      <c r="AK492" s="1">
        <v>1</v>
      </c>
      <c r="AL492" s="1">
        <v>1</v>
      </c>
      <c r="AM492" s="1">
        <v>0</v>
      </c>
      <c r="AN492" s="1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6">
        <v>0</v>
      </c>
      <c r="AU492" s="6">
        <v>1</v>
      </c>
      <c r="AV492" s="6">
        <v>1</v>
      </c>
      <c r="AW492" s="6">
        <v>1</v>
      </c>
      <c r="AX492" s="6">
        <v>0</v>
      </c>
      <c r="AY492" s="6">
        <v>0</v>
      </c>
      <c r="AZ492" s="6">
        <v>0</v>
      </c>
      <c r="BA492" s="1">
        <v>1</v>
      </c>
      <c r="BB492" s="1"/>
      <c r="BC492" s="2"/>
      <c r="BD492" s="2"/>
      <c r="BE492" s="2">
        <v>1</v>
      </c>
      <c r="BF492" s="2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spans="1:70" x14ac:dyDescent="0.3">
      <c r="A493" s="1" t="s">
        <v>166</v>
      </c>
      <c r="B493" s="1" t="s">
        <v>128</v>
      </c>
      <c r="C493" s="1" t="s">
        <v>175</v>
      </c>
      <c r="D493" s="1" t="s">
        <v>177</v>
      </c>
      <c r="E493" s="1" t="s">
        <v>170</v>
      </c>
      <c r="F493" s="1" t="s">
        <v>171</v>
      </c>
      <c r="G493" s="1" t="s">
        <v>2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>
        <v>1</v>
      </c>
      <c r="BB493" s="1"/>
      <c r="BC493" s="2"/>
      <c r="BD493" s="2"/>
      <c r="BE493" s="2"/>
      <c r="BF493" s="2"/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1</v>
      </c>
      <c r="BM493" s="1">
        <v>0</v>
      </c>
      <c r="BN493" s="1">
        <v>1</v>
      </c>
      <c r="BO493" s="1">
        <v>0</v>
      </c>
      <c r="BP493" s="1">
        <v>0</v>
      </c>
      <c r="BQ493" s="1">
        <v>0</v>
      </c>
      <c r="BR493" s="1"/>
    </row>
    <row r="494" spans="1:70" x14ac:dyDescent="0.3">
      <c r="A494" s="1" t="s">
        <v>163</v>
      </c>
      <c r="B494" s="1" t="s">
        <v>129</v>
      </c>
      <c r="C494" s="1" t="s">
        <v>175</v>
      </c>
      <c r="D494" s="1" t="s">
        <v>177</v>
      </c>
      <c r="E494" s="1" t="s">
        <v>170</v>
      </c>
      <c r="F494" s="1" t="s">
        <v>171</v>
      </c>
      <c r="G494" s="1" t="s">
        <v>2</v>
      </c>
      <c r="H494" s="1">
        <v>22.5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AF494" s="1">
        <v>0</v>
      </c>
      <c r="AG494" s="1">
        <v>1</v>
      </c>
      <c r="AH494" s="1"/>
      <c r="AI494" s="1">
        <v>0</v>
      </c>
      <c r="AJ494" s="1">
        <v>0</v>
      </c>
      <c r="AK494" s="1">
        <v>0</v>
      </c>
      <c r="AL494" s="1">
        <v>1</v>
      </c>
      <c r="AM494" s="1">
        <v>0</v>
      </c>
      <c r="AN494" s="1">
        <v>0</v>
      </c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>
        <v>1</v>
      </c>
      <c r="BB494" s="1"/>
      <c r="BC494" s="2"/>
      <c r="BD494" s="2"/>
      <c r="BE494" s="2"/>
      <c r="BF494" s="2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>
        <v>3</v>
      </c>
    </row>
    <row r="495" spans="1:70" x14ac:dyDescent="0.3">
      <c r="A495" s="1" t="s">
        <v>164</v>
      </c>
      <c r="B495" s="1" t="s">
        <v>129</v>
      </c>
      <c r="C495" s="1" t="s">
        <v>175</v>
      </c>
      <c r="D495" s="1" t="s">
        <v>177</v>
      </c>
      <c r="E495" s="1" t="s">
        <v>170</v>
      </c>
      <c r="F495" s="1" t="s">
        <v>171</v>
      </c>
      <c r="G495" s="1" t="s">
        <v>2</v>
      </c>
      <c r="H495" s="1">
        <v>21</v>
      </c>
      <c r="I495" s="1">
        <v>19</v>
      </c>
      <c r="J495" s="1">
        <v>23</v>
      </c>
      <c r="K495" s="1"/>
      <c r="L495" s="1"/>
      <c r="M495" s="1"/>
      <c r="N495" s="1"/>
      <c r="O495" s="1"/>
      <c r="P495" s="1"/>
      <c r="Q495" s="2">
        <f>42*2.4</f>
        <v>100.8</v>
      </c>
      <c r="R495" s="2"/>
      <c r="S495" s="2"/>
      <c r="T495" s="2"/>
      <c r="U495" s="2"/>
      <c r="V495" s="2"/>
      <c r="AF495" s="1">
        <v>0</v>
      </c>
      <c r="AG495" s="1">
        <v>1</v>
      </c>
      <c r="AH495" s="1">
        <v>0</v>
      </c>
      <c r="AI495" s="1">
        <v>0</v>
      </c>
      <c r="AJ495" s="1">
        <v>0</v>
      </c>
      <c r="AK495" s="1">
        <v>0</v>
      </c>
      <c r="AL495" s="1">
        <v>1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1</v>
      </c>
      <c r="AS495" s="1">
        <v>1</v>
      </c>
      <c r="AT495" s="1">
        <v>1</v>
      </c>
      <c r="AU495" s="1">
        <v>1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1</v>
      </c>
      <c r="BB495" s="1">
        <v>14</v>
      </c>
      <c r="BC495" s="2">
        <v>1</v>
      </c>
      <c r="BD495" s="2">
        <v>2</v>
      </c>
      <c r="BE495" s="2">
        <v>2</v>
      </c>
      <c r="BF495" s="2"/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1</v>
      </c>
      <c r="BM495" s="1">
        <v>0</v>
      </c>
      <c r="BN495" s="1">
        <v>0</v>
      </c>
      <c r="BO495" s="1">
        <v>0</v>
      </c>
      <c r="BP495" s="1">
        <v>1</v>
      </c>
      <c r="BQ495" s="1">
        <v>0</v>
      </c>
      <c r="BR495" s="1"/>
    </row>
    <row r="496" spans="1:70" x14ac:dyDescent="0.3">
      <c r="A496" s="1" t="s">
        <v>165</v>
      </c>
      <c r="B496" s="1" t="s">
        <v>129</v>
      </c>
      <c r="C496" s="1" t="s">
        <v>175</v>
      </c>
      <c r="D496" s="1" t="s">
        <v>177</v>
      </c>
      <c r="E496" s="1" t="s">
        <v>170</v>
      </c>
      <c r="F496" s="1" t="s">
        <v>171</v>
      </c>
      <c r="G496" s="1" t="s">
        <v>2</v>
      </c>
      <c r="H496" s="1">
        <v>38.6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>
        <v>1</v>
      </c>
      <c r="BB496" s="1"/>
      <c r="BC496" s="2"/>
      <c r="BD496" s="2"/>
      <c r="BE496" s="2"/>
      <c r="BF496" s="2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>
        <v>3.9</v>
      </c>
    </row>
    <row r="497" spans="1:70" x14ac:dyDescent="0.3">
      <c r="A497" s="1" t="s">
        <v>173</v>
      </c>
      <c r="B497" s="1" t="s">
        <v>129</v>
      </c>
      <c r="C497" s="1" t="s">
        <v>175</v>
      </c>
      <c r="D497" s="1" t="s">
        <v>177</v>
      </c>
      <c r="E497" s="1" t="s">
        <v>170</v>
      </c>
      <c r="F497" s="1" t="s">
        <v>171</v>
      </c>
      <c r="G497" s="1" t="s">
        <v>2</v>
      </c>
      <c r="H497" s="1"/>
      <c r="I497" s="1"/>
      <c r="J497" s="1"/>
      <c r="K497" s="1">
        <v>37</v>
      </c>
      <c r="L497" s="1">
        <v>33</v>
      </c>
      <c r="M497" s="1">
        <v>41</v>
      </c>
      <c r="N497" s="1">
        <v>38</v>
      </c>
      <c r="O497" s="1">
        <v>34</v>
      </c>
      <c r="P497" s="1">
        <v>42</v>
      </c>
      <c r="Q497" s="1"/>
      <c r="R497" s="1"/>
      <c r="S497" s="1"/>
      <c r="T497" s="1"/>
      <c r="U497" s="1"/>
      <c r="V497" s="1"/>
      <c r="W497" s="1">
        <v>18</v>
      </c>
      <c r="Z497" s="1">
        <f>46*7</f>
        <v>322</v>
      </c>
      <c r="AC497" s="1">
        <v>18</v>
      </c>
      <c r="AD497" s="1">
        <v>16</v>
      </c>
      <c r="AE497" s="1">
        <v>21</v>
      </c>
      <c r="AF497" s="1">
        <v>1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1</v>
      </c>
      <c r="AM497" s="1">
        <v>0</v>
      </c>
      <c r="AN497" s="1">
        <v>0</v>
      </c>
      <c r="AO497" s="6">
        <v>0</v>
      </c>
      <c r="AP497" s="6">
        <v>0</v>
      </c>
      <c r="AQ497" s="6">
        <v>0</v>
      </c>
      <c r="AR497" s="6">
        <v>0</v>
      </c>
      <c r="AS497" s="6">
        <v>1</v>
      </c>
      <c r="AT497" s="6">
        <v>1</v>
      </c>
      <c r="AU497" s="6">
        <v>1</v>
      </c>
      <c r="AV497" s="6">
        <v>1</v>
      </c>
      <c r="AW497" s="6">
        <v>0</v>
      </c>
      <c r="AX497" s="6">
        <v>0</v>
      </c>
      <c r="AY497" s="6">
        <v>0</v>
      </c>
      <c r="AZ497" s="6">
        <v>0</v>
      </c>
      <c r="BA497" s="1">
        <v>1</v>
      </c>
      <c r="BB497" s="1"/>
      <c r="BC497" s="2"/>
      <c r="BD497" s="2"/>
      <c r="BE497" s="2">
        <v>2</v>
      </c>
      <c r="BF497" s="2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spans="1:70" x14ac:dyDescent="0.3">
      <c r="A498" s="1" t="s">
        <v>166</v>
      </c>
      <c r="B498" s="1" t="s">
        <v>129</v>
      </c>
      <c r="C498" s="1" t="s">
        <v>175</v>
      </c>
      <c r="D498" s="1" t="s">
        <v>177</v>
      </c>
      <c r="E498" s="1" t="s">
        <v>170</v>
      </c>
      <c r="F498" s="1" t="s">
        <v>171</v>
      </c>
      <c r="G498" s="1" t="s">
        <v>2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>
        <v>1</v>
      </c>
      <c r="BB498" s="1"/>
      <c r="BC498" s="2"/>
      <c r="BD498" s="2"/>
      <c r="BE498" s="2"/>
      <c r="BF498" s="2"/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1</v>
      </c>
      <c r="BM498" s="1">
        <v>0</v>
      </c>
      <c r="BN498" s="1">
        <v>1</v>
      </c>
      <c r="BO498" s="1">
        <v>0</v>
      </c>
      <c r="BP498" s="1">
        <v>1</v>
      </c>
      <c r="BQ498" s="1">
        <v>0</v>
      </c>
      <c r="BR498" s="1"/>
    </row>
    <row r="499" spans="1:70" x14ac:dyDescent="0.3">
      <c r="A499" s="1" t="s">
        <v>167</v>
      </c>
      <c r="B499" s="1" t="s">
        <v>130</v>
      </c>
      <c r="C499" s="1" t="s">
        <v>175</v>
      </c>
      <c r="D499" s="1" t="s">
        <v>177</v>
      </c>
      <c r="E499" s="1" t="s">
        <v>170</v>
      </c>
      <c r="F499" s="1" t="s">
        <v>171</v>
      </c>
      <c r="G499" s="1" t="s">
        <v>2</v>
      </c>
      <c r="H499" s="1">
        <v>22</v>
      </c>
      <c r="I499" s="1">
        <v>20</v>
      </c>
      <c r="J499" s="1">
        <v>23</v>
      </c>
      <c r="K499" s="1"/>
      <c r="L499" s="1"/>
      <c r="M499" s="1"/>
      <c r="N499" s="1"/>
      <c r="O499" s="1"/>
      <c r="P499" s="1"/>
      <c r="Q499" s="1">
        <v>140</v>
      </c>
      <c r="R499" s="1"/>
      <c r="S499" s="1"/>
      <c r="T499" s="1"/>
      <c r="U499" s="1"/>
      <c r="V499" s="1"/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1</v>
      </c>
      <c r="AU499" s="1">
        <v>1</v>
      </c>
      <c r="AV499" s="1">
        <v>1</v>
      </c>
      <c r="AW499" s="1">
        <v>0</v>
      </c>
      <c r="AX499" s="1">
        <v>0</v>
      </c>
      <c r="AY499" s="1">
        <v>0</v>
      </c>
      <c r="AZ499" s="1">
        <v>0</v>
      </c>
      <c r="BA499" s="1">
        <v>1</v>
      </c>
      <c r="BB499" s="1">
        <v>16</v>
      </c>
      <c r="BC499" s="2">
        <v>1</v>
      </c>
      <c r="BD499" s="2">
        <v>2</v>
      </c>
      <c r="BE499" s="2">
        <v>3</v>
      </c>
      <c r="BF499" s="2"/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1</v>
      </c>
      <c r="BM499" s="1">
        <v>0</v>
      </c>
      <c r="BN499" s="1">
        <v>1</v>
      </c>
      <c r="BO499" s="1">
        <v>0</v>
      </c>
      <c r="BP499" s="1">
        <v>0</v>
      </c>
      <c r="BQ499" s="1">
        <v>0</v>
      </c>
      <c r="BR499" s="1">
        <v>3</v>
      </c>
    </row>
    <row r="500" spans="1:70" x14ac:dyDescent="0.3">
      <c r="A500" s="1" t="s">
        <v>173</v>
      </c>
      <c r="B500" s="1" t="s">
        <v>130</v>
      </c>
      <c r="C500" s="1" t="s">
        <v>175</v>
      </c>
      <c r="D500" s="1" t="s">
        <v>177</v>
      </c>
      <c r="E500" s="1" t="s">
        <v>170</v>
      </c>
      <c r="F500" s="1" t="s">
        <v>171</v>
      </c>
      <c r="G500" s="1" t="s">
        <v>2</v>
      </c>
      <c r="H500" s="1"/>
      <c r="I500" s="1"/>
      <c r="J500" s="1"/>
      <c r="K500" s="1">
        <v>46</v>
      </c>
      <c r="L500" s="1">
        <v>38</v>
      </c>
      <c r="M500" s="1">
        <v>54</v>
      </c>
      <c r="N500" s="1">
        <v>46</v>
      </c>
      <c r="O500" s="1">
        <v>38</v>
      </c>
      <c r="P500" s="1">
        <v>54</v>
      </c>
      <c r="Q500" s="1"/>
      <c r="R500" s="1"/>
      <c r="S500" s="1"/>
      <c r="T500" s="1"/>
      <c r="U500" s="1"/>
      <c r="V500" s="1"/>
      <c r="AF500" s="1">
        <v>0</v>
      </c>
      <c r="AG500" s="1">
        <v>1</v>
      </c>
      <c r="AH500" s="1">
        <v>0</v>
      </c>
      <c r="AI500" s="1">
        <v>0</v>
      </c>
      <c r="AJ500" s="1">
        <v>0</v>
      </c>
      <c r="AK500" s="1">
        <v>0</v>
      </c>
      <c r="AL500" s="1">
        <v>1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1</v>
      </c>
      <c r="AT500" s="1">
        <v>1</v>
      </c>
      <c r="AU500" s="1">
        <v>1</v>
      </c>
      <c r="AV500" s="1">
        <v>1</v>
      </c>
      <c r="AW500" s="1">
        <v>0</v>
      </c>
      <c r="AX500" s="1">
        <v>0</v>
      </c>
      <c r="AY500" s="1">
        <v>0</v>
      </c>
      <c r="AZ500" s="1">
        <v>0</v>
      </c>
      <c r="BA500" s="1">
        <v>1</v>
      </c>
      <c r="BB500" s="1"/>
      <c r="BC500" s="2"/>
      <c r="BD500" s="2"/>
      <c r="BE500" s="2">
        <v>2</v>
      </c>
      <c r="BF500" s="2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spans="1:70" x14ac:dyDescent="0.3">
      <c r="A501" s="1" t="s">
        <v>166</v>
      </c>
      <c r="B501" s="1" t="s">
        <v>130</v>
      </c>
      <c r="C501" s="1" t="s">
        <v>175</v>
      </c>
      <c r="D501" s="1" t="s">
        <v>177</v>
      </c>
      <c r="E501" s="1" t="s">
        <v>170</v>
      </c>
      <c r="F501" s="1" t="s">
        <v>171</v>
      </c>
      <c r="G501" s="1" t="s">
        <v>2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>
        <v>18</v>
      </c>
      <c r="Z501" s="1">
        <v>330</v>
      </c>
      <c r="AC501" s="1">
        <v>13</v>
      </c>
      <c r="AD501" s="1">
        <v>9</v>
      </c>
      <c r="AE501" s="1">
        <v>18</v>
      </c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>
        <v>1</v>
      </c>
      <c r="BB501" s="1"/>
      <c r="BC501" s="2"/>
      <c r="BD501" s="2"/>
      <c r="BE501" s="2"/>
      <c r="BF501" s="2"/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1</v>
      </c>
      <c r="BM501" s="1">
        <v>0</v>
      </c>
      <c r="BN501" s="1">
        <v>1</v>
      </c>
      <c r="BO501" s="1">
        <v>0</v>
      </c>
      <c r="BP501" s="1">
        <v>0</v>
      </c>
      <c r="BQ501" s="1">
        <v>0</v>
      </c>
      <c r="BR501" s="1"/>
    </row>
    <row r="502" spans="1:70" x14ac:dyDescent="0.3">
      <c r="A502" s="1" t="s">
        <v>163</v>
      </c>
      <c r="B502" s="1" t="s">
        <v>131</v>
      </c>
      <c r="C502" s="1" t="s">
        <v>175</v>
      </c>
      <c r="D502" s="1" t="s">
        <v>177</v>
      </c>
      <c r="E502" s="1" t="s">
        <v>170</v>
      </c>
      <c r="F502" s="1" t="s">
        <v>171</v>
      </c>
      <c r="G502" s="1" t="s">
        <v>2</v>
      </c>
      <c r="H502" s="1">
        <v>35.5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AF502" s="1">
        <v>0</v>
      </c>
      <c r="AG502" s="1">
        <v>1</v>
      </c>
      <c r="AH502" s="1"/>
      <c r="AI502" s="1">
        <v>0</v>
      </c>
      <c r="AJ502" s="1">
        <v>0</v>
      </c>
      <c r="AK502" s="1">
        <v>0</v>
      </c>
      <c r="AL502" s="1">
        <v>1</v>
      </c>
      <c r="AM502" s="1">
        <v>0</v>
      </c>
      <c r="AN502" s="1">
        <v>0</v>
      </c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>
        <v>1</v>
      </c>
      <c r="BB502" s="1"/>
      <c r="BC502" s="2"/>
      <c r="BD502" s="2"/>
      <c r="BE502" s="2"/>
      <c r="BF502" s="2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>
        <v>4</v>
      </c>
    </row>
    <row r="503" spans="1:70" x14ac:dyDescent="0.3">
      <c r="A503" s="1" t="s">
        <v>164</v>
      </c>
      <c r="B503" s="1" t="s">
        <v>131</v>
      </c>
      <c r="C503" s="1" t="s">
        <v>175</v>
      </c>
      <c r="D503" s="1" t="s">
        <v>177</v>
      </c>
      <c r="E503" s="1" t="s">
        <v>170</v>
      </c>
      <c r="F503" s="1" t="s">
        <v>171</v>
      </c>
      <c r="G503" s="1" t="s">
        <v>2</v>
      </c>
      <c r="H503" s="1">
        <v>31</v>
      </c>
      <c r="I503" s="1">
        <v>29</v>
      </c>
      <c r="J503" s="1">
        <v>33</v>
      </c>
      <c r="K503" s="1"/>
      <c r="L503" s="1"/>
      <c r="M503" s="1"/>
      <c r="N503" s="1"/>
      <c r="O503" s="1"/>
      <c r="P503" s="1"/>
      <c r="Q503" s="2">
        <f>50*2.8</f>
        <v>140</v>
      </c>
      <c r="R503" s="2"/>
      <c r="S503" s="2"/>
      <c r="T503" s="2"/>
      <c r="U503" s="2"/>
      <c r="V503" s="2"/>
      <c r="AF503" s="1">
        <v>0</v>
      </c>
      <c r="AG503" s="1">
        <v>1</v>
      </c>
      <c r="AH503" s="1">
        <v>0</v>
      </c>
      <c r="AI503" s="1">
        <v>0</v>
      </c>
      <c r="AJ503" s="1">
        <v>0</v>
      </c>
      <c r="AK503" s="1">
        <v>0</v>
      </c>
      <c r="AL503" s="1">
        <v>1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1</v>
      </c>
      <c r="AU503" s="1">
        <v>1</v>
      </c>
      <c r="AV503" s="1">
        <v>1</v>
      </c>
      <c r="AW503" s="1">
        <v>1</v>
      </c>
      <c r="AX503" s="1">
        <v>0</v>
      </c>
      <c r="AY503" s="1">
        <v>0</v>
      </c>
      <c r="AZ503" s="1">
        <v>0</v>
      </c>
      <c r="BA503" s="1">
        <v>1</v>
      </c>
      <c r="BB503" s="1">
        <v>35</v>
      </c>
      <c r="BC503" s="2">
        <v>1</v>
      </c>
      <c r="BD503" s="2">
        <v>7</v>
      </c>
      <c r="BE503" s="2">
        <v>2</v>
      </c>
      <c r="BF503" s="2"/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1</v>
      </c>
      <c r="BO503" s="1">
        <v>0</v>
      </c>
      <c r="BP503" s="1">
        <v>0</v>
      </c>
      <c r="BQ503" s="1">
        <v>0</v>
      </c>
      <c r="BR503" s="1"/>
    </row>
    <row r="504" spans="1:70" x14ac:dyDescent="0.3">
      <c r="A504" s="1" t="s">
        <v>173</v>
      </c>
      <c r="B504" s="1" t="s">
        <v>131</v>
      </c>
      <c r="C504" s="1" t="s">
        <v>175</v>
      </c>
      <c r="D504" s="1" t="s">
        <v>177</v>
      </c>
      <c r="E504" s="1" t="s">
        <v>170</v>
      </c>
      <c r="F504" s="1" t="s">
        <v>171</v>
      </c>
      <c r="G504" s="1" t="s">
        <v>2</v>
      </c>
      <c r="H504" s="1"/>
      <c r="I504" s="1"/>
      <c r="J504" s="1"/>
      <c r="K504" s="1">
        <v>64</v>
      </c>
      <c r="L504" s="1">
        <v>62</v>
      </c>
      <c r="M504" s="1">
        <v>66</v>
      </c>
      <c r="N504" s="1">
        <v>66</v>
      </c>
      <c r="O504" s="1">
        <v>62</v>
      </c>
      <c r="P504" s="1">
        <v>70</v>
      </c>
      <c r="Q504" s="1"/>
      <c r="R504" s="1"/>
      <c r="S504" s="1"/>
      <c r="T504" s="1"/>
      <c r="U504" s="1"/>
      <c r="V504" s="1"/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1</v>
      </c>
      <c r="AM504" s="1">
        <v>0</v>
      </c>
      <c r="AN504" s="1">
        <v>0</v>
      </c>
      <c r="AO504" s="6">
        <v>0</v>
      </c>
      <c r="AP504" s="6">
        <v>0</v>
      </c>
      <c r="AQ504" s="6">
        <v>0</v>
      </c>
      <c r="AR504" s="6">
        <v>0</v>
      </c>
      <c r="AS504" s="6">
        <v>1</v>
      </c>
      <c r="AT504" s="6">
        <v>1</v>
      </c>
      <c r="AU504" s="6">
        <v>1</v>
      </c>
      <c r="AV504" s="6">
        <v>1</v>
      </c>
      <c r="AW504" s="6">
        <v>1</v>
      </c>
      <c r="AX504" s="6">
        <v>1</v>
      </c>
      <c r="AY504" s="6">
        <v>0</v>
      </c>
      <c r="AZ504" s="6">
        <v>0</v>
      </c>
      <c r="BA504" s="1">
        <v>1</v>
      </c>
      <c r="BB504" s="1"/>
      <c r="BC504" s="2"/>
      <c r="BD504" s="2"/>
      <c r="BE504" s="2">
        <v>2</v>
      </c>
      <c r="BF504" s="2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spans="1:70" x14ac:dyDescent="0.3">
      <c r="A505" s="1" t="s">
        <v>166</v>
      </c>
      <c r="B505" s="1" t="s">
        <v>131</v>
      </c>
      <c r="C505" s="1" t="s">
        <v>175</v>
      </c>
      <c r="D505" s="1" t="s">
        <v>177</v>
      </c>
      <c r="E505" s="1" t="s">
        <v>170</v>
      </c>
      <c r="F505" s="1" t="s">
        <v>171</v>
      </c>
      <c r="G505" s="1" t="s">
        <v>2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>
        <v>24</v>
      </c>
      <c r="X505" s="1">
        <v>20</v>
      </c>
      <c r="Y505" s="1">
        <v>28</v>
      </c>
      <c r="Z505" s="1">
        <f>46*7</f>
        <v>322</v>
      </c>
      <c r="AC505" s="1">
        <v>19</v>
      </c>
      <c r="AD505" s="1">
        <v>12</v>
      </c>
      <c r="AE505" s="1">
        <v>29</v>
      </c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>
        <v>1</v>
      </c>
      <c r="BB505" s="1"/>
      <c r="BC505" s="2"/>
      <c r="BD505" s="2"/>
      <c r="BE505" s="2"/>
      <c r="BF505" s="2"/>
      <c r="BG505" s="1">
        <v>0</v>
      </c>
      <c r="BH505" s="1">
        <v>0</v>
      </c>
      <c r="BI505" s="1">
        <v>0</v>
      </c>
      <c r="BJ505" s="1">
        <v>1</v>
      </c>
      <c r="BK505" s="1">
        <v>1</v>
      </c>
      <c r="BL505" s="1">
        <v>0</v>
      </c>
      <c r="BM505" s="1">
        <v>0</v>
      </c>
      <c r="BN505" s="1">
        <v>1</v>
      </c>
      <c r="BO505" s="1">
        <v>0</v>
      </c>
      <c r="BP505" s="1">
        <v>0</v>
      </c>
      <c r="BQ505" s="1">
        <v>0</v>
      </c>
      <c r="BR505" s="1"/>
    </row>
    <row r="506" spans="1:70" x14ac:dyDescent="0.3">
      <c r="A506" s="1" t="s">
        <v>167</v>
      </c>
      <c r="B506" s="1" t="s">
        <v>132</v>
      </c>
      <c r="C506" s="1" t="s">
        <v>175</v>
      </c>
      <c r="D506" s="1" t="s">
        <v>177</v>
      </c>
      <c r="E506" s="1" t="s">
        <v>170</v>
      </c>
      <c r="F506" s="1" t="s">
        <v>171</v>
      </c>
      <c r="G506" s="1" t="s">
        <v>2</v>
      </c>
      <c r="H506" s="1">
        <v>30</v>
      </c>
      <c r="I506" s="1">
        <v>28</v>
      </c>
      <c r="J506" s="1">
        <v>32</v>
      </c>
      <c r="K506" s="1"/>
      <c r="L506" s="1"/>
      <c r="M506" s="1"/>
      <c r="N506" s="1"/>
      <c r="O506" s="1"/>
      <c r="P506" s="1"/>
      <c r="Q506" s="1">
        <v>100</v>
      </c>
      <c r="R506" s="1"/>
      <c r="S506" s="1"/>
      <c r="T506" s="1"/>
      <c r="U506" s="1"/>
      <c r="V506" s="1"/>
      <c r="AF506" s="1">
        <v>0</v>
      </c>
      <c r="AG506" s="1">
        <v>1</v>
      </c>
      <c r="AH506" s="1">
        <v>0</v>
      </c>
      <c r="AI506" s="1">
        <v>0</v>
      </c>
      <c r="AJ506" s="1">
        <v>0</v>
      </c>
      <c r="AK506" s="1">
        <v>0</v>
      </c>
      <c r="AL506" s="1">
        <v>1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1</v>
      </c>
      <c r="AU506" s="1">
        <v>1</v>
      </c>
      <c r="AV506" s="1">
        <v>1</v>
      </c>
      <c r="AW506" s="1">
        <v>0</v>
      </c>
      <c r="AX506" s="1">
        <v>0</v>
      </c>
      <c r="AY506" s="1">
        <v>0</v>
      </c>
      <c r="AZ506" s="1">
        <v>0</v>
      </c>
      <c r="BA506" s="1">
        <v>1</v>
      </c>
      <c r="BB506" s="1">
        <v>22</v>
      </c>
      <c r="BC506" s="2">
        <v>1</v>
      </c>
      <c r="BD506" s="2">
        <v>2</v>
      </c>
      <c r="BE506" s="2">
        <v>2</v>
      </c>
      <c r="BF506" s="2"/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1</v>
      </c>
      <c r="BM506" s="1">
        <v>0</v>
      </c>
      <c r="BN506" s="1">
        <v>1</v>
      </c>
      <c r="BO506" s="1">
        <v>0</v>
      </c>
      <c r="BP506" s="1">
        <v>0</v>
      </c>
      <c r="BQ506" s="1">
        <v>0</v>
      </c>
      <c r="BR506" s="1">
        <v>3</v>
      </c>
    </row>
    <row r="507" spans="1:70" x14ac:dyDescent="0.3">
      <c r="A507" s="1" t="s">
        <v>173</v>
      </c>
      <c r="B507" s="1" t="s">
        <v>132</v>
      </c>
      <c r="C507" s="1" t="s">
        <v>175</v>
      </c>
      <c r="D507" s="1" t="s">
        <v>177</v>
      </c>
      <c r="E507" s="1" t="s">
        <v>170</v>
      </c>
      <c r="F507" s="1" t="s">
        <v>171</v>
      </c>
      <c r="G507" s="1" t="s">
        <v>2</v>
      </c>
      <c r="H507" s="1"/>
      <c r="I507" s="1"/>
      <c r="J507" s="1"/>
      <c r="K507" s="1">
        <v>61</v>
      </c>
      <c r="L507" s="1">
        <v>56</v>
      </c>
      <c r="M507" s="1">
        <v>66</v>
      </c>
      <c r="N507" s="1">
        <v>61</v>
      </c>
      <c r="O507" s="1">
        <v>56</v>
      </c>
      <c r="P507" s="1">
        <v>66</v>
      </c>
      <c r="Q507" s="1"/>
      <c r="R507" s="1"/>
      <c r="S507" s="1"/>
      <c r="T507" s="1"/>
      <c r="U507" s="1"/>
      <c r="V507" s="1"/>
      <c r="AF507" s="1">
        <v>0</v>
      </c>
      <c r="AG507" s="1">
        <v>1</v>
      </c>
      <c r="AH507" s="1">
        <v>0</v>
      </c>
      <c r="AI507" s="1">
        <v>0</v>
      </c>
      <c r="AJ507" s="1">
        <v>0</v>
      </c>
      <c r="AK507" s="1">
        <v>0</v>
      </c>
      <c r="AL507" s="1">
        <v>1</v>
      </c>
      <c r="AM507" s="1">
        <v>0</v>
      </c>
      <c r="AN507" s="1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6">
        <v>1</v>
      </c>
      <c r="AU507" s="6">
        <v>1</v>
      </c>
      <c r="AV507" s="6">
        <v>1</v>
      </c>
      <c r="AW507" s="6">
        <v>0</v>
      </c>
      <c r="AX507" s="6">
        <v>0</v>
      </c>
      <c r="AY507" s="6">
        <v>0</v>
      </c>
      <c r="AZ507" s="6">
        <v>0</v>
      </c>
      <c r="BA507" s="1">
        <v>1</v>
      </c>
      <c r="BB507" s="1"/>
      <c r="BC507" s="2"/>
      <c r="BD507" s="2"/>
      <c r="BE507" s="2">
        <v>2</v>
      </c>
      <c r="BF507" s="2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spans="1:70" x14ac:dyDescent="0.3">
      <c r="A508" s="1" t="s">
        <v>166</v>
      </c>
      <c r="B508" s="1" t="s">
        <v>132</v>
      </c>
      <c r="C508" s="1" t="s">
        <v>175</v>
      </c>
      <c r="D508" s="1" t="s">
        <v>177</v>
      </c>
      <c r="E508" s="1" t="s">
        <v>170</v>
      </c>
      <c r="F508" s="1" t="s">
        <v>171</v>
      </c>
      <c r="G508" s="1" t="s">
        <v>2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>
        <v>1</v>
      </c>
      <c r="BB508" s="1"/>
      <c r="BC508" s="2"/>
      <c r="BD508" s="2"/>
      <c r="BE508" s="2"/>
      <c r="BF508" s="2"/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1</v>
      </c>
      <c r="BM508" s="1">
        <v>0</v>
      </c>
      <c r="BN508" s="1">
        <v>1</v>
      </c>
      <c r="BO508" s="1">
        <v>0</v>
      </c>
      <c r="BP508" s="1">
        <v>0</v>
      </c>
      <c r="BQ508" s="1">
        <v>0</v>
      </c>
      <c r="BR508" s="1"/>
    </row>
    <row r="509" spans="1:70" x14ac:dyDescent="0.3">
      <c r="A509" s="1" t="s">
        <v>163</v>
      </c>
      <c r="B509" s="1" t="s">
        <v>133</v>
      </c>
      <c r="C509" s="1" t="s">
        <v>175</v>
      </c>
      <c r="D509" s="1" t="s">
        <v>177</v>
      </c>
      <c r="E509" s="1" t="s">
        <v>170</v>
      </c>
      <c r="F509" s="1" t="s">
        <v>171</v>
      </c>
      <c r="G509" s="1" t="s">
        <v>2</v>
      </c>
      <c r="H509" s="1">
        <v>23.5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AF509" s="1">
        <v>0</v>
      </c>
      <c r="AG509" s="1">
        <v>1</v>
      </c>
      <c r="AH509" s="1"/>
      <c r="AI509" s="1">
        <v>0</v>
      </c>
      <c r="AJ509" s="1">
        <v>0</v>
      </c>
      <c r="AK509" s="1">
        <v>0</v>
      </c>
      <c r="AL509" s="1">
        <v>1</v>
      </c>
      <c r="AM509" s="1">
        <v>0</v>
      </c>
      <c r="AN509" s="1">
        <v>0</v>
      </c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>
        <v>1</v>
      </c>
      <c r="BB509" s="1"/>
      <c r="BC509" s="2"/>
      <c r="BD509" s="2"/>
      <c r="BE509" s="2"/>
      <c r="BF509" s="2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>
        <v>4</v>
      </c>
    </row>
    <row r="510" spans="1:70" x14ac:dyDescent="0.3">
      <c r="A510" s="1" t="s">
        <v>164</v>
      </c>
      <c r="B510" s="1" t="s">
        <v>133</v>
      </c>
      <c r="C510" s="1" t="s">
        <v>175</v>
      </c>
      <c r="D510" s="1" t="s">
        <v>177</v>
      </c>
      <c r="E510" s="1" t="s">
        <v>170</v>
      </c>
      <c r="F510" s="1" t="s">
        <v>171</v>
      </c>
      <c r="G510" s="1" t="s">
        <v>2</v>
      </c>
      <c r="H510" s="1">
        <v>26</v>
      </c>
      <c r="I510" s="1">
        <v>22</v>
      </c>
      <c r="J510" s="1">
        <v>28</v>
      </c>
      <c r="K510" s="1"/>
      <c r="L510" s="1"/>
      <c r="M510" s="1"/>
      <c r="N510" s="1"/>
      <c r="O510" s="1"/>
      <c r="P510" s="1"/>
      <c r="Q510" s="2">
        <f>110*2.1</f>
        <v>231</v>
      </c>
      <c r="R510" s="2"/>
      <c r="S510" s="2"/>
      <c r="T510" s="2"/>
      <c r="U510" s="2"/>
      <c r="V510" s="2"/>
      <c r="AF510" s="1">
        <v>0</v>
      </c>
      <c r="AG510" s="1">
        <v>1</v>
      </c>
      <c r="AH510" s="1">
        <v>0</v>
      </c>
      <c r="AI510" s="1">
        <v>0</v>
      </c>
      <c r="AJ510" s="1">
        <v>0</v>
      </c>
      <c r="AK510" s="1">
        <v>0</v>
      </c>
      <c r="AL510" s="1">
        <v>1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1</v>
      </c>
      <c r="AV510" s="1">
        <v>1</v>
      </c>
      <c r="AW510" s="1">
        <v>1</v>
      </c>
      <c r="AX510" s="1">
        <v>0</v>
      </c>
      <c r="AY510" s="1">
        <v>0</v>
      </c>
      <c r="AZ510" s="1">
        <v>0</v>
      </c>
      <c r="BA510" s="1">
        <v>1</v>
      </c>
      <c r="BB510" s="1">
        <v>46</v>
      </c>
      <c r="BC510" s="2">
        <v>1</v>
      </c>
      <c r="BD510" s="2">
        <v>2</v>
      </c>
      <c r="BE510" s="2">
        <v>2</v>
      </c>
      <c r="BF510" s="2"/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1</v>
      </c>
      <c r="BM510" s="1">
        <v>1</v>
      </c>
      <c r="BN510" s="1">
        <v>0</v>
      </c>
      <c r="BO510" s="1">
        <v>1</v>
      </c>
      <c r="BP510" s="1">
        <v>0</v>
      </c>
      <c r="BQ510" s="1">
        <v>0</v>
      </c>
      <c r="BR510" s="1"/>
    </row>
    <row r="511" spans="1:70" x14ac:dyDescent="0.3">
      <c r="A511" s="1" t="s">
        <v>168</v>
      </c>
      <c r="B511" s="1" t="s">
        <v>133</v>
      </c>
      <c r="C511" s="1" t="s">
        <v>175</v>
      </c>
      <c r="D511" s="1" t="s">
        <v>177</v>
      </c>
      <c r="E511" s="1" t="s">
        <v>170</v>
      </c>
      <c r="F511" s="1" t="s">
        <v>171</v>
      </c>
      <c r="G511" s="1" t="s">
        <v>2</v>
      </c>
      <c r="H511" s="1">
        <v>26.8</v>
      </c>
      <c r="I511" s="1"/>
      <c r="J511" s="1"/>
      <c r="K511" s="1"/>
      <c r="L511" s="1"/>
      <c r="M511" s="1"/>
      <c r="N511" s="1"/>
      <c r="O511" s="1"/>
      <c r="P511" s="1"/>
      <c r="Q511" s="1">
        <v>597</v>
      </c>
      <c r="R511" s="1"/>
      <c r="S511" s="1"/>
      <c r="T511" s="1"/>
      <c r="U511" s="1"/>
      <c r="V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>
        <v>1</v>
      </c>
      <c r="BB511" s="1"/>
      <c r="BC511" s="2"/>
      <c r="BD511" s="2"/>
      <c r="BE511" s="2"/>
      <c r="BF511" s="2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spans="1:70" x14ac:dyDescent="0.3">
      <c r="A512" s="1" t="s">
        <v>165</v>
      </c>
      <c r="B512" s="1" t="s">
        <v>133</v>
      </c>
      <c r="C512" s="1" t="s">
        <v>175</v>
      </c>
      <c r="D512" s="1" t="s">
        <v>177</v>
      </c>
      <c r="E512" s="1" t="s">
        <v>170</v>
      </c>
      <c r="F512" s="1" t="s">
        <v>171</v>
      </c>
      <c r="G512" s="1" t="s">
        <v>2</v>
      </c>
      <c r="H512" s="1">
        <v>49.5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X512" s="1">
        <v>10</v>
      </c>
      <c r="Y512" s="1">
        <v>20</v>
      </c>
      <c r="Z512" s="1">
        <f>47*7</f>
        <v>329</v>
      </c>
      <c r="AC512" s="1">
        <v>21</v>
      </c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>
        <v>1</v>
      </c>
      <c r="BB512" s="1"/>
      <c r="BC512" s="2"/>
      <c r="BD512" s="2"/>
      <c r="BE512" s="2"/>
      <c r="BF512" s="2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>
        <v>3.8</v>
      </c>
    </row>
    <row r="513" spans="1:70" x14ac:dyDescent="0.3">
      <c r="A513" s="1" t="s">
        <v>173</v>
      </c>
      <c r="B513" s="1" t="s">
        <v>133</v>
      </c>
      <c r="C513" s="1" t="s">
        <v>175</v>
      </c>
      <c r="D513" s="1" t="s">
        <v>177</v>
      </c>
      <c r="E513" s="1" t="s">
        <v>170</v>
      </c>
      <c r="F513" s="1" t="s">
        <v>171</v>
      </c>
      <c r="G513" s="1" t="s">
        <v>2</v>
      </c>
      <c r="H513" s="1"/>
      <c r="I513" s="1"/>
      <c r="J513" s="1"/>
      <c r="K513" s="1">
        <v>45.5</v>
      </c>
      <c r="L513" s="1">
        <v>41</v>
      </c>
      <c r="M513" s="1">
        <v>50</v>
      </c>
      <c r="N513" s="1">
        <v>51</v>
      </c>
      <c r="O513" s="1">
        <v>43</v>
      </c>
      <c r="P513" s="1">
        <v>59</v>
      </c>
      <c r="Q513" s="1"/>
      <c r="R513" s="1"/>
      <c r="S513" s="1"/>
      <c r="T513" s="1"/>
      <c r="U513" s="1"/>
      <c r="V513" s="1"/>
      <c r="AF513" s="1">
        <v>0</v>
      </c>
      <c r="AG513" s="1">
        <v>1</v>
      </c>
      <c r="AH513" s="1">
        <v>0</v>
      </c>
      <c r="AI513" s="1">
        <v>0</v>
      </c>
      <c r="AJ513" s="1">
        <v>0</v>
      </c>
      <c r="AK513" s="1">
        <v>0</v>
      </c>
      <c r="AL513" s="1">
        <v>1</v>
      </c>
      <c r="AM513" s="1">
        <v>0</v>
      </c>
      <c r="AN513" s="1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1</v>
      </c>
      <c r="AU513" s="6">
        <v>1</v>
      </c>
      <c r="AV513" s="6">
        <v>1</v>
      </c>
      <c r="AW513" s="6">
        <v>1</v>
      </c>
      <c r="AX513" s="6">
        <v>1</v>
      </c>
      <c r="AY513" s="6">
        <v>0</v>
      </c>
      <c r="AZ513" s="6">
        <v>0</v>
      </c>
      <c r="BA513" s="1">
        <v>1</v>
      </c>
      <c r="BB513" s="1"/>
      <c r="BC513" s="2"/>
      <c r="BD513" s="2"/>
      <c r="BE513" s="2">
        <v>2</v>
      </c>
      <c r="BF513" s="2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spans="1:70" x14ac:dyDescent="0.3">
      <c r="A514" s="1" t="s">
        <v>166</v>
      </c>
      <c r="B514" s="1" t="s">
        <v>133</v>
      </c>
      <c r="C514" s="1" t="s">
        <v>175</v>
      </c>
      <c r="D514" s="1" t="s">
        <v>177</v>
      </c>
      <c r="E514" s="1" t="s">
        <v>170</v>
      </c>
      <c r="F514" s="1" t="s">
        <v>171</v>
      </c>
      <c r="G514" s="1" t="s">
        <v>2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>
        <v>1</v>
      </c>
      <c r="BB514" s="1"/>
      <c r="BC514" s="2"/>
      <c r="BD514" s="2"/>
      <c r="BE514" s="2"/>
      <c r="BF514" s="2"/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1</v>
      </c>
      <c r="BM514" s="1">
        <v>1</v>
      </c>
      <c r="BN514" s="1">
        <v>0</v>
      </c>
      <c r="BO514" s="1">
        <v>1</v>
      </c>
      <c r="BP514" s="1">
        <v>0</v>
      </c>
      <c r="BQ514" s="1">
        <v>0</v>
      </c>
      <c r="BR514" s="1"/>
    </row>
    <row r="515" spans="1:70" x14ac:dyDescent="0.3">
      <c r="A515" s="1" t="s">
        <v>164</v>
      </c>
      <c r="B515" s="1" t="s">
        <v>134</v>
      </c>
      <c r="C515" s="1" t="s">
        <v>175</v>
      </c>
      <c r="D515" s="1" t="s">
        <v>177</v>
      </c>
      <c r="E515" s="1" t="s">
        <v>170</v>
      </c>
      <c r="F515" s="1" t="s">
        <v>171</v>
      </c>
      <c r="G515" s="1" t="s">
        <v>2</v>
      </c>
      <c r="H515" s="1">
        <v>23</v>
      </c>
      <c r="I515" s="1">
        <v>21</v>
      </c>
      <c r="J515" s="1">
        <v>25</v>
      </c>
      <c r="K515" s="1"/>
      <c r="L515" s="1"/>
      <c r="M515" s="1"/>
      <c r="N515" s="1"/>
      <c r="O515" s="1"/>
      <c r="P515" s="1"/>
      <c r="Q515" s="2">
        <f>63*2</f>
        <v>126</v>
      </c>
      <c r="R515" s="2"/>
      <c r="S515" s="2"/>
      <c r="T515" s="2"/>
      <c r="U515" s="2"/>
      <c r="V515" s="2"/>
      <c r="AF515" s="1">
        <v>0</v>
      </c>
      <c r="AG515" s="1">
        <v>1</v>
      </c>
      <c r="AH515" s="1">
        <v>0</v>
      </c>
      <c r="AI515" s="1">
        <v>0</v>
      </c>
      <c r="AJ515" s="1">
        <v>0</v>
      </c>
      <c r="AK515" s="1">
        <v>0</v>
      </c>
      <c r="AL515" s="1">
        <v>1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1</v>
      </c>
      <c r="AX515" s="1">
        <v>0</v>
      </c>
      <c r="AY515" s="1">
        <v>0</v>
      </c>
      <c r="AZ515" s="1">
        <v>0</v>
      </c>
      <c r="BA515" s="1">
        <v>1</v>
      </c>
      <c r="BB515" s="1">
        <v>21</v>
      </c>
      <c r="BC515" s="2">
        <v>1</v>
      </c>
      <c r="BD515" s="2">
        <v>2</v>
      </c>
      <c r="BE515" s="2">
        <v>2</v>
      </c>
      <c r="BF515" s="2"/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1</v>
      </c>
      <c r="BN515" s="1">
        <v>0</v>
      </c>
      <c r="BO515" s="1">
        <v>1</v>
      </c>
      <c r="BP515" s="1">
        <v>0</v>
      </c>
      <c r="BQ515" s="1">
        <v>0</v>
      </c>
      <c r="BR515" s="1"/>
    </row>
    <row r="516" spans="1:70" x14ac:dyDescent="0.3">
      <c r="A516" s="1" t="s">
        <v>168</v>
      </c>
      <c r="B516" s="1" t="s">
        <v>134</v>
      </c>
      <c r="C516" s="1" t="s">
        <v>175</v>
      </c>
      <c r="D516" s="1" t="s">
        <v>177</v>
      </c>
      <c r="E516" s="1" t="s">
        <v>170</v>
      </c>
      <c r="F516" s="1" t="s">
        <v>171</v>
      </c>
      <c r="G516" s="1" t="s">
        <v>2</v>
      </c>
      <c r="H516" s="1">
        <v>26.9</v>
      </c>
      <c r="I516" s="1"/>
      <c r="J516" s="1"/>
      <c r="K516" s="1"/>
      <c r="L516" s="1"/>
      <c r="M516" s="1"/>
      <c r="N516" s="1"/>
      <c r="O516" s="1"/>
      <c r="P516" s="1"/>
      <c r="Q516" s="1">
        <v>598</v>
      </c>
      <c r="R516" s="1"/>
      <c r="S516" s="1"/>
      <c r="T516" s="1"/>
      <c r="U516" s="1"/>
      <c r="V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>
        <v>1</v>
      </c>
      <c r="BB516" s="1"/>
      <c r="BC516" s="2"/>
      <c r="BD516" s="2"/>
      <c r="BE516" s="2"/>
      <c r="BF516" s="2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spans="1:70" x14ac:dyDescent="0.3">
      <c r="A517" s="1" t="s">
        <v>173</v>
      </c>
      <c r="B517" s="1" t="s">
        <v>134</v>
      </c>
      <c r="C517" s="1" t="s">
        <v>175</v>
      </c>
      <c r="D517" s="1" t="s">
        <v>177</v>
      </c>
      <c r="E517" s="1" t="s">
        <v>170</v>
      </c>
      <c r="F517" s="1" t="s">
        <v>171</v>
      </c>
      <c r="G517" s="1" t="s">
        <v>2</v>
      </c>
      <c r="H517" s="1"/>
      <c r="I517" s="1"/>
      <c r="J517" s="1"/>
      <c r="K517" s="1">
        <v>45</v>
      </c>
      <c r="L517" s="1">
        <v>44</v>
      </c>
      <c r="M517" s="1">
        <v>46</v>
      </c>
      <c r="N517" s="1">
        <v>45</v>
      </c>
      <c r="O517" s="1">
        <v>44</v>
      </c>
      <c r="P517" s="1">
        <v>46</v>
      </c>
      <c r="Q517" s="1"/>
      <c r="R517" s="1"/>
      <c r="S517" s="1"/>
      <c r="T517" s="1"/>
      <c r="U517" s="1"/>
      <c r="V517" s="1"/>
      <c r="W517" s="1">
        <v>8</v>
      </c>
      <c r="Z517" s="1">
        <f>47*7</f>
        <v>329</v>
      </c>
      <c r="AC517" s="1">
        <v>15</v>
      </c>
      <c r="AD517" s="1">
        <v>12</v>
      </c>
      <c r="AE517" s="1">
        <v>18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0</v>
      </c>
      <c r="AL517" s="1">
        <v>1</v>
      </c>
      <c r="AM517" s="1">
        <v>0</v>
      </c>
      <c r="AN517" s="1">
        <v>0</v>
      </c>
      <c r="AO517" s="6">
        <v>0</v>
      </c>
      <c r="AP517" s="6">
        <v>0</v>
      </c>
      <c r="AQ517" s="6">
        <v>0</v>
      </c>
      <c r="AR517" s="6">
        <v>1</v>
      </c>
      <c r="AS517" s="6">
        <v>1</v>
      </c>
      <c r="AT517" s="6">
        <v>1</v>
      </c>
      <c r="AU517" s="6">
        <v>1</v>
      </c>
      <c r="AV517" s="6">
        <v>1</v>
      </c>
      <c r="AW517" s="6">
        <v>1</v>
      </c>
      <c r="AX517" s="6">
        <v>1</v>
      </c>
      <c r="AY517" s="6">
        <v>1</v>
      </c>
      <c r="AZ517" s="6">
        <v>0</v>
      </c>
      <c r="BA517" s="1">
        <v>1</v>
      </c>
      <c r="BB517" s="1"/>
      <c r="BC517" s="2"/>
      <c r="BD517" s="2"/>
      <c r="BE517" s="2">
        <v>2</v>
      </c>
      <c r="BF517" s="2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spans="1:70" x14ac:dyDescent="0.3">
      <c r="A518" s="1" t="s">
        <v>166</v>
      </c>
      <c r="B518" s="1" t="s">
        <v>134</v>
      </c>
      <c r="C518" s="1" t="s">
        <v>175</v>
      </c>
      <c r="D518" s="1" t="s">
        <v>177</v>
      </c>
      <c r="E518" s="1" t="s">
        <v>170</v>
      </c>
      <c r="F518" s="1" t="s">
        <v>171</v>
      </c>
      <c r="G518" s="1" t="s">
        <v>2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>
        <v>1</v>
      </c>
      <c r="BB518" s="1"/>
      <c r="BC518" s="2"/>
      <c r="BD518" s="2"/>
      <c r="BE518" s="2"/>
      <c r="BF518" s="2"/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1</v>
      </c>
      <c r="BM518" s="1">
        <v>1</v>
      </c>
      <c r="BN518" s="1">
        <v>0</v>
      </c>
      <c r="BO518" s="1">
        <v>1</v>
      </c>
      <c r="BP518" s="1">
        <v>0</v>
      </c>
      <c r="BQ518" s="1">
        <v>0</v>
      </c>
      <c r="BR518" s="1"/>
    </row>
    <row r="519" spans="1:70" x14ac:dyDescent="0.3">
      <c r="A519" s="1" t="s">
        <v>167</v>
      </c>
      <c r="B519" s="1" t="s">
        <v>135</v>
      </c>
      <c r="C519" s="1" t="s">
        <v>175</v>
      </c>
      <c r="D519" s="1" t="s">
        <v>177</v>
      </c>
      <c r="E519" s="1" t="s">
        <v>170</v>
      </c>
      <c r="F519" s="1" t="s">
        <v>171</v>
      </c>
      <c r="G519" s="1" t="s">
        <v>2</v>
      </c>
      <c r="H519" s="1">
        <v>20</v>
      </c>
      <c r="I519" s="1">
        <v>18</v>
      </c>
      <c r="J519" s="1">
        <v>24</v>
      </c>
      <c r="K519" s="1"/>
      <c r="L519" s="1"/>
      <c r="M519" s="1"/>
      <c r="N519" s="1"/>
      <c r="O519" s="1"/>
      <c r="P519" s="1"/>
      <c r="Q519" s="1">
        <f>(80+120)/2</f>
        <v>100</v>
      </c>
      <c r="R519" s="1"/>
      <c r="S519" s="1"/>
      <c r="T519" s="1"/>
      <c r="U519" s="1"/>
      <c r="V519" s="1"/>
      <c r="AF519" s="1">
        <v>0</v>
      </c>
      <c r="AG519" s="1">
        <v>1</v>
      </c>
      <c r="AH519" s="1">
        <v>0</v>
      </c>
      <c r="AI519" s="1">
        <v>0</v>
      </c>
      <c r="AJ519" s="1">
        <v>0</v>
      </c>
      <c r="AK519" s="1">
        <v>0</v>
      </c>
      <c r="AL519" s="1">
        <v>1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1</v>
      </c>
      <c r="AU519" s="1">
        <v>1</v>
      </c>
      <c r="AV519" s="1">
        <v>1</v>
      </c>
      <c r="AW519" s="1">
        <v>0</v>
      </c>
      <c r="AX519" s="1">
        <v>0</v>
      </c>
      <c r="AY519" s="1">
        <v>0</v>
      </c>
      <c r="AZ519" s="1">
        <v>0</v>
      </c>
      <c r="BA519" s="1">
        <v>1</v>
      </c>
      <c r="BB519" s="1">
        <v>25</v>
      </c>
      <c r="BC519" s="2">
        <v>1</v>
      </c>
      <c r="BD519" s="2">
        <v>2</v>
      </c>
      <c r="BE519" s="2">
        <v>2</v>
      </c>
      <c r="BF519" s="2"/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1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4</v>
      </c>
    </row>
    <row r="520" spans="1:70" x14ac:dyDescent="0.3">
      <c r="A520" s="1" t="s">
        <v>173</v>
      </c>
      <c r="B520" s="1" t="s">
        <v>135</v>
      </c>
      <c r="C520" s="1" t="s">
        <v>175</v>
      </c>
      <c r="D520" s="1" t="s">
        <v>177</v>
      </c>
      <c r="E520" s="1" t="s">
        <v>170</v>
      </c>
      <c r="F520" s="1" t="s">
        <v>171</v>
      </c>
      <c r="G520" s="1" t="s">
        <v>2</v>
      </c>
      <c r="H520" s="1"/>
      <c r="I520" s="1"/>
      <c r="J520" s="1"/>
      <c r="K520" s="1">
        <v>38</v>
      </c>
      <c r="L520" s="1">
        <v>34</v>
      </c>
      <c r="M520" s="1">
        <v>42</v>
      </c>
      <c r="N520" s="1">
        <v>38</v>
      </c>
      <c r="O520" s="1">
        <v>34</v>
      </c>
      <c r="P520" s="1">
        <v>42</v>
      </c>
      <c r="Q520" s="1"/>
      <c r="R520" s="1"/>
      <c r="S520" s="1"/>
      <c r="T520" s="1"/>
      <c r="U520" s="1"/>
      <c r="V520" s="1"/>
      <c r="W520" s="1">
        <v>20</v>
      </c>
      <c r="Z520" s="1">
        <f>43*7</f>
        <v>301</v>
      </c>
      <c r="AC520" s="1">
        <v>18</v>
      </c>
      <c r="AD520" s="1">
        <v>15</v>
      </c>
      <c r="AE520" s="1">
        <v>30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0</v>
      </c>
      <c r="AL520" s="1">
        <v>1</v>
      </c>
      <c r="AM520" s="1">
        <v>0</v>
      </c>
      <c r="AN520" s="1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1</v>
      </c>
      <c r="AT520" s="6">
        <v>1</v>
      </c>
      <c r="AU520" s="6">
        <v>1</v>
      </c>
      <c r="AV520" s="6">
        <v>1</v>
      </c>
      <c r="AW520" s="6">
        <v>1</v>
      </c>
      <c r="AX520" s="6">
        <v>0</v>
      </c>
      <c r="AY520" s="6">
        <v>0</v>
      </c>
      <c r="AZ520" s="6">
        <v>0</v>
      </c>
      <c r="BA520" s="1">
        <v>1</v>
      </c>
      <c r="BB520" s="1"/>
      <c r="BC520" s="2"/>
      <c r="BD520" s="2"/>
      <c r="BE520" s="2">
        <v>2</v>
      </c>
      <c r="BF520" s="2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spans="1:70" x14ac:dyDescent="0.3">
      <c r="A521" s="1" t="s">
        <v>166</v>
      </c>
      <c r="B521" s="1" t="s">
        <v>135</v>
      </c>
      <c r="C521" s="1" t="s">
        <v>175</v>
      </c>
      <c r="D521" s="1" t="s">
        <v>177</v>
      </c>
      <c r="E521" s="1" t="s">
        <v>170</v>
      </c>
      <c r="F521" s="1" t="s">
        <v>171</v>
      </c>
      <c r="G521" s="1" t="s">
        <v>2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>
        <v>1</v>
      </c>
      <c r="BB521" s="1"/>
      <c r="BC521" s="2"/>
      <c r="BD521" s="2"/>
      <c r="BE521" s="2"/>
      <c r="BF521" s="2"/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1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/>
    </row>
    <row r="522" spans="1:70" x14ac:dyDescent="0.3">
      <c r="A522" s="1" t="s">
        <v>163</v>
      </c>
      <c r="B522" s="1" t="s">
        <v>136</v>
      </c>
      <c r="C522" s="1" t="s">
        <v>175</v>
      </c>
      <c r="D522" s="1" t="s">
        <v>177</v>
      </c>
      <c r="E522" s="1" t="s">
        <v>170</v>
      </c>
      <c r="F522" s="1" t="s">
        <v>171</v>
      </c>
      <c r="G522" s="1" t="s">
        <v>2</v>
      </c>
      <c r="H522" s="1">
        <v>26.5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AF522" s="1">
        <v>0</v>
      </c>
      <c r="AG522" s="1">
        <v>1</v>
      </c>
      <c r="AH522" s="1"/>
      <c r="AI522" s="1">
        <v>1</v>
      </c>
      <c r="AJ522" s="1">
        <v>0</v>
      </c>
      <c r="AK522" s="1">
        <v>0</v>
      </c>
      <c r="AL522" s="1">
        <v>1</v>
      </c>
      <c r="AM522" s="1">
        <v>0</v>
      </c>
      <c r="AN522" s="1">
        <v>0</v>
      </c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>
        <v>1</v>
      </c>
      <c r="BB522" s="1"/>
      <c r="BC522" s="2"/>
      <c r="BD522" s="2"/>
      <c r="BE522" s="2"/>
      <c r="BF522" s="2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>
        <v>3</v>
      </c>
    </row>
    <row r="523" spans="1:70" x14ac:dyDescent="0.3">
      <c r="A523" s="1" t="s">
        <v>164</v>
      </c>
      <c r="B523" s="1" t="s">
        <v>136</v>
      </c>
      <c r="C523" s="1" t="s">
        <v>175</v>
      </c>
      <c r="D523" s="1" t="s">
        <v>177</v>
      </c>
      <c r="E523" s="1" t="s">
        <v>170</v>
      </c>
      <c r="F523" s="1" t="s">
        <v>171</v>
      </c>
      <c r="G523" s="1" t="s">
        <v>2</v>
      </c>
      <c r="H523" s="1">
        <v>24</v>
      </c>
      <c r="I523" s="1">
        <v>22</v>
      </c>
      <c r="J523" s="1">
        <v>28</v>
      </c>
      <c r="K523" s="1"/>
      <c r="L523" s="1"/>
      <c r="M523" s="1"/>
      <c r="N523" s="1"/>
      <c r="O523" s="1"/>
      <c r="P523" s="1"/>
      <c r="Q523" s="2">
        <f>46*5.2</f>
        <v>239.20000000000002</v>
      </c>
      <c r="R523" s="2"/>
      <c r="S523" s="2"/>
      <c r="T523" s="2"/>
      <c r="U523" s="2"/>
      <c r="V523" s="2"/>
      <c r="AF523" s="1">
        <v>0</v>
      </c>
      <c r="AG523" s="1">
        <v>1</v>
      </c>
      <c r="AH523" s="1">
        <v>1</v>
      </c>
      <c r="AI523" s="1">
        <v>0</v>
      </c>
      <c r="AJ523" s="1">
        <v>0</v>
      </c>
      <c r="AK523" s="1">
        <v>0</v>
      </c>
      <c r="AL523" s="1">
        <v>1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1</v>
      </c>
      <c r="AS523" s="1">
        <v>1</v>
      </c>
      <c r="AT523" s="1">
        <v>1</v>
      </c>
      <c r="AU523" s="1">
        <v>1</v>
      </c>
      <c r="AV523" s="1">
        <v>1</v>
      </c>
      <c r="AW523" s="1">
        <v>1</v>
      </c>
      <c r="AX523" s="1">
        <v>0</v>
      </c>
      <c r="AY523" s="1">
        <v>0</v>
      </c>
      <c r="AZ523" s="1">
        <v>0</v>
      </c>
      <c r="BA523" s="1">
        <v>1</v>
      </c>
      <c r="BB523" s="1">
        <v>21</v>
      </c>
      <c r="BC523" s="2">
        <v>1</v>
      </c>
      <c r="BD523" s="2">
        <v>2</v>
      </c>
      <c r="BE523" s="2">
        <v>2</v>
      </c>
      <c r="BF523" s="2"/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1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/>
    </row>
    <row r="524" spans="1:70" x14ac:dyDescent="0.3">
      <c r="A524" s="1" t="s">
        <v>168</v>
      </c>
      <c r="B524" s="1" t="s">
        <v>136</v>
      </c>
      <c r="C524" s="1" t="s">
        <v>175</v>
      </c>
      <c r="D524" s="1" t="s">
        <v>177</v>
      </c>
      <c r="E524" s="1" t="s">
        <v>170</v>
      </c>
      <c r="F524" s="1" t="s">
        <v>171</v>
      </c>
      <c r="G524" s="1" t="s">
        <v>2</v>
      </c>
      <c r="H524" s="3">
        <v>25</v>
      </c>
      <c r="I524" s="1"/>
      <c r="J524" s="1"/>
      <c r="K524" s="1"/>
      <c r="L524" s="1"/>
      <c r="M524" s="1"/>
      <c r="N524" s="1"/>
      <c r="O524" s="1"/>
      <c r="P524" s="1"/>
      <c r="Q524" s="1">
        <v>230</v>
      </c>
      <c r="R524" s="1"/>
      <c r="S524" s="1"/>
      <c r="T524" s="1"/>
      <c r="U524" s="1"/>
      <c r="V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>
        <v>1</v>
      </c>
      <c r="BB524" s="1"/>
      <c r="BC524" s="2"/>
      <c r="BD524" s="2"/>
      <c r="BE524" s="2"/>
      <c r="BF524" s="2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spans="1:70" x14ac:dyDescent="0.3">
      <c r="A525" s="1" t="s">
        <v>165</v>
      </c>
      <c r="B525" s="1" t="s">
        <v>136</v>
      </c>
      <c r="C525" s="1" t="s">
        <v>175</v>
      </c>
      <c r="D525" s="1" t="s">
        <v>177</v>
      </c>
      <c r="E525" s="1" t="s">
        <v>170</v>
      </c>
      <c r="F525" s="1" t="s">
        <v>171</v>
      </c>
      <c r="G525" s="1" t="s">
        <v>2</v>
      </c>
      <c r="H525" s="1">
        <v>46.5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>
        <v>1</v>
      </c>
      <c r="BB525" s="1"/>
      <c r="BC525" s="2"/>
      <c r="BD525" s="2"/>
      <c r="BE525" s="2"/>
      <c r="BF525" s="2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>
        <v>6.4</v>
      </c>
    </row>
    <row r="526" spans="1:70" x14ac:dyDescent="0.3">
      <c r="A526" s="1" t="s">
        <v>173</v>
      </c>
      <c r="B526" s="1" t="s">
        <v>136</v>
      </c>
      <c r="C526" s="1" t="s">
        <v>175</v>
      </c>
      <c r="D526" s="1" t="s">
        <v>177</v>
      </c>
      <c r="E526" s="1" t="s">
        <v>170</v>
      </c>
      <c r="F526" s="1" t="s">
        <v>171</v>
      </c>
      <c r="G526" s="1" t="s">
        <v>2</v>
      </c>
      <c r="H526" s="1"/>
      <c r="I526" s="1"/>
      <c r="J526" s="1"/>
      <c r="K526" s="1">
        <v>44</v>
      </c>
      <c r="L526" s="1">
        <v>40</v>
      </c>
      <c r="M526" s="1">
        <v>48</v>
      </c>
      <c r="N526" s="1">
        <v>47.5</v>
      </c>
      <c r="O526" s="1">
        <v>44</v>
      </c>
      <c r="P526" s="1">
        <v>51</v>
      </c>
      <c r="Q526" s="1"/>
      <c r="R526" s="1"/>
      <c r="S526" s="1"/>
      <c r="T526" s="1"/>
      <c r="U526" s="1"/>
      <c r="V526" s="1"/>
      <c r="W526" s="1">
        <v>7</v>
      </c>
      <c r="X526" s="1">
        <v>5</v>
      </c>
      <c r="Y526" s="1">
        <v>14</v>
      </c>
      <c r="Z526" s="1">
        <v>24</v>
      </c>
      <c r="AA526" s="1">
        <v>15</v>
      </c>
      <c r="AB526" s="1">
        <v>30</v>
      </c>
      <c r="AC526" s="1">
        <v>12</v>
      </c>
      <c r="AD526" s="1">
        <v>10</v>
      </c>
      <c r="AE526" s="1">
        <v>16</v>
      </c>
      <c r="AF526" s="1">
        <v>0</v>
      </c>
      <c r="AG526" s="1">
        <v>1</v>
      </c>
      <c r="AH526" s="1">
        <v>0</v>
      </c>
      <c r="AI526" s="1">
        <v>1</v>
      </c>
      <c r="AJ526" s="1">
        <v>0</v>
      </c>
      <c r="AK526" s="1">
        <v>0</v>
      </c>
      <c r="AL526" s="1">
        <v>1</v>
      </c>
      <c r="AM526" s="1">
        <v>0</v>
      </c>
      <c r="AN526" s="1">
        <v>0</v>
      </c>
      <c r="AO526" s="6">
        <v>1</v>
      </c>
      <c r="AP526" s="6">
        <v>1</v>
      </c>
      <c r="AQ526" s="6">
        <v>1</v>
      </c>
      <c r="AR526" s="6">
        <v>1</v>
      </c>
      <c r="AS526" s="6">
        <v>1</v>
      </c>
      <c r="AT526" s="6">
        <v>1</v>
      </c>
      <c r="AU526" s="6">
        <v>1</v>
      </c>
      <c r="AV526" s="6">
        <v>1</v>
      </c>
      <c r="AW526" s="6">
        <v>1</v>
      </c>
      <c r="AX526" s="6">
        <v>1</v>
      </c>
      <c r="AY526" s="6">
        <v>0</v>
      </c>
      <c r="AZ526" s="6">
        <v>0</v>
      </c>
      <c r="BA526" s="1">
        <v>1</v>
      </c>
      <c r="BB526" s="1"/>
      <c r="BC526" s="2"/>
      <c r="BD526" s="2"/>
      <c r="BE526" s="2">
        <v>3</v>
      </c>
      <c r="BF526" s="2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spans="1:70" x14ac:dyDescent="0.3">
      <c r="A527" s="1" t="s">
        <v>166</v>
      </c>
      <c r="B527" s="1" t="s">
        <v>136</v>
      </c>
      <c r="C527" s="1" t="s">
        <v>175</v>
      </c>
      <c r="D527" s="1" t="s">
        <v>177</v>
      </c>
      <c r="E527" s="1" t="s">
        <v>170</v>
      </c>
      <c r="F527" s="1" t="s">
        <v>171</v>
      </c>
      <c r="G527" s="1" t="s">
        <v>2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>
        <v>1</v>
      </c>
      <c r="BB527" s="1"/>
      <c r="BC527" s="2"/>
      <c r="BD527" s="2"/>
      <c r="BE527" s="2"/>
      <c r="BF527" s="2"/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1</v>
      </c>
      <c r="BM527" s="1">
        <v>0</v>
      </c>
      <c r="BN527" s="1">
        <v>1</v>
      </c>
      <c r="BO527" s="1">
        <v>0</v>
      </c>
      <c r="BP527" s="1">
        <v>0</v>
      </c>
      <c r="BQ527" s="1">
        <v>0</v>
      </c>
      <c r="BR527" s="1"/>
    </row>
    <row r="528" spans="1:70" x14ac:dyDescent="0.3">
      <c r="A528" s="1" t="s">
        <v>163</v>
      </c>
      <c r="B528" s="1" t="s">
        <v>137</v>
      </c>
      <c r="C528" s="1" t="s">
        <v>175</v>
      </c>
      <c r="D528" s="1" t="s">
        <v>177</v>
      </c>
      <c r="E528" s="1" t="s">
        <v>170</v>
      </c>
      <c r="F528" s="1" t="s">
        <v>171</v>
      </c>
      <c r="G528" s="1" t="s">
        <v>2</v>
      </c>
      <c r="H528" s="1">
        <v>22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AF528" s="1">
        <v>0</v>
      </c>
      <c r="AG528" s="1">
        <v>0</v>
      </c>
      <c r="AH528" s="1"/>
      <c r="AI528" s="1">
        <v>1</v>
      </c>
      <c r="AJ528" s="1">
        <v>1</v>
      </c>
      <c r="AK528" s="1">
        <v>0</v>
      </c>
      <c r="AL528" s="1">
        <v>1</v>
      </c>
      <c r="AM528" s="1">
        <v>1</v>
      </c>
      <c r="AN528" s="1">
        <v>0</v>
      </c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>
        <v>1</v>
      </c>
      <c r="BB528" s="1"/>
      <c r="BC528" s="2"/>
      <c r="BD528" s="2"/>
      <c r="BE528" s="2"/>
      <c r="BF528" s="2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>
        <v>4</v>
      </c>
    </row>
    <row r="529" spans="1:70" x14ac:dyDescent="0.3">
      <c r="A529" s="1" t="s">
        <v>164</v>
      </c>
      <c r="B529" s="1" t="s">
        <v>137</v>
      </c>
      <c r="C529" s="1" t="s">
        <v>175</v>
      </c>
      <c r="D529" s="1" t="s">
        <v>177</v>
      </c>
      <c r="E529" s="1" t="s">
        <v>170</v>
      </c>
      <c r="F529" s="1" t="s">
        <v>171</v>
      </c>
      <c r="G529" s="1" t="s">
        <v>2</v>
      </c>
      <c r="H529" s="1">
        <v>22</v>
      </c>
      <c r="I529" s="1">
        <v>19</v>
      </c>
      <c r="J529" s="1">
        <v>25</v>
      </c>
      <c r="K529" s="1"/>
      <c r="L529" s="1"/>
      <c r="M529" s="1"/>
      <c r="N529" s="1"/>
      <c r="O529" s="1"/>
      <c r="P529" s="1"/>
      <c r="Q529" s="2">
        <f>36*5.4</f>
        <v>194.4</v>
      </c>
      <c r="R529" s="2"/>
      <c r="S529" s="2"/>
      <c r="T529" s="2"/>
      <c r="U529" s="2"/>
      <c r="V529" s="2"/>
      <c r="AF529" s="1">
        <v>0</v>
      </c>
      <c r="AG529" s="1">
        <v>0</v>
      </c>
      <c r="AH529" s="1">
        <v>0</v>
      </c>
      <c r="AI529" s="1">
        <v>1</v>
      </c>
      <c r="AJ529" s="1">
        <v>1</v>
      </c>
      <c r="AK529" s="1">
        <v>0</v>
      </c>
      <c r="AL529" s="1">
        <v>1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1</v>
      </c>
      <c r="AS529" s="1">
        <v>1</v>
      </c>
      <c r="AT529" s="1">
        <v>1</v>
      </c>
      <c r="AU529" s="1">
        <v>1</v>
      </c>
      <c r="AV529" s="1">
        <v>1</v>
      </c>
      <c r="AW529" s="1">
        <v>1</v>
      </c>
      <c r="AX529" s="1">
        <v>1</v>
      </c>
      <c r="AY529" s="1">
        <v>0</v>
      </c>
      <c r="AZ529" s="1">
        <v>0</v>
      </c>
      <c r="BA529" s="1">
        <v>1</v>
      </c>
      <c r="BB529" s="1">
        <v>21</v>
      </c>
      <c r="BC529" s="2">
        <v>1</v>
      </c>
      <c r="BD529" s="2">
        <v>2</v>
      </c>
      <c r="BE529" s="2">
        <v>2</v>
      </c>
      <c r="BF529" s="2"/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1</v>
      </c>
      <c r="BM529" s="1">
        <v>0</v>
      </c>
      <c r="BN529" s="1">
        <v>0</v>
      </c>
      <c r="BO529" s="1">
        <v>1</v>
      </c>
      <c r="BP529" s="1">
        <v>0</v>
      </c>
      <c r="BQ529" s="1">
        <v>0</v>
      </c>
      <c r="BR529" s="1"/>
    </row>
    <row r="530" spans="1:70" x14ac:dyDescent="0.3">
      <c r="A530" s="1" t="s">
        <v>168</v>
      </c>
      <c r="B530" s="1" t="s">
        <v>137</v>
      </c>
      <c r="C530" s="1" t="s">
        <v>175</v>
      </c>
      <c r="D530" s="1" t="s">
        <v>177</v>
      </c>
      <c r="E530" s="1" t="s">
        <v>170</v>
      </c>
      <c r="F530" s="1" t="s">
        <v>171</v>
      </c>
      <c r="G530" s="1" t="s">
        <v>2</v>
      </c>
      <c r="H530" s="1">
        <v>22.4</v>
      </c>
      <c r="I530" s="1"/>
      <c r="J530" s="1"/>
      <c r="K530" s="1"/>
      <c r="L530" s="1"/>
      <c r="M530" s="1"/>
      <c r="N530" s="1"/>
      <c r="O530" s="1"/>
      <c r="P530" s="1"/>
      <c r="Q530" s="1">
        <v>182</v>
      </c>
      <c r="R530" s="1"/>
      <c r="S530" s="1"/>
      <c r="T530" s="1"/>
      <c r="U530" s="1"/>
      <c r="V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>
        <v>1</v>
      </c>
      <c r="BB530" s="1"/>
      <c r="BC530" s="2"/>
      <c r="BD530" s="2"/>
      <c r="BE530" s="2"/>
      <c r="BF530" s="2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spans="1:70" x14ac:dyDescent="0.3">
      <c r="A531" s="1" t="s">
        <v>173</v>
      </c>
      <c r="B531" s="1" t="s">
        <v>137</v>
      </c>
      <c r="C531" s="1" t="s">
        <v>175</v>
      </c>
      <c r="D531" s="1" t="s">
        <v>177</v>
      </c>
      <c r="E531" s="1" t="s">
        <v>170</v>
      </c>
      <c r="F531" s="1" t="s">
        <v>171</v>
      </c>
      <c r="G531" s="1" t="s">
        <v>2</v>
      </c>
      <c r="H531" s="1"/>
      <c r="I531" s="1"/>
      <c r="J531" s="1"/>
      <c r="K531" s="1">
        <v>42.5</v>
      </c>
      <c r="L531" s="1">
        <v>38</v>
      </c>
      <c r="M531" s="1">
        <v>47</v>
      </c>
      <c r="N531" s="1">
        <v>42.5</v>
      </c>
      <c r="O531" s="1">
        <v>38</v>
      </c>
      <c r="P531" s="1">
        <v>47</v>
      </c>
      <c r="Q531" s="1"/>
      <c r="R531" s="1"/>
      <c r="S531" s="1"/>
      <c r="T531" s="1"/>
      <c r="U531" s="1"/>
      <c r="V531" s="1"/>
      <c r="W531" s="1">
        <v>8</v>
      </c>
      <c r="X531" s="1">
        <v>6</v>
      </c>
      <c r="Y531" s="1">
        <v>13</v>
      </c>
      <c r="Z531" s="1">
        <v>18</v>
      </c>
      <c r="AA531" s="1">
        <v>13</v>
      </c>
      <c r="AB531" s="1">
        <v>29</v>
      </c>
      <c r="AC531" s="1">
        <v>10</v>
      </c>
      <c r="AD531" s="1">
        <v>8</v>
      </c>
      <c r="AE531" s="1">
        <v>18</v>
      </c>
      <c r="AF531" s="1">
        <v>0</v>
      </c>
      <c r="AG531" s="1">
        <v>1</v>
      </c>
      <c r="AH531" s="1"/>
      <c r="AI531" s="1">
        <v>1</v>
      </c>
      <c r="AJ531" s="1">
        <v>1</v>
      </c>
      <c r="AK531" s="1">
        <v>0</v>
      </c>
      <c r="AL531" s="1">
        <v>1</v>
      </c>
      <c r="AM531" s="1">
        <v>0</v>
      </c>
      <c r="AN531" s="1">
        <v>0</v>
      </c>
      <c r="AO531" s="6">
        <v>0</v>
      </c>
      <c r="AP531" s="6">
        <v>1</v>
      </c>
      <c r="AQ531" s="6">
        <v>1</v>
      </c>
      <c r="AR531" s="6">
        <v>1</v>
      </c>
      <c r="AS531" s="6">
        <v>1</v>
      </c>
      <c r="AT531" s="6">
        <v>1</v>
      </c>
      <c r="AU531" s="6">
        <v>1</v>
      </c>
      <c r="AV531" s="6">
        <v>1</v>
      </c>
      <c r="AW531" s="6">
        <v>1</v>
      </c>
      <c r="AX531" s="6">
        <v>1</v>
      </c>
      <c r="AY531" s="6">
        <v>1</v>
      </c>
      <c r="AZ531" s="6">
        <v>0</v>
      </c>
      <c r="BA531" s="1">
        <v>1</v>
      </c>
      <c r="BB531" s="1"/>
      <c r="BC531" s="2"/>
      <c r="BD531" s="2"/>
      <c r="BE531" s="2">
        <v>2</v>
      </c>
      <c r="BF531" s="2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spans="1:70" x14ac:dyDescent="0.3">
      <c r="A532" s="1" t="s">
        <v>166</v>
      </c>
      <c r="B532" s="1" t="s">
        <v>137</v>
      </c>
      <c r="C532" s="1" t="s">
        <v>175</v>
      </c>
      <c r="D532" s="1" t="s">
        <v>177</v>
      </c>
      <c r="E532" s="1" t="s">
        <v>170</v>
      </c>
      <c r="F532" s="1" t="s">
        <v>171</v>
      </c>
      <c r="G532" s="1" t="s">
        <v>2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>
        <v>1</v>
      </c>
      <c r="BB532" s="1"/>
      <c r="BC532" s="2"/>
      <c r="BD532" s="2"/>
      <c r="BE532" s="2"/>
      <c r="BF532" s="2"/>
      <c r="BG532" s="1">
        <v>0</v>
      </c>
      <c r="BH532" s="1">
        <v>0</v>
      </c>
      <c r="BI532" s="1">
        <v>1</v>
      </c>
      <c r="BJ532" s="1">
        <v>0</v>
      </c>
      <c r="BK532" s="1">
        <v>0</v>
      </c>
      <c r="BL532" s="1">
        <v>1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/>
    </row>
    <row r="533" spans="1:70" x14ac:dyDescent="0.3">
      <c r="A533" s="1" t="s">
        <v>167</v>
      </c>
      <c r="B533" s="1" t="s">
        <v>138</v>
      </c>
      <c r="C533" s="1" t="s">
        <v>175</v>
      </c>
      <c r="D533" s="1" t="s">
        <v>177</v>
      </c>
      <c r="E533" s="1" t="s">
        <v>170</v>
      </c>
      <c r="F533" s="1" t="s">
        <v>171</v>
      </c>
      <c r="G533" s="1" t="s">
        <v>2</v>
      </c>
      <c r="H533" s="1">
        <v>20</v>
      </c>
      <c r="I533" s="1">
        <v>19</v>
      </c>
      <c r="J533" s="1">
        <v>21</v>
      </c>
      <c r="K533" s="1"/>
      <c r="L533" s="1"/>
      <c r="M533" s="1"/>
      <c r="N533" s="1"/>
      <c r="O533" s="1"/>
      <c r="P533" s="1"/>
      <c r="Q533" s="1">
        <v>78</v>
      </c>
      <c r="R533" s="1"/>
      <c r="S533" s="1"/>
      <c r="T533" s="1"/>
      <c r="U533" s="1"/>
      <c r="V533" s="1"/>
      <c r="AF533" s="1">
        <v>0</v>
      </c>
      <c r="AG533" s="1">
        <v>1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1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1</v>
      </c>
      <c r="AT533" s="1">
        <v>1</v>
      </c>
      <c r="AU533" s="1">
        <v>1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1</v>
      </c>
      <c r="BB533" s="1">
        <v>12</v>
      </c>
      <c r="BC533" s="2">
        <v>1</v>
      </c>
      <c r="BD533" s="2">
        <v>2</v>
      </c>
      <c r="BE533" s="2">
        <v>2</v>
      </c>
      <c r="BF533" s="2"/>
      <c r="BG533" s="1">
        <v>0</v>
      </c>
      <c r="BH533" s="1">
        <v>0</v>
      </c>
      <c r="BI533" s="1">
        <v>0</v>
      </c>
      <c r="BJ533" s="1">
        <v>1</v>
      </c>
      <c r="BK533" s="1">
        <v>1</v>
      </c>
      <c r="BL533" s="1">
        <v>0</v>
      </c>
      <c r="BM533" s="1">
        <v>0</v>
      </c>
      <c r="BN533" s="1">
        <v>1</v>
      </c>
      <c r="BO533" s="1">
        <v>0</v>
      </c>
      <c r="BP533" s="1">
        <v>0</v>
      </c>
      <c r="BQ533" s="1">
        <v>0</v>
      </c>
      <c r="BR533" s="1">
        <v>3</v>
      </c>
    </row>
    <row r="534" spans="1:70" x14ac:dyDescent="0.3">
      <c r="A534" s="1" t="s">
        <v>168</v>
      </c>
      <c r="B534" s="1" t="s">
        <v>138</v>
      </c>
      <c r="C534" s="1" t="s">
        <v>175</v>
      </c>
      <c r="D534" s="1" t="s">
        <v>177</v>
      </c>
      <c r="E534" s="1" t="s">
        <v>170</v>
      </c>
      <c r="F534" s="1" t="s">
        <v>171</v>
      </c>
      <c r="G534" s="1" t="s">
        <v>2</v>
      </c>
      <c r="H534" s="1">
        <v>21.4</v>
      </c>
      <c r="I534" s="1"/>
      <c r="J534" s="1"/>
      <c r="K534" s="1"/>
      <c r="L534" s="1"/>
      <c r="M534" s="1"/>
      <c r="N534" s="1"/>
      <c r="O534" s="1"/>
      <c r="P534" s="1"/>
      <c r="Q534" s="1">
        <v>78</v>
      </c>
      <c r="R534" s="1"/>
      <c r="S534" s="1"/>
      <c r="T534" s="1"/>
      <c r="U534" s="1"/>
      <c r="V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>
        <v>1</v>
      </c>
      <c r="BB534" s="1"/>
      <c r="BC534" s="2"/>
      <c r="BD534" s="2"/>
      <c r="BE534" s="2"/>
      <c r="BF534" s="2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spans="1:70" x14ac:dyDescent="0.3">
      <c r="A535" s="1" t="s">
        <v>165</v>
      </c>
      <c r="B535" s="1" t="s">
        <v>138</v>
      </c>
      <c r="C535" s="1" t="s">
        <v>175</v>
      </c>
      <c r="D535" s="1" t="s">
        <v>177</v>
      </c>
      <c r="E535" s="1" t="s">
        <v>170</v>
      </c>
      <c r="F535" s="1" t="s">
        <v>171</v>
      </c>
      <c r="G535" s="1" t="s">
        <v>2</v>
      </c>
      <c r="H535" s="1">
        <v>37.5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>
        <v>1</v>
      </c>
      <c r="BB535" s="1"/>
      <c r="BC535" s="2"/>
      <c r="BD535" s="2"/>
      <c r="BE535" s="2"/>
      <c r="BF535" s="2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>
        <v>6.1</v>
      </c>
    </row>
    <row r="536" spans="1:70" x14ac:dyDescent="0.3">
      <c r="A536" s="1" t="s">
        <v>173</v>
      </c>
      <c r="B536" s="1" t="s">
        <v>138</v>
      </c>
      <c r="C536" s="1" t="s">
        <v>175</v>
      </c>
      <c r="D536" s="1" t="s">
        <v>177</v>
      </c>
      <c r="E536" s="1" t="s">
        <v>170</v>
      </c>
      <c r="F536" s="1" t="s">
        <v>171</v>
      </c>
      <c r="G536" s="1" t="s">
        <v>2</v>
      </c>
      <c r="H536" s="1"/>
      <c r="I536" s="1"/>
      <c r="J536" s="1"/>
      <c r="K536" s="1">
        <v>36.5</v>
      </c>
      <c r="L536" s="1">
        <v>33</v>
      </c>
      <c r="M536" s="1">
        <v>40</v>
      </c>
      <c r="N536" s="1">
        <v>38</v>
      </c>
      <c r="O536" s="1">
        <v>35</v>
      </c>
      <c r="P536" s="1">
        <v>41</v>
      </c>
      <c r="Q536" s="1"/>
      <c r="R536" s="1"/>
      <c r="S536" s="1"/>
      <c r="T536" s="1"/>
      <c r="U536" s="1"/>
      <c r="V536" s="1"/>
      <c r="W536" s="1">
        <v>5</v>
      </c>
      <c r="X536" s="1">
        <v>4</v>
      </c>
      <c r="Y536" s="1">
        <v>7</v>
      </c>
      <c r="Z536" s="1">
        <v>23</v>
      </c>
      <c r="AA536" s="1">
        <v>17</v>
      </c>
      <c r="AB536" s="1">
        <v>29</v>
      </c>
      <c r="AC536" s="1">
        <v>12</v>
      </c>
      <c r="AD536" s="1">
        <v>9</v>
      </c>
      <c r="AE536" s="1">
        <v>15</v>
      </c>
      <c r="AF536" s="1">
        <v>0</v>
      </c>
      <c r="AG536" s="1">
        <v>1</v>
      </c>
      <c r="AH536" s="1">
        <v>1</v>
      </c>
      <c r="AI536" s="1">
        <v>1</v>
      </c>
      <c r="AJ536" s="1">
        <v>0</v>
      </c>
      <c r="AK536" s="1">
        <v>0</v>
      </c>
      <c r="AL536" s="1">
        <v>1</v>
      </c>
      <c r="AM536" s="1">
        <v>1</v>
      </c>
      <c r="AN536" s="1">
        <v>0</v>
      </c>
      <c r="AO536" s="6">
        <v>0</v>
      </c>
      <c r="AP536" s="6">
        <v>0</v>
      </c>
      <c r="AQ536" s="6">
        <v>0</v>
      </c>
      <c r="AR536" s="6">
        <v>1</v>
      </c>
      <c r="AS536" s="6">
        <v>1</v>
      </c>
      <c r="AT536" s="6">
        <v>1</v>
      </c>
      <c r="AU536" s="6">
        <v>1</v>
      </c>
      <c r="AV536" s="6">
        <v>1</v>
      </c>
      <c r="AW536" s="6">
        <v>1</v>
      </c>
      <c r="AX536" s="6">
        <v>0</v>
      </c>
      <c r="AY536" s="6">
        <v>0</v>
      </c>
      <c r="AZ536" s="6">
        <v>0</v>
      </c>
      <c r="BA536" s="1">
        <v>1</v>
      </c>
      <c r="BB536" s="1"/>
      <c r="BC536" s="2"/>
      <c r="BD536" s="2"/>
      <c r="BE536" s="2">
        <v>2</v>
      </c>
      <c r="BF536" s="2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spans="1:70" x14ac:dyDescent="0.3">
      <c r="A537" s="1" t="s">
        <v>166</v>
      </c>
      <c r="B537" s="1" t="s">
        <v>138</v>
      </c>
      <c r="C537" s="1" t="s">
        <v>175</v>
      </c>
      <c r="D537" s="1" t="s">
        <v>177</v>
      </c>
      <c r="E537" s="1" t="s">
        <v>170</v>
      </c>
      <c r="F537" s="1" t="s">
        <v>171</v>
      </c>
      <c r="G537" s="1" t="s">
        <v>2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>
        <v>1</v>
      </c>
      <c r="BB537" s="1"/>
      <c r="BC537" s="2"/>
      <c r="BD537" s="2"/>
      <c r="BE537" s="2"/>
      <c r="BF537" s="2"/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1</v>
      </c>
      <c r="BO537" s="1">
        <v>0</v>
      </c>
      <c r="BP537" s="1">
        <v>0</v>
      </c>
      <c r="BQ537" s="1">
        <v>0</v>
      </c>
      <c r="BR537" s="1"/>
    </row>
    <row r="538" spans="1:70" x14ac:dyDescent="0.3">
      <c r="A538" s="1" t="s">
        <v>164</v>
      </c>
      <c r="B538" s="1" t="s">
        <v>139</v>
      </c>
      <c r="C538" s="1" t="s">
        <v>175</v>
      </c>
      <c r="D538" s="1" t="s">
        <v>177</v>
      </c>
      <c r="E538" s="1" t="s">
        <v>170</v>
      </c>
      <c r="F538" s="1" t="s">
        <v>171</v>
      </c>
      <c r="G538" s="1" t="s">
        <v>2</v>
      </c>
      <c r="H538" s="1">
        <v>25</v>
      </c>
      <c r="I538" s="1">
        <v>24</v>
      </c>
      <c r="J538" s="1">
        <v>26</v>
      </c>
      <c r="K538" s="1"/>
      <c r="L538" s="1"/>
      <c r="M538" s="1"/>
      <c r="N538" s="1"/>
      <c r="O538" s="1"/>
      <c r="P538" s="1"/>
      <c r="Q538" s="2">
        <f>42*2.5</f>
        <v>105</v>
      </c>
      <c r="R538" s="2"/>
      <c r="S538" s="2"/>
      <c r="T538" s="2"/>
      <c r="U538" s="2"/>
      <c r="V538" s="2"/>
      <c r="AF538" s="1">
        <v>0</v>
      </c>
      <c r="AG538" s="1">
        <v>1</v>
      </c>
      <c r="AH538" s="1">
        <v>0</v>
      </c>
      <c r="AI538" s="1">
        <v>0</v>
      </c>
      <c r="AJ538" s="1">
        <v>0</v>
      </c>
      <c r="AK538" s="1">
        <v>0</v>
      </c>
      <c r="AL538" s="1">
        <v>1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1</v>
      </c>
      <c r="AU538" s="1">
        <v>1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1</v>
      </c>
      <c r="BB538" s="1">
        <v>14</v>
      </c>
      <c r="BC538" s="2">
        <v>1</v>
      </c>
      <c r="BD538" s="2">
        <v>1</v>
      </c>
      <c r="BE538" s="2">
        <v>2</v>
      </c>
      <c r="BF538" s="2"/>
      <c r="BG538" s="1">
        <v>0</v>
      </c>
      <c r="BH538" s="1">
        <v>0</v>
      </c>
      <c r="BI538" s="1">
        <v>0</v>
      </c>
      <c r="BJ538" s="1">
        <v>1</v>
      </c>
      <c r="BK538" s="1">
        <v>0</v>
      </c>
      <c r="BL538" s="1">
        <v>0</v>
      </c>
      <c r="BM538" s="1">
        <v>0</v>
      </c>
      <c r="BN538" s="1">
        <v>1</v>
      </c>
      <c r="BO538" s="1">
        <v>0</v>
      </c>
      <c r="BP538" s="1">
        <v>0</v>
      </c>
      <c r="BQ538" s="1">
        <v>0</v>
      </c>
      <c r="BR538" s="1"/>
    </row>
    <row r="539" spans="1:70" x14ac:dyDescent="0.3">
      <c r="A539" s="1" t="s">
        <v>168</v>
      </c>
      <c r="B539" s="1" t="s">
        <v>139</v>
      </c>
      <c r="C539" s="1" t="s">
        <v>175</v>
      </c>
      <c r="D539" s="1" t="s">
        <v>177</v>
      </c>
      <c r="E539" s="1" t="s">
        <v>170</v>
      </c>
      <c r="F539" s="1" t="s">
        <v>171</v>
      </c>
      <c r="G539" s="1" t="s">
        <v>2</v>
      </c>
      <c r="H539" s="1">
        <v>26.5</v>
      </c>
      <c r="I539" s="1"/>
      <c r="J539" s="1"/>
      <c r="K539" s="1"/>
      <c r="L539" s="1"/>
      <c r="M539" s="1"/>
      <c r="N539" s="1"/>
      <c r="O539" s="1"/>
      <c r="P539" s="1"/>
      <c r="Q539" s="1">
        <v>107</v>
      </c>
      <c r="R539" s="1"/>
      <c r="S539" s="1"/>
      <c r="T539" s="1"/>
      <c r="U539" s="1"/>
      <c r="V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>
        <v>1</v>
      </c>
      <c r="BB539" s="1"/>
      <c r="BC539" s="2"/>
      <c r="BD539" s="2"/>
      <c r="BE539" s="2"/>
      <c r="BF539" s="2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spans="1:70" x14ac:dyDescent="0.3">
      <c r="A540" s="1" t="s">
        <v>165</v>
      </c>
      <c r="B540" s="1" t="s">
        <v>139</v>
      </c>
      <c r="C540" s="1" t="s">
        <v>175</v>
      </c>
      <c r="D540" s="1" t="s">
        <v>177</v>
      </c>
      <c r="E540" s="1" t="s">
        <v>170</v>
      </c>
      <c r="F540" s="1" t="s">
        <v>171</v>
      </c>
      <c r="G540" s="1" t="s">
        <v>2</v>
      </c>
      <c r="H540" s="1">
        <v>44.9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>
        <v>1</v>
      </c>
      <c r="BB540" s="1"/>
      <c r="BC540" s="2"/>
      <c r="BD540" s="2"/>
      <c r="BE540" s="2"/>
      <c r="BF540" s="2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>
        <v>2.4</v>
      </c>
    </row>
    <row r="541" spans="1:70" x14ac:dyDescent="0.3">
      <c r="A541" s="1" t="s">
        <v>173</v>
      </c>
      <c r="B541" s="1" t="s">
        <v>139</v>
      </c>
      <c r="C541" s="1" t="s">
        <v>175</v>
      </c>
      <c r="D541" s="1" t="s">
        <v>177</v>
      </c>
      <c r="E541" s="1" t="s">
        <v>170</v>
      </c>
      <c r="F541" s="1" t="s">
        <v>171</v>
      </c>
      <c r="G541" s="1" t="s">
        <v>2</v>
      </c>
      <c r="H541" s="1"/>
      <c r="I541" s="1"/>
      <c r="J541" s="1"/>
      <c r="K541" s="1">
        <v>43</v>
      </c>
      <c r="L541" s="1">
        <v>39</v>
      </c>
      <c r="M541" s="1">
        <v>47</v>
      </c>
      <c r="N541" s="1">
        <v>44</v>
      </c>
      <c r="O541" s="1">
        <v>40</v>
      </c>
      <c r="P541" s="1">
        <v>48</v>
      </c>
      <c r="Q541" s="1"/>
      <c r="R541" s="1"/>
      <c r="S541" s="1"/>
      <c r="T541" s="1"/>
      <c r="U541" s="1"/>
      <c r="V541" s="1"/>
      <c r="W541" s="1">
        <v>19</v>
      </c>
      <c r="Z541" s="1">
        <v>45</v>
      </c>
      <c r="AA541" s="1">
        <v>32</v>
      </c>
      <c r="AB541" s="1">
        <v>50</v>
      </c>
      <c r="AC541" s="1">
        <v>17</v>
      </c>
      <c r="AD541" s="1">
        <v>12</v>
      </c>
      <c r="AE541" s="1">
        <v>22</v>
      </c>
      <c r="AF541" s="1">
        <v>0</v>
      </c>
      <c r="AG541" s="1">
        <v>1</v>
      </c>
      <c r="AH541" s="1">
        <v>0</v>
      </c>
      <c r="AI541" s="1">
        <v>0</v>
      </c>
      <c r="AJ541" s="1">
        <v>0</v>
      </c>
      <c r="AK541" s="1">
        <v>0</v>
      </c>
      <c r="AL541" s="1">
        <v>1</v>
      </c>
      <c r="AM541" s="1">
        <v>0</v>
      </c>
      <c r="AN541" s="1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1</v>
      </c>
      <c r="AT541" s="6">
        <v>1</v>
      </c>
      <c r="AU541" s="6">
        <v>1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1">
        <v>1</v>
      </c>
      <c r="BB541" s="1"/>
      <c r="BC541" s="2"/>
      <c r="BD541" s="2"/>
      <c r="BE541" s="2">
        <v>2</v>
      </c>
      <c r="BF541" s="2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spans="1:70" x14ac:dyDescent="0.3">
      <c r="A542" s="1" t="s">
        <v>166</v>
      </c>
      <c r="B542" s="1" t="s">
        <v>139</v>
      </c>
      <c r="C542" s="1" t="s">
        <v>175</v>
      </c>
      <c r="D542" s="1" t="s">
        <v>177</v>
      </c>
      <c r="E542" s="1" t="s">
        <v>170</v>
      </c>
      <c r="F542" s="1" t="s">
        <v>171</v>
      </c>
      <c r="G542" s="1" t="s">
        <v>2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>
        <v>1</v>
      </c>
      <c r="BB542" s="1"/>
      <c r="BC542" s="2"/>
      <c r="BD542" s="2"/>
      <c r="BE542" s="2"/>
      <c r="BF542" s="2"/>
      <c r="BG542" s="1">
        <v>0</v>
      </c>
      <c r="BH542" s="1">
        <v>0</v>
      </c>
      <c r="BI542" s="1">
        <v>0</v>
      </c>
      <c r="BJ542" s="1">
        <v>1</v>
      </c>
      <c r="BK542" s="1">
        <v>0</v>
      </c>
      <c r="BL542" s="1">
        <v>0</v>
      </c>
      <c r="BM542" s="1">
        <v>0</v>
      </c>
      <c r="BN542" s="1">
        <v>1</v>
      </c>
      <c r="BO542" s="1">
        <v>0</v>
      </c>
      <c r="BP542" s="1">
        <v>0</v>
      </c>
      <c r="BQ542" s="1">
        <v>0</v>
      </c>
      <c r="BR542" s="1"/>
    </row>
    <row r="543" spans="1:70" x14ac:dyDescent="0.3">
      <c r="A543" s="1" t="s">
        <v>163</v>
      </c>
      <c r="B543" s="1" t="s">
        <v>140</v>
      </c>
      <c r="C543" s="1" t="s">
        <v>175</v>
      </c>
      <c r="D543" s="1" t="s">
        <v>177</v>
      </c>
      <c r="E543" s="1" t="s">
        <v>170</v>
      </c>
      <c r="F543" s="1" t="s">
        <v>171</v>
      </c>
      <c r="G543" s="1" t="s">
        <v>2</v>
      </c>
      <c r="H543" s="1">
        <v>23.5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AF543" s="1">
        <v>0</v>
      </c>
      <c r="AG543" s="1">
        <v>1</v>
      </c>
      <c r="AH543" s="1"/>
      <c r="AI543" s="1">
        <v>0</v>
      </c>
      <c r="AJ543" s="1">
        <v>0</v>
      </c>
      <c r="AK543" s="1">
        <v>0</v>
      </c>
      <c r="AL543" s="1">
        <v>1</v>
      </c>
      <c r="AM543" s="1">
        <v>0</v>
      </c>
      <c r="AN543" s="1">
        <v>0</v>
      </c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>
        <v>1</v>
      </c>
      <c r="BB543" s="1"/>
      <c r="BC543" s="2"/>
      <c r="BD543" s="2"/>
      <c r="BE543" s="2"/>
      <c r="BF543" s="2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>
        <v>4</v>
      </c>
    </row>
    <row r="544" spans="1:70" x14ac:dyDescent="0.3">
      <c r="A544" s="1" t="s">
        <v>164</v>
      </c>
      <c r="B544" s="1" t="s">
        <v>140</v>
      </c>
      <c r="C544" s="1" t="s">
        <v>175</v>
      </c>
      <c r="D544" s="1" t="s">
        <v>177</v>
      </c>
      <c r="E544" s="1" t="s">
        <v>170</v>
      </c>
      <c r="F544" s="1" t="s">
        <v>171</v>
      </c>
      <c r="G544" s="1" t="s">
        <v>2</v>
      </c>
      <c r="H544" s="1"/>
      <c r="I544" s="1"/>
      <c r="J544" s="1"/>
      <c r="K544" s="1">
        <v>23</v>
      </c>
      <c r="L544" s="1">
        <v>21</v>
      </c>
      <c r="M544" s="1">
        <v>25</v>
      </c>
      <c r="N544" s="1">
        <v>25</v>
      </c>
      <c r="O544" s="1">
        <v>23</v>
      </c>
      <c r="P544" s="1">
        <v>28</v>
      </c>
      <c r="Q544" s="2">
        <f>122*2.5</f>
        <v>305</v>
      </c>
      <c r="R544" s="2"/>
      <c r="S544" s="2"/>
      <c r="T544" s="2"/>
      <c r="U544" s="2"/>
      <c r="V544" s="2"/>
      <c r="AF544" s="1">
        <v>0</v>
      </c>
      <c r="AG544" s="1">
        <v>1</v>
      </c>
      <c r="AH544" s="1">
        <v>0</v>
      </c>
      <c r="AI544" s="1">
        <v>0</v>
      </c>
      <c r="AJ544" s="1">
        <v>0</v>
      </c>
      <c r="AK544" s="1">
        <v>0</v>
      </c>
      <c r="AL544" s="1">
        <v>1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1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1</v>
      </c>
      <c r="BB544" s="1">
        <v>42</v>
      </c>
      <c r="BC544" s="2">
        <v>1</v>
      </c>
      <c r="BD544" s="2">
        <v>2</v>
      </c>
      <c r="BE544" s="2">
        <v>2</v>
      </c>
      <c r="BF544" s="2"/>
      <c r="BG544" s="1">
        <v>0</v>
      </c>
      <c r="BH544" s="1">
        <v>0</v>
      </c>
      <c r="BI544" s="1">
        <v>1</v>
      </c>
      <c r="BJ544" s="1">
        <v>0</v>
      </c>
      <c r="BK544" s="1">
        <v>0</v>
      </c>
      <c r="BL544" s="1">
        <v>1</v>
      </c>
      <c r="BM544" s="1">
        <v>1</v>
      </c>
      <c r="BN544" s="1">
        <v>1</v>
      </c>
      <c r="BO544" s="1">
        <v>0</v>
      </c>
      <c r="BP544" s="1">
        <v>0</v>
      </c>
      <c r="BQ544" s="1">
        <v>0</v>
      </c>
      <c r="BR544" s="1"/>
    </row>
    <row r="545" spans="1:70" x14ac:dyDescent="0.3">
      <c r="A545" s="1" t="s">
        <v>168</v>
      </c>
      <c r="B545" s="1" t="s">
        <v>140</v>
      </c>
      <c r="C545" s="1" t="s">
        <v>175</v>
      </c>
      <c r="D545" s="1" t="s">
        <v>177</v>
      </c>
      <c r="E545" s="1" t="s">
        <v>170</v>
      </c>
      <c r="F545" s="1" t="s">
        <v>171</v>
      </c>
      <c r="G545" s="1" t="s">
        <v>2</v>
      </c>
      <c r="H545" s="1">
        <v>25.8</v>
      </c>
      <c r="I545" s="1"/>
      <c r="J545" s="1"/>
      <c r="K545" s="1"/>
      <c r="L545" s="1"/>
      <c r="M545" s="1"/>
      <c r="N545" s="1"/>
      <c r="O545" s="1"/>
      <c r="P545" s="1"/>
      <c r="Q545" s="1">
        <v>362</v>
      </c>
      <c r="R545" s="1"/>
      <c r="S545" s="1"/>
      <c r="T545" s="1"/>
      <c r="U545" s="1"/>
      <c r="V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>
        <v>1</v>
      </c>
      <c r="BB545" s="1"/>
      <c r="BC545" s="2"/>
      <c r="BD545" s="2"/>
      <c r="BE545" s="2"/>
      <c r="BF545" s="2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spans="1:70" x14ac:dyDescent="0.3">
      <c r="A546" s="1" t="s">
        <v>165</v>
      </c>
      <c r="B546" s="1" t="s">
        <v>140</v>
      </c>
      <c r="C546" s="1" t="s">
        <v>175</v>
      </c>
      <c r="D546" s="1" t="s">
        <v>177</v>
      </c>
      <c r="E546" s="1" t="s">
        <v>170</v>
      </c>
      <c r="F546" s="1" t="s">
        <v>171</v>
      </c>
      <c r="G546" s="1" t="s">
        <v>2</v>
      </c>
      <c r="H546" s="1">
        <v>43.9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>
        <v>19</v>
      </c>
      <c r="X546" s="1">
        <v>17</v>
      </c>
      <c r="Y546" s="1">
        <v>22</v>
      </c>
      <c r="Z546" s="1">
        <v>44</v>
      </c>
      <c r="AA546" s="1">
        <v>30</v>
      </c>
      <c r="AB546" s="1">
        <v>50</v>
      </c>
      <c r="AC546" s="1">
        <v>16</v>
      </c>
      <c r="AD546" s="1">
        <v>14</v>
      </c>
      <c r="AE546" s="1">
        <v>20</v>
      </c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>
        <v>1</v>
      </c>
      <c r="BB546" s="1"/>
      <c r="BC546" s="2"/>
      <c r="BD546" s="2"/>
      <c r="BE546" s="2"/>
      <c r="BF546" s="2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>
        <v>3.5</v>
      </c>
    </row>
    <row r="547" spans="1:70" x14ac:dyDescent="0.3">
      <c r="A547" s="1" t="s">
        <v>173</v>
      </c>
      <c r="B547" s="1" t="s">
        <v>140</v>
      </c>
      <c r="C547" s="1" t="s">
        <v>175</v>
      </c>
      <c r="D547" s="1" t="s">
        <v>177</v>
      </c>
      <c r="E547" s="1" t="s">
        <v>170</v>
      </c>
      <c r="F547" s="1" t="s">
        <v>171</v>
      </c>
      <c r="G547" s="1" t="s">
        <v>2</v>
      </c>
      <c r="H547" s="1"/>
      <c r="I547" s="1"/>
      <c r="J547" s="1"/>
      <c r="K547" s="1">
        <v>40</v>
      </c>
      <c r="L547" s="1">
        <v>36</v>
      </c>
      <c r="M547" s="1">
        <v>44</v>
      </c>
      <c r="N547" s="1">
        <v>41.5</v>
      </c>
      <c r="O547" s="1">
        <v>37</v>
      </c>
      <c r="P547" s="1">
        <v>46</v>
      </c>
      <c r="Q547" s="1"/>
      <c r="R547" s="1"/>
      <c r="S547" s="1"/>
      <c r="T547" s="1"/>
      <c r="U547" s="1"/>
      <c r="V547" s="1"/>
      <c r="AF547" s="1">
        <v>0</v>
      </c>
      <c r="AG547" s="1">
        <v>1</v>
      </c>
      <c r="AH547" s="1">
        <v>0</v>
      </c>
      <c r="AI547" s="1">
        <v>0</v>
      </c>
      <c r="AJ547" s="1">
        <v>0</v>
      </c>
      <c r="AK547" s="1">
        <v>0</v>
      </c>
      <c r="AL547" s="1">
        <v>1</v>
      </c>
      <c r="AM547" s="1">
        <v>0</v>
      </c>
      <c r="AN547" s="1">
        <v>0</v>
      </c>
      <c r="AO547" s="6">
        <v>0</v>
      </c>
      <c r="AP547" s="6">
        <v>0</v>
      </c>
      <c r="AQ547" s="6">
        <v>1</v>
      </c>
      <c r="AR547" s="6">
        <v>1</v>
      </c>
      <c r="AS547" s="6">
        <v>1</v>
      </c>
      <c r="AT547" s="6">
        <v>1</v>
      </c>
      <c r="AU547" s="6">
        <v>1</v>
      </c>
      <c r="AV547" s="6">
        <v>1</v>
      </c>
      <c r="AW547" s="6">
        <v>1</v>
      </c>
      <c r="AX547" s="6">
        <v>1</v>
      </c>
      <c r="AY547" s="6">
        <v>0</v>
      </c>
      <c r="AZ547" s="6">
        <v>0</v>
      </c>
      <c r="BA547" s="1">
        <v>1</v>
      </c>
      <c r="BB547" s="1"/>
      <c r="BC547" s="2"/>
      <c r="BD547" s="2"/>
      <c r="BE547" s="2">
        <v>2</v>
      </c>
      <c r="BF547" s="2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spans="1:70" x14ac:dyDescent="0.3">
      <c r="A548" s="1" t="s">
        <v>166</v>
      </c>
      <c r="B548" s="1" t="s">
        <v>140</v>
      </c>
      <c r="C548" s="1" t="s">
        <v>175</v>
      </c>
      <c r="D548" s="1" t="s">
        <v>177</v>
      </c>
      <c r="E548" s="1" t="s">
        <v>170</v>
      </c>
      <c r="F548" s="1" t="s">
        <v>171</v>
      </c>
      <c r="G548" s="1" t="s">
        <v>2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>
        <v>1</v>
      </c>
      <c r="BB548" s="1"/>
      <c r="BC548" s="2"/>
      <c r="BD548" s="2"/>
      <c r="BE548" s="2"/>
      <c r="BF548" s="2"/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1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/>
    </row>
    <row r="549" spans="1:70" x14ac:dyDescent="0.3">
      <c r="A549" s="1" t="s">
        <v>163</v>
      </c>
      <c r="B549" s="1" t="s">
        <v>141</v>
      </c>
      <c r="C549" s="1" t="s">
        <v>175</v>
      </c>
      <c r="D549" s="1" t="s">
        <v>177</v>
      </c>
      <c r="E549" s="1" t="s">
        <v>170</v>
      </c>
      <c r="F549" s="1" t="s">
        <v>171</v>
      </c>
      <c r="G549" s="1" t="s">
        <v>2</v>
      </c>
      <c r="H549" s="1">
        <v>24.5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AF549" s="1">
        <v>0</v>
      </c>
      <c r="AG549" s="1">
        <v>1</v>
      </c>
      <c r="AH549" s="1"/>
      <c r="AI549" s="1">
        <v>0</v>
      </c>
      <c r="AJ549" s="1">
        <v>0</v>
      </c>
      <c r="AK549" s="1">
        <v>0</v>
      </c>
      <c r="AL549" s="1">
        <v>1</v>
      </c>
      <c r="AM549" s="1">
        <v>0</v>
      </c>
      <c r="AN549" s="1">
        <v>0</v>
      </c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>
        <v>1</v>
      </c>
      <c r="BB549" s="1"/>
      <c r="BC549" s="2"/>
      <c r="BD549" s="2"/>
      <c r="BE549" s="2"/>
      <c r="BF549" s="2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>
        <v>5</v>
      </c>
    </row>
    <row r="550" spans="1:70" x14ac:dyDescent="0.3">
      <c r="A550" s="1" t="s">
        <v>164</v>
      </c>
      <c r="B550" s="1" t="s">
        <v>141</v>
      </c>
      <c r="C550" s="1" t="s">
        <v>175</v>
      </c>
      <c r="D550" s="1" t="s">
        <v>177</v>
      </c>
      <c r="E550" s="1" t="s">
        <v>170</v>
      </c>
      <c r="F550" s="1" t="s">
        <v>171</v>
      </c>
      <c r="G550" s="1" t="s">
        <v>2</v>
      </c>
      <c r="H550" s="1">
        <v>25</v>
      </c>
      <c r="I550" s="1">
        <v>23</v>
      </c>
      <c r="J550" s="1">
        <v>26</v>
      </c>
      <c r="K550" s="1"/>
      <c r="L550" s="1"/>
      <c r="M550" s="1"/>
      <c r="N550" s="1"/>
      <c r="O550" s="1"/>
      <c r="P550" s="1"/>
      <c r="Q550" s="2">
        <f>40*2.3</f>
        <v>92</v>
      </c>
      <c r="R550" s="2"/>
      <c r="S550" s="2"/>
      <c r="T550" s="2"/>
      <c r="U550" s="2"/>
      <c r="V550" s="2"/>
      <c r="AF550" s="1">
        <v>0</v>
      </c>
      <c r="AG550" s="1">
        <v>1</v>
      </c>
      <c r="AH550" s="1">
        <v>0</v>
      </c>
      <c r="AI550" s="1">
        <v>0</v>
      </c>
      <c r="AJ550" s="1">
        <v>0</v>
      </c>
      <c r="AK550" s="1">
        <v>0</v>
      </c>
      <c r="AL550" s="1">
        <v>1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1</v>
      </c>
      <c r="AU550" s="1">
        <v>1</v>
      </c>
      <c r="AV550" s="1">
        <v>1</v>
      </c>
      <c r="AW550" s="1">
        <v>0</v>
      </c>
      <c r="AX550" s="1">
        <v>0</v>
      </c>
      <c r="AY550" s="1">
        <v>0</v>
      </c>
      <c r="AZ550" s="1">
        <v>0</v>
      </c>
      <c r="BA550" s="1">
        <v>1</v>
      </c>
      <c r="BB550" s="1">
        <v>21</v>
      </c>
      <c r="BC550" s="2">
        <v>1</v>
      </c>
      <c r="BD550" s="2">
        <v>2</v>
      </c>
      <c r="BE550" s="2">
        <v>2</v>
      </c>
      <c r="BF550" s="2"/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1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/>
    </row>
    <row r="551" spans="1:70" x14ac:dyDescent="0.3">
      <c r="A551" s="1" t="s">
        <v>173</v>
      </c>
      <c r="B551" s="1" t="s">
        <v>141</v>
      </c>
      <c r="C551" s="1" t="s">
        <v>175</v>
      </c>
      <c r="D551" s="1" t="s">
        <v>177</v>
      </c>
      <c r="E551" s="1" t="s">
        <v>170</v>
      </c>
      <c r="F551" s="1" t="s">
        <v>171</v>
      </c>
      <c r="G551" s="1" t="s">
        <v>2</v>
      </c>
      <c r="H551" s="1"/>
      <c r="I551" s="1"/>
      <c r="J551" s="1"/>
      <c r="K551" s="1">
        <v>47.5</v>
      </c>
      <c r="L551" s="1">
        <v>45</v>
      </c>
      <c r="M551" s="1">
        <v>50</v>
      </c>
      <c r="N551" s="1">
        <v>47.5</v>
      </c>
      <c r="O551" s="1">
        <v>45</v>
      </c>
      <c r="P551" s="1">
        <v>50</v>
      </c>
      <c r="Q551" s="1"/>
      <c r="R551" s="1"/>
      <c r="S551" s="1"/>
      <c r="T551" s="1"/>
      <c r="U551" s="1"/>
      <c r="V551" s="1"/>
      <c r="AF551" s="1">
        <v>0</v>
      </c>
      <c r="AG551" s="1">
        <v>1</v>
      </c>
      <c r="AH551" s="1">
        <v>0</v>
      </c>
      <c r="AI551" s="1">
        <v>0</v>
      </c>
      <c r="AJ551" s="1">
        <v>0</v>
      </c>
      <c r="AK551" s="1">
        <v>0</v>
      </c>
      <c r="AL551" s="1">
        <v>1</v>
      </c>
      <c r="AM551" s="1">
        <v>0</v>
      </c>
      <c r="AN551" s="1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1</v>
      </c>
      <c r="AT551" s="6">
        <v>1</v>
      </c>
      <c r="AU551" s="6">
        <v>1</v>
      </c>
      <c r="AV551" s="6">
        <v>1</v>
      </c>
      <c r="AW551" s="6">
        <v>1</v>
      </c>
      <c r="AX551" s="6">
        <v>0</v>
      </c>
      <c r="AY551" s="6">
        <v>0</v>
      </c>
      <c r="AZ551" s="6">
        <v>0</v>
      </c>
      <c r="BA551" s="1">
        <v>1</v>
      </c>
      <c r="BB551" s="1"/>
      <c r="BC551" s="2"/>
      <c r="BD551" s="2"/>
      <c r="BE551" s="2">
        <v>2</v>
      </c>
      <c r="BF551" s="2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spans="1:70" x14ac:dyDescent="0.3">
      <c r="A552" s="1" t="s">
        <v>166</v>
      </c>
      <c r="B552" s="1" t="s">
        <v>141</v>
      </c>
      <c r="C552" s="1" t="s">
        <v>175</v>
      </c>
      <c r="D552" s="1" t="s">
        <v>177</v>
      </c>
      <c r="E552" s="1" t="s">
        <v>170</v>
      </c>
      <c r="F552" s="1" t="s">
        <v>171</v>
      </c>
      <c r="G552" s="1" t="s">
        <v>2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>
        <v>6</v>
      </c>
      <c r="X552" s="1">
        <v>4</v>
      </c>
      <c r="Y552" s="1">
        <v>7</v>
      </c>
      <c r="Z552" s="1">
        <v>22</v>
      </c>
      <c r="AA552" s="1">
        <v>15</v>
      </c>
      <c r="AB552" s="1">
        <v>27</v>
      </c>
      <c r="AC552" s="1">
        <v>14</v>
      </c>
      <c r="AD552" s="1">
        <v>9</v>
      </c>
      <c r="AE552" s="1">
        <v>17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>
        <v>1</v>
      </c>
      <c r="BB552" s="1"/>
      <c r="BC552" s="2"/>
      <c r="BD552" s="2"/>
      <c r="BE552" s="2"/>
      <c r="BF552" s="2"/>
      <c r="BG552" s="1">
        <v>0</v>
      </c>
      <c r="BH552" s="1">
        <v>0</v>
      </c>
      <c r="BI552" s="1">
        <v>1</v>
      </c>
      <c r="BJ552" s="1">
        <v>0</v>
      </c>
      <c r="BK552" s="1">
        <v>0</v>
      </c>
      <c r="BL552" s="1">
        <v>1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/>
    </row>
    <row r="553" spans="1:70" x14ac:dyDescent="0.3">
      <c r="A553" s="1" t="s">
        <v>163</v>
      </c>
      <c r="B553" s="1" t="s">
        <v>142</v>
      </c>
      <c r="C553" s="1" t="s">
        <v>175</v>
      </c>
      <c r="D553" s="1" t="s">
        <v>177</v>
      </c>
      <c r="E553" s="1" t="s">
        <v>170</v>
      </c>
      <c r="F553" s="1" t="s">
        <v>171</v>
      </c>
      <c r="G553" s="1" t="s">
        <v>2</v>
      </c>
      <c r="H553" s="1">
        <v>28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AF553" s="1">
        <v>0</v>
      </c>
      <c r="AG553" s="1">
        <v>1</v>
      </c>
      <c r="AH553" s="1"/>
      <c r="AI553" s="1">
        <v>0</v>
      </c>
      <c r="AJ553" s="1">
        <v>0</v>
      </c>
      <c r="AK553" s="1">
        <v>0</v>
      </c>
      <c r="AL553" s="1">
        <v>1</v>
      </c>
      <c r="AM553" s="1">
        <v>0</v>
      </c>
      <c r="AN553" s="1">
        <v>0</v>
      </c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>
        <v>1</v>
      </c>
      <c r="BB553" s="1"/>
      <c r="BC553" s="2"/>
      <c r="BD553" s="2"/>
      <c r="BE553" s="2"/>
      <c r="BF553" s="2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>
        <v>3</v>
      </c>
    </row>
    <row r="554" spans="1:70" x14ac:dyDescent="0.3">
      <c r="A554" s="1" t="s">
        <v>167</v>
      </c>
      <c r="B554" s="1" t="s">
        <v>142</v>
      </c>
      <c r="C554" s="1" t="s">
        <v>175</v>
      </c>
      <c r="D554" s="1" t="s">
        <v>177</v>
      </c>
      <c r="E554" s="1" t="s">
        <v>170</v>
      </c>
      <c r="F554" s="1" t="s">
        <v>171</v>
      </c>
      <c r="G554" s="1" t="s">
        <v>2</v>
      </c>
      <c r="H554" s="1"/>
      <c r="I554" s="1"/>
      <c r="J554" s="1"/>
      <c r="K554" s="1">
        <v>24</v>
      </c>
      <c r="L554" s="1">
        <v>22</v>
      </c>
      <c r="M554" s="1">
        <v>26</v>
      </c>
      <c r="N554" s="1">
        <v>29</v>
      </c>
      <c r="O554" s="1">
        <v>27</v>
      </c>
      <c r="P554" s="1">
        <v>31</v>
      </c>
      <c r="Q554" s="1">
        <v>180</v>
      </c>
      <c r="R554" s="1"/>
      <c r="S554" s="1"/>
      <c r="T554" s="1"/>
      <c r="U554" s="1"/>
      <c r="V554" s="1"/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1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1</v>
      </c>
      <c r="AV554" s="1">
        <v>1</v>
      </c>
      <c r="AW554" s="1">
        <v>1</v>
      </c>
      <c r="AX554" s="1">
        <v>0</v>
      </c>
      <c r="AY554" s="1">
        <v>0</v>
      </c>
      <c r="AZ554" s="1">
        <v>0</v>
      </c>
      <c r="BA554" s="1">
        <v>1</v>
      </c>
      <c r="BB554" s="1">
        <v>25</v>
      </c>
      <c r="BC554" s="2">
        <v>1</v>
      </c>
      <c r="BD554" s="2">
        <v>2</v>
      </c>
      <c r="BE554" s="2">
        <v>2</v>
      </c>
      <c r="BF554" s="2"/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1</v>
      </c>
      <c r="BM554" s="1">
        <v>0</v>
      </c>
      <c r="BN554" s="1">
        <v>1</v>
      </c>
      <c r="BO554" s="1">
        <v>0</v>
      </c>
      <c r="BP554" s="1">
        <v>1</v>
      </c>
      <c r="BQ554" s="1">
        <v>0</v>
      </c>
      <c r="BR554" s="1">
        <v>3</v>
      </c>
    </row>
    <row r="555" spans="1:70" x14ac:dyDescent="0.3">
      <c r="A555" s="1" t="s">
        <v>173</v>
      </c>
      <c r="B555" s="1" t="s">
        <v>142</v>
      </c>
      <c r="C555" s="1" t="s">
        <v>175</v>
      </c>
      <c r="D555" s="1" t="s">
        <v>177</v>
      </c>
      <c r="E555" s="1" t="s">
        <v>170</v>
      </c>
      <c r="F555" s="1" t="s">
        <v>171</v>
      </c>
      <c r="G555" s="1" t="s">
        <v>2</v>
      </c>
      <c r="H555" s="1"/>
      <c r="I555" s="1"/>
      <c r="J555" s="1"/>
      <c r="K555" s="1">
        <v>62</v>
      </c>
      <c r="L555" s="1">
        <v>54</v>
      </c>
      <c r="M555" s="1">
        <v>70</v>
      </c>
      <c r="N555" s="1">
        <v>62</v>
      </c>
      <c r="O555" s="1">
        <v>54</v>
      </c>
      <c r="P555" s="1">
        <v>70</v>
      </c>
      <c r="Q555" s="1"/>
      <c r="R555" s="1"/>
      <c r="S555" s="1"/>
      <c r="T555" s="1"/>
      <c r="U555" s="1"/>
      <c r="V555" s="1"/>
      <c r="AF555" s="1">
        <v>0</v>
      </c>
      <c r="AG555" s="1">
        <v>1</v>
      </c>
      <c r="AH555" s="1">
        <v>0</v>
      </c>
      <c r="AI555" s="1">
        <v>0</v>
      </c>
      <c r="AJ555" s="1">
        <v>0</v>
      </c>
      <c r="AK555" s="1">
        <v>0</v>
      </c>
      <c r="AL555" s="1">
        <v>1</v>
      </c>
      <c r="AM555" s="1">
        <v>0</v>
      </c>
      <c r="AN555" s="1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1</v>
      </c>
      <c r="AU555" s="6">
        <v>1</v>
      </c>
      <c r="AV555" s="6">
        <v>1</v>
      </c>
      <c r="AW555" s="6">
        <v>1</v>
      </c>
      <c r="AX555" s="6">
        <v>0</v>
      </c>
      <c r="AY555" s="6">
        <v>0</v>
      </c>
      <c r="AZ555" s="6">
        <v>0</v>
      </c>
      <c r="BA555" s="1">
        <v>1</v>
      </c>
      <c r="BB555" s="1"/>
      <c r="BC555" s="2"/>
      <c r="BD555" s="2"/>
      <c r="BE555" s="2">
        <v>2</v>
      </c>
      <c r="BF555" s="2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spans="1:70" x14ac:dyDescent="0.3">
      <c r="A556" s="1" t="s">
        <v>166</v>
      </c>
      <c r="B556" s="1" t="s">
        <v>142</v>
      </c>
      <c r="C556" s="1" t="s">
        <v>175</v>
      </c>
      <c r="D556" s="1" t="s">
        <v>177</v>
      </c>
      <c r="E556" s="1" t="s">
        <v>170</v>
      </c>
      <c r="F556" s="1" t="s">
        <v>171</v>
      </c>
      <c r="G556" s="1" t="s">
        <v>2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>
        <v>1</v>
      </c>
      <c r="BB556" s="1"/>
      <c r="BC556" s="2"/>
      <c r="BD556" s="2"/>
      <c r="BE556" s="2"/>
      <c r="BF556" s="2"/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1</v>
      </c>
      <c r="BO556" s="1">
        <v>0</v>
      </c>
      <c r="BP556" s="1">
        <v>0</v>
      </c>
      <c r="BQ556" s="1">
        <v>0</v>
      </c>
      <c r="BR556" s="1"/>
    </row>
    <row r="557" spans="1:70" x14ac:dyDescent="0.3">
      <c r="A557" s="1" t="s">
        <v>163</v>
      </c>
      <c r="B557" s="1" t="s">
        <v>143</v>
      </c>
      <c r="C557" s="1" t="s">
        <v>175</v>
      </c>
      <c r="D557" s="1" t="s">
        <v>177</v>
      </c>
      <c r="E557" s="1" t="s">
        <v>170</v>
      </c>
      <c r="F557" s="1" t="s">
        <v>171</v>
      </c>
      <c r="G557" s="1" t="s">
        <v>2</v>
      </c>
      <c r="H557" s="1">
        <v>20.5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AF557" s="1">
        <v>0</v>
      </c>
      <c r="AG557" s="1">
        <v>0</v>
      </c>
      <c r="AH557" s="1"/>
      <c r="AI557" s="1">
        <v>1</v>
      </c>
      <c r="AJ557" s="1">
        <v>1</v>
      </c>
      <c r="AK557" s="1">
        <v>0</v>
      </c>
      <c r="AL557" s="1">
        <v>1</v>
      </c>
      <c r="AM557" s="1">
        <v>1</v>
      </c>
      <c r="AN557" s="1">
        <v>0</v>
      </c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>
        <v>1</v>
      </c>
      <c r="BB557" s="1"/>
      <c r="BC557" s="2"/>
      <c r="BD557" s="2"/>
      <c r="BE557" s="2"/>
      <c r="BF557" s="2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>
        <v>4</v>
      </c>
    </row>
    <row r="558" spans="1:70" x14ac:dyDescent="0.3">
      <c r="A558" s="1" t="s">
        <v>164</v>
      </c>
      <c r="B558" s="1" t="s">
        <v>143</v>
      </c>
      <c r="C558" s="1" t="s">
        <v>175</v>
      </c>
      <c r="D558" s="1" t="s">
        <v>177</v>
      </c>
      <c r="E558" s="1" t="s">
        <v>170</v>
      </c>
      <c r="F558" s="1" t="s">
        <v>171</v>
      </c>
      <c r="G558" s="1" t="s">
        <v>2</v>
      </c>
      <c r="H558" s="1">
        <v>21</v>
      </c>
      <c r="I558" s="1">
        <v>19</v>
      </c>
      <c r="J558" s="1">
        <v>22</v>
      </c>
      <c r="K558" s="1"/>
      <c r="L558" s="1"/>
      <c r="M558" s="1"/>
      <c r="N558" s="1"/>
      <c r="O558" s="1"/>
      <c r="P558" s="1"/>
      <c r="Q558" s="2">
        <f>36*5</f>
        <v>180</v>
      </c>
      <c r="R558" s="2"/>
      <c r="S558" s="2"/>
      <c r="T558" s="2"/>
      <c r="U558" s="2"/>
      <c r="V558" s="2"/>
      <c r="AF558" s="1">
        <v>0</v>
      </c>
      <c r="AG558" s="1">
        <v>1</v>
      </c>
      <c r="AH558" s="1">
        <v>0</v>
      </c>
      <c r="AI558" s="1">
        <v>1</v>
      </c>
      <c r="AJ558" s="1">
        <v>1</v>
      </c>
      <c r="AK558" s="1">
        <v>0</v>
      </c>
      <c r="AL558" s="1">
        <v>1</v>
      </c>
      <c r="AM558" s="1">
        <v>1</v>
      </c>
      <c r="AN558" s="1">
        <v>0</v>
      </c>
      <c r="AO558" s="1">
        <v>0</v>
      </c>
      <c r="AP558" s="1">
        <v>0</v>
      </c>
      <c r="AQ558" s="1">
        <v>1</v>
      </c>
      <c r="AR558" s="1">
        <v>1</v>
      </c>
      <c r="AS558" s="1">
        <v>1</v>
      </c>
      <c r="AT558" s="1">
        <v>1</v>
      </c>
      <c r="AU558" s="1">
        <v>1</v>
      </c>
      <c r="AV558" s="1">
        <v>1</v>
      </c>
      <c r="AW558" s="1">
        <v>1</v>
      </c>
      <c r="AX558" s="1">
        <v>1</v>
      </c>
      <c r="AY558" s="1">
        <v>0</v>
      </c>
      <c r="AZ558" s="1">
        <v>0</v>
      </c>
      <c r="BA558" s="1">
        <v>1</v>
      </c>
      <c r="BB558" s="1">
        <v>21</v>
      </c>
      <c r="BC558" s="2">
        <v>1</v>
      </c>
      <c r="BD558" s="2">
        <v>2</v>
      </c>
      <c r="BE558" s="2">
        <v>2</v>
      </c>
      <c r="BF558" s="2"/>
      <c r="BG558" s="1">
        <v>1</v>
      </c>
      <c r="BH558" s="1">
        <v>1</v>
      </c>
      <c r="BI558" s="1">
        <v>0</v>
      </c>
      <c r="BJ558" s="1">
        <v>1</v>
      </c>
      <c r="BK558" s="1">
        <v>1</v>
      </c>
      <c r="BL558" s="1">
        <v>0</v>
      </c>
      <c r="BM558" s="1">
        <v>0</v>
      </c>
      <c r="BN558" s="1">
        <v>1</v>
      </c>
      <c r="BO558" s="1">
        <v>0</v>
      </c>
      <c r="BP558" s="1">
        <v>0</v>
      </c>
      <c r="BQ558" s="1">
        <v>0</v>
      </c>
      <c r="BR558" s="1"/>
    </row>
    <row r="559" spans="1:70" x14ac:dyDescent="0.3">
      <c r="A559" s="1" t="s">
        <v>168</v>
      </c>
      <c r="B559" s="1" t="s">
        <v>143</v>
      </c>
      <c r="C559" s="1" t="s">
        <v>175</v>
      </c>
      <c r="D559" s="1" t="s">
        <v>177</v>
      </c>
      <c r="E559" s="1" t="s">
        <v>170</v>
      </c>
      <c r="F559" s="1" t="s">
        <v>171</v>
      </c>
      <c r="G559" s="1" t="s">
        <v>2</v>
      </c>
      <c r="H559" s="1">
        <v>21.9</v>
      </c>
      <c r="I559" s="1"/>
      <c r="J559" s="1"/>
      <c r="K559" s="1"/>
      <c r="L559" s="1"/>
      <c r="M559" s="1"/>
      <c r="N559" s="1"/>
      <c r="O559" s="1"/>
      <c r="P559" s="1"/>
      <c r="Q559" s="1">
        <v>153</v>
      </c>
      <c r="R559" s="1"/>
      <c r="S559" s="1"/>
      <c r="T559" s="1"/>
      <c r="U559" s="1"/>
      <c r="V559" s="1"/>
      <c r="W559" s="1">
        <v>5</v>
      </c>
      <c r="X559" s="1">
        <v>4</v>
      </c>
      <c r="Y559" s="1">
        <v>6</v>
      </c>
      <c r="Z559" s="1">
        <v>23</v>
      </c>
      <c r="AA559" s="1">
        <v>18</v>
      </c>
      <c r="AB559" s="1">
        <v>29</v>
      </c>
      <c r="AC559" s="1">
        <v>12</v>
      </c>
      <c r="AD559" s="1">
        <v>9</v>
      </c>
      <c r="AE559" s="1">
        <v>15</v>
      </c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>
        <v>1</v>
      </c>
      <c r="BB559" s="1"/>
      <c r="BC559" s="2"/>
      <c r="BD559" s="2"/>
      <c r="BE559" s="2"/>
      <c r="BF559" s="2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spans="1:70" x14ac:dyDescent="0.3">
      <c r="A560" s="1" t="s">
        <v>165</v>
      </c>
      <c r="B560" s="1" t="s">
        <v>143</v>
      </c>
      <c r="C560" s="1" t="s">
        <v>175</v>
      </c>
      <c r="D560" s="1" t="s">
        <v>177</v>
      </c>
      <c r="E560" s="1" t="s">
        <v>170</v>
      </c>
      <c r="F560" s="1" t="s">
        <v>171</v>
      </c>
      <c r="G560" s="1" t="s">
        <v>2</v>
      </c>
      <c r="H560" s="1">
        <v>40.700000000000003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>
        <v>1</v>
      </c>
      <c r="BB560" s="1"/>
      <c r="BC560" s="2"/>
      <c r="BD560" s="2"/>
      <c r="BE560" s="2"/>
      <c r="BF560" s="2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>
        <v>4.2</v>
      </c>
    </row>
    <row r="561" spans="1:70" x14ac:dyDescent="0.3">
      <c r="A561" s="1" t="s">
        <v>173</v>
      </c>
      <c r="B561" s="1" t="s">
        <v>143</v>
      </c>
      <c r="C561" s="1" t="s">
        <v>175</v>
      </c>
      <c r="D561" s="1" t="s">
        <v>177</v>
      </c>
      <c r="E561" s="1" t="s">
        <v>170</v>
      </c>
      <c r="F561" s="1" t="s">
        <v>171</v>
      </c>
      <c r="G561" s="1" t="s">
        <v>2</v>
      </c>
      <c r="H561" s="1"/>
      <c r="I561" s="1"/>
      <c r="J561" s="1"/>
      <c r="K561" s="1">
        <v>38</v>
      </c>
      <c r="L561" s="1">
        <v>35</v>
      </c>
      <c r="M561" s="1">
        <v>41</v>
      </c>
      <c r="N561" s="1">
        <v>38</v>
      </c>
      <c r="O561" s="1">
        <v>38</v>
      </c>
      <c r="P561" s="1">
        <v>38</v>
      </c>
      <c r="Q561" s="1"/>
      <c r="R561" s="1"/>
      <c r="S561" s="1"/>
      <c r="T561" s="1"/>
      <c r="U561" s="1"/>
      <c r="V561" s="1"/>
      <c r="AF561" s="1">
        <v>0</v>
      </c>
      <c r="AG561" s="1">
        <v>1</v>
      </c>
      <c r="AH561" s="1">
        <v>0</v>
      </c>
      <c r="AI561" s="1">
        <v>1</v>
      </c>
      <c r="AJ561" s="1">
        <v>1</v>
      </c>
      <c r="AK561" s="1">
        <v>0</v>
      </c>
      <c r="AL561" s="1">
        <v>1</v>
      </c>
      <c r="AM561" s="1">
        <v>1</v>
      </c>
      <c r="AN561" s="1">
        <v>0</v>
      </c>
      <c r="AO561" s="6">
        <v>1</v>
      </c>
      <c r="AP561" s="6">
        <v>1</v>
      </c>
      <c r="AQ561" s="6">
        <v>1</v>
      </c>
      <c r="AR561" s="6">
        <v>1</v>
      </c>
      <c r="AS561" s="6">
        <v>1</v>
      </c>
      <c r="AT561" s="6">
        <v>1</v>
      </c>
      <c r="AU561" s="6">
        <v>1</v>
      </c>
      <c r="AV561" s="6">
        <v>1</v>
      </c>
      <c r="AW561" s="6">
        <v>1</v>
      </c>
      <c r="AX561" s="6">
        <v>1</v>
      </c>
      <c r="AY561" s="6">
        <v>1</v>
      </c>
      <c r="AZ561" s="6">
        <v>1</v>
      </c>
      <c r="BA561" s="1">
        <v>1</v>
      </c>
      <c r="BB561" s="1"/>
      <c r="BC561" s="2"/>
      <c r="BD561" s="2"/>
      <c r="BE561" s="2">
        <v>2</v>
      </c>
      <c r="BF561" s="2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spans="1:70" x14ac:dyDescent="0.3">
      <c r="A562" s="1" t="s">
        <v>166</v>
      </c>
      <c r="B562" s="1" t="s">
        <v>143</v>
      </c>
      <c r="C562" s="1" t="s">
        <v>175</v>
      </c>
      <c r="D562" s="1" t="s">
        <v>177</v>
      </c>
      <c r="E562" s="1" t="s">
        <v>170</v>
      </c>
      <c r="F562" s="1" t="s">
        <v>171</v>
      </c>
      <c r="G562" s="1" t="s">
        <v>2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>
        <v>1</v>
      </c>
      <c r="BB562" s="1"/>
      <c r="BC562" s="2"/>
      <c r="BD562" s="2"/>
      <c r="BE562" s="2"/>
      <c r="BF562" s="2"/>
      <c r="BG562" s="1">
        <v>0</v>
      </c>
      <c r="BH562" s="1">
        <v>0</v>
      </c>
      <c r="BI562" s="1">
        <v>0</v>
      </c>
      <c r="BJ562" s="1">
        <v>1</v>
      </c>
      <c r="BK562" s="1">
        <v>1</v>
      </c>
      <c r="BL562" s="1">
        <v>0</v>
      </c>
      <c r="BM562" s="1">
        <v>0</v>
      </c>
      <c r="BN562" s="1">
        <v>1</v>
      </c>
      <c r="BO562" s="1">
        <v>0</v>
      </c>
      <c r="BP562" s="1">
        <v>0</v>
      </c>
      <c r="BQ562" s="1">
        <v>0</v>
      </c>
      <c r="BR562" s="1"/>
    </row>
    <row r="563" spans="1:70" x14ac:dyDescent="0.3">
      <c r="A563" s="1" t="s">
        <v>164</v>
      </c>
      <c r="B563" s="1" t="s">
        <v>144</v>
      </c>
      <c r="C563" s="1" t="s">
        <v>175</v>
      </c>
      <c r="D563" s="1" t="s">
        <v>177</v>
      </c>
      <c r="E563" s="1" t="s">
        <v>170</v>
      </c>
      <c r="F563" s="1" t="s">
        <v>171</v>
      </c>
      <c r="G563" s="1" t="s">
        <v>2</v>
      </c>
      <c r="H563" s="1">
        <v>19</v>
      </c>
      <c r="I563" s="1">
        <v>16</v>
      </c>
      <c r="J563" s="1">
        <v>20</v>
      </c>
      <c r="K563" s="1"/>
      <c r="L563" s="1"/>
      <c r="M563" s="1"/>
      <c r="N563" s="1"/>
      <c r="O563" s="1"/>
      <c r="P563" s="1"/>
      <c r="Q563" s="2">
        <f>72*3.3</f>
        <v>237.6</v>
      </c>
      <c r="R563" s="2"/>
      <c r="S563" s="2"/>
      <c r="T563" s="2"/>
      <c r="U563" s="2"/>
      <c r="V563" s="2"/>
      <c r="W563" s="1">
        <v>6</v>
      </c>
      <c r="X563" s="1">
        <v>3</v>
      </c>
      <c r="Y563" s="1">
        <v>7</v>
      </c>
      <c r="Z563" s="1">
        <v>28</v>
      </c>
      <c r="AA563" s="1">
        <v>20</v>
      </c>
      <c r="AB563" s="1">
        <v>34</v>
      </c>
      <c r="AC563" s="1">
        <v>15</v>
      </c>
      <c r="AD563" s="1">
        <v>9</v>
      </c>
      <c r="AE563" s="1">
        <v>18</v>
      </c>
      <c r="AF563" s="1">
        <v>0</v>
      </c>
      <c r="AG563" s="1">
        <v>1</v>
      </c>
      <c r="AH563" s="1">
        <v>0</v>
      </c>
      <c r="AI563" s="1">
        <v>0</v>
      </c>
      <c r="AJ563" s="1">
        <v>0</v>
      </c>
      <c r="AK563" s="1">
        <v>0</v>
      </c>
      <c r="AL563" s="1">
        <v>1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1</v>
      </c>
      <c r="AU563" s="1">
        <v>1</v>
      </c>
      <c r="AV563" s="1">
        <v>1</v>
      </c>
      <c r="AW563" s="1">
        <v>0</v>
      </c>
      <c r="AX563" s="1">
        <v>0</v>
      </c>
      <c r="AY563" s="1">
        <v>0</v>
      </c>
      <c r="AZ563" s="1">
        <v>0</v>
      </c>
      <c r="BA563" s="1">
        <v>1</v>
      </c>
      <c r="BB563" s="1">
        <v>28</v>
      </c>
      <c r="BC563" s="2">
        <v>1</v>
      </c>
      <c r="BD563" s="2">
        <v>2</v>
      </c>
      <c r="BE563" s="2">
        <v>2</v>
      </c>
      <c r="BF563" s="2"/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1</v>
      </c>
      <c r="BO563" s="1">
        <v>0</v>
      </c>
      <c r="BP563" s="1">
        <v>0</v>
      </c>
      <c r="BQ563" s="1">
        <v>0</v>
      </c>
      <c r="BR563" s="1"/>
    </row>
    <row r="564" spans="1:70" x14ac:dyDescent="0.3">
      <c r="A564" s="1" t="s">
        <v>173</v>
      </c>
      <c r="B564" s="1" t="s">
        <v>144</v>
      </c>
      <c r="C564" s="1" t="s">
        <v>175</v>
      </c>
      <c r="D564" s="1" t="s">
        <v>177</v>
      </c>
      <c r="E564" s="1" t="s">
        <v>170</v>
      </c>
      <c r="F564" s="1" t="s">
        <v>171</v>
      </c>
      <c r="G564" s="1" t="s">
        <v>2</v>
      </c>
      <c r="H564" s="1"/>
      <c r="I564" s="1"/>
      <c r="J564" s="1"/>
      <c r="K564" s="1">
        <v>36</v>
      </c>
      <c r="L564" s="1">
        <v>34</v>
      </c>
      <c r="M564" s="1">
        <v>38</v>
      </c>
      <c r="N564" s="1">
        <v>36</v>
      </c>
      <c r="O564" s="1">
        <v>34</v>
      </c>
      <c r="P564" s="1">
        <v>38</v>
      </c>
      <c r="Q564" s="1"/>
      <c r="R564" s="1"/>
      <c r="S564" s="1"/>
      <c r="T564" s="1"/>
      <c r="U564" s="1"/>
      <c r="V564" s="1"/>
      <c r="AF564" s="1">
        <v>0</v>
      </c>
      <c r="AG564" s="1">
        <v>1</v>
      </c>
      <c r="AH564" s="1">
        <v>0</v>
      </c>
      <c r="AI564" s="1">
        <v>0</v>
      </c>
      <c r="AJ564" s="1">
        <v>0</v>
      </c>
      <c r="AK564" s="1">
        <v>0</v>
      </c>
      <c r="AL564" s="1">
        <v>1</v>
      </c>
      <c r="AM564" s="1">
        <v>0</v>
      </c>
      <c r="AN564" s="1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1</v>
      </c>
      <c r="AT564" s="6">
        <v>1</v>
      </c>
      <c r="AU564" s="6">
        <v>1</v>
      </c>
      <c r="AV564" s="6">
        <v>1</v>
      </c>
      <c r="AW564" s="6">
        <v>1</v>
      </c>
      <c r="AX564" s="6">
        <v>0</v>
      </c>
      <c r="AY564" s="6">
        <v>0</v>
      </c>
      <c r="AZ564" s="6">
        <v>0</v>
      </c>
      <c r="BA564" s="1">
        <v>1</v>
      </c>
      <c r="BB564" s="1"/>
      <c r="BC564" s="2"/>
      <c r="BD564" s="2"/>
      <c r="BE564" s="2">
        <v>2</v>
      </c>
      <c r="BF564" s="2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spans="1:70" x14ac:dyDescent="0.3">
      <c r="A565" s="1" t="s">
        <v>166</v>
      </c>
      <c r="B565" s="1" t="s">
        <v>144</v>
      </c>
      <c r="C565" s="1" t="s">
        <v>175</v>
      </c>
      <c r="D565" s="1" t="s">
        <v>177</v>
      </c>
      <c r="E565" s="1" t="s">
        <v>170</v>
      </c>
      <c r="F565" s="1" t="s">
        <v>171</v>
      </c>
      <c r="G565" s="1" t="s">
        <v>2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>
        <v>1</v>
      </c>
      <c r="BB565" s="1"/>
      <c r="BC565" s="2"/>
      <c r="BD565" s="2"/>
      <c r="BE565" s="2"/>
      <c r="BF565" s="2"/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1</v>
      </c>
      <c r="BM565" s="1">
        <v>0</v>
      </c>
      <c r="BN565" s="1">
        <v>1</v>
      </c>
      <c r="BO565" s="1">
        <v>0</v>
      </c>
      <c r="BP565" s="1">
        <v>0</v>
      </c>
      <c r="BQ565" s="1">
        <v>0</v>
      </c>
      <c r="BR565" s="1"/>
    </row>
    <row r="566" spans="1:70" x14ac:dyDescent="0.3">
      <c r="A566" s="1" t="s">
        <v>163</v>
      </c>
      <c r="B566" s="1" t="s">
        <v>145</v>
      </c>
      <c r="C566" s="1" t="s">
        <v>175</v>
      </c>
      <c r="D566" s="1" t="s">
        <v>177</v>
      </c>
      <c r="E566" s="1" t="s">
        <v>170</v>
      </c>
      <c r="F566" s="1" t="s">
        <v>171</v>
      </c>
      <c r="G566" s="1" t="s">
        <v>3</v>
      </c>
      <c r="H566" s="1">
        <v>36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AF566" s="1">
        <v>0</v>
      </c>
      <c r="AG566" s="1">
        <v>0</v>
      </c>
      <c r="AH566" s="1"/>
      <c r="AI566" s="1">
        <v>1</v>
      </c>
      <c r="AJ566" s="1">
        <v>1</v>
      </c>
      <c r="AK566" s="1">
        <v>0</v>
      </c>
      <c r="AL566" s="1">
        <v>0</v>
      </c>
      <c r="AM566" s="1">
        <v>1</v>
      </c>
      <c r="AN566" s="1">
        <v>0</v>
      </c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>
        <v>1</v>
      </c>
      <c r="BB566" s="1"/>
      <c r="BC566" s="2"/>
      <c r="BD566" s="2"/>
      <c r="BE566" s="2"/>
      <c r="BF566" s="2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>
        <v>4</v>
      </c>
    </row>
    <row r="567" spans="1:70" x14ac:dyDescent="0.3">
      <c r="A567" s="1" t="s">
        <v>164</v>
      </c>
      <c r="B567" s="1" t="s">
        <v>145</v>
      </c>
      <c r="C567" s="1" t="s">
        <v>175</v>
      </c>
      <c r="D567" s="1" t="s">
        <v>177</v>
      </c>
      <c r="E567" s="1" t="s">
        <v>170</v>
      </c>
      <c r="F567" s="1" t="s">
        <v>171</v>
      </c>
      <c r="G567" s="1" t="s">
        <v>3</v>
      </c>
      <c r="H567" s="1">
        <v>35</v>
      </c>
      <c r="I567" s="1">
        <v>32</v>
      </c>
      <c r="J567" s="1">
        <v>37</v>
      </c>
      <c r="K567" s="1"/>
      <c r="L567" s="1"/>
      <c r="M567" s="1"/>
      <c r="N567" s="1"/>
      <c r="O567" s="1"/>
      <c r="P567" s="1"/>
      <c r="Q567" s="2">
        <f>63*2.5</f>
        <v>157.5</v>
      </c>
      <c r="R567" s="2"/>
      <c r="S567" s="2"/>
      <c r="T567" s="2"/>
      <c r="U567" s="2"/>
      <c r="V567" s="2"/>
      <c r="W567" s="1">
        <v>16</v>
      </c>
      <c r="X567" s="1">
        <v>13</v>
      </c>
      <c r="Y567" s="1">
        <v>20</v>
      </c>
      <c r="AA567" s="1">
        <f>43*7</f>
        <v>301</v>
      </c>
      <c r="AB567" s="1">
        <f>47*7</f>
        <v>329</v>
      </c>
      <c r="AC567" s="1">
        <v>18</v>
      </c>
      <c r="AD567" s="1">
        <v>14</v>
      </c>
      <c r="AE567" s="1">
        <v>28</v>
      </c>
      <c r="AF567" s="1">
        <v>0</v>
      </c>
      <c r="AG567" s="1">
        <v>1</v>
      </c>
      <c r="AH567" s="1">
        <v>1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1</v>
      </c>
      <c r="AS567" s="1">
        <v>1</v>
      </c>
      <c r="AT567" s="1">
        <v>1</v>
      </c>
      <c r="AU567" s="1">
        <v>1</v>
      </c>
      <c r="AV567" s="1">
        <v>1</v>
      </c>
      <c r="AW567" s="1">
        <v>0</v>
      </c>
      <c r="AX567" s="1">
        <v>0</v>
      </c>
      <c r="AY567" s="1">
        <v>0</v>
      </c>
      <c r="AZ567" s="1">
        <v>0</v>
      </c>
      <c r="BA567" s="1">
        <v>1</v>
      </c>
      <c r="BB567" s="1">
        <v>21</v>
      </c>
      <c r="BC567" s="2">
        <v>1</v>
      </c>
      <c r="BD567" s="2">
        <v>2</v>
      </c>
      <c r="BE567" s="2">
        <v>2</v>
      </c>
      <c r="BF567" s="2"/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1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/>
    </row>
    <row r="568" spans="1:70" x14ac:dyDescent="0.3">
      <c r="A568" s="1" t="s">
        <v>173</v>
      </c>
      <c r="B568" s="1" t="s">
        <v>145</v>
      </c>
      <c r="C568" s="1" t="s">
        <v>175</v>
      </c>
      <c r="D568" s="1" t="s">
        <v>177</v>
      </c>
      <c r="E568" s="1" t="s">
        <v>170</v>
      </c>
      <c r="F568" s="1" t="s">
        <v>171</v>
      </c>
      <c r="G568" s="1" t="s">
        <v>3</v>
      </c>
      <c r="H568" s="1"/>
      <c r="I568" s="1"/>
      <c r="J568" s="1"/>
      <c r="K568" s="1">
        <v>70</v>
      </c>
      <c r="L568" s="1">
        <v>60</v>
      </c>
      <c r="M568" s="1">
        <v>80</v>
      </c>
      <c r="N568" s="1">
        <v>77</v>
      </c>
      <c r="O568" s="1">
        <v>64</v>
      </c>
      <c r="P568" s="1">
        <v>90</v>
      </c>
      <c r="Q568" s="1"/>
      <c r="R568" s="1"/>
      <c r="S568" s="1"/>
      <c r="T568" s="1"/>
      <c r="U568" s="1"/>
      <c r="V568" s="1"/>
      <c r="AF568" s="1">
        <v>0</v>
      </c>
      <c r="AG568" s="1">
        <v>1</v>
      </c>
      <c r="AH568" s="1">
        <v>0</v>
      </c>
      <c r="AI568" s="1">
        <v>1</v>
      </c>
      <c r="AJ568" s="1">
        <v>1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1</v>
      </c>
      <c r="AR568" s="1">
        <v>1</v>
      </c>
      <c r="AS568" s="1">
        <v>1</v>
      </c>
      <c r="AT568" s="1">
        <v>1</v>
      </c>
      <c r="AU568" s="1">
        <v>1</v>
      </c>
      <c r="AV568" s="1">
        <v>1</v>
      </c>
      <c r="AW568" s="1">
        <v>1</v>
      </c>
      <c r="AX568" s="1">
        <v>1</v>
      </c>
      <c r="AY568" s="1">
        <v>0</v>
      </c>
      <c r="AZ568" s="1">
        <v>0</v>
      </c>
      <c r="BA568" s="1">
        <v>1</v>
      </c>
      <c r="BB568" s="1"/>
      <c r="BC568" s="2"/>
      <c r="BD568" s="2"/>
      <c r="BE568" s="2">
        <v>2</v>
      </c>
      <c r="BF568" s="2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spans="1:70" x14ac:dyDescent="0.3">
      <c r="A569" s="1" t="s">
        <v>166</v>
      </c>
      <c r="B569" s="1" t="s">
        <v>145</v>
      </c>
      <c r="C569" s="1" t="s">
        <v>175</v>
      </c>
      <c r="D569" s="1" t="s">
        <v>177</v>
      </c>
      <c r="E569" s="1" t="s">
        <v>170</v>
      </c>
      <c r="F569" s="1" t="s">
        <v>171</v>
      </c>
      <c r="G569" s="1" t="s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>
        <v>1</v>
      </c>
      <c r="BB569" s="1"/>
      <c r="BC569" s="2"/>
      <c r="BD569" s="2"/>
      <c r="BE569" s="2"/>
      <c r="BF569" s="2"/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1</v>
      </c>
      <c r="BM569" s="1">
        <v>0</v>
      </c>
      <c r="BN569" s="1">
        <v>1</v>
      </c>
      <c r="BO569" s="1">
        <v>0</v>
      </c>
      <c r="BP569" s="1">
        <v>0</v>
      </c>
      <c r="BQ569" s="1">
        <v>0</v>
      </c>
      <c r="BR569" s="1"/>
    </row>
    <row r="570" spans="1:70" x14ac:dyDescent="0.3">
      <c r="A570" s="1" t="s">
        <v>163</v>
      </c>
      <c r="B570" s="1" t="s">
        <v>146</v>
      </c>
      <c r="C570" s="1" t="s">
        <v>175</v>
      </c>
      <c r="D570" s="1" t="s">
        <v>177</v>
      </c>
      <c r="E570" s="1" t="s">
        <v>170</v>
      </c>
      <c r="F570" s="1" t="s">
        <v>171</v>
      </c>
      <c r="G570" s="1" t="s">
        <v>3</v>
      </c>
      <c r="H570" s="1">
        <v>35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AF570" s="1">
        <v>0</v>
      </c>
      <c r="AG570" s="1">
        <v>0</v>
      </c>
      <c r="AH570" s="1"/>
      <c r="AI570" s="1">
        <v>1</v>
      </c>
      <c r="AJ570" s="1">
        <v>1</v>
      </c>
      <c r="AK570" s="1">
        <v>0</v>
      </c>
      <c r="AL570" s="1">
        <v>0</v>
      </c>
      <c r="AM570" s="1">
        <v>1</v>
      </c>
      <c r="AN570" s="1">
        <v>0</v>
      </c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>
        <v>1</v>
      </c>
      <c r="BB570" s="1"/>
      <c r="BC570" s="2"/>
      <c r="BD570" s="2"/>
      <c r="BE570" s="2"/>
      <c r="BF570" s="2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>
        <v>5</v>
      </c>
    </row>
    <row r="571" spans="1:70" x14ac:dyDescent="0.3">
      <c r="A571" s="1" t="s">
        <v>164</v>
      </c>
      <c r="B571" s="1" t="s">
        <v>146</v>
      </c>
      <c r="C571" s="1" t="s">
        <v>175</v>
      </c>
      <c r="D571" s="1" t="s">
        <v>177</v>
      </c>
      <c r="E571" s="1" t="s">
        <v>170</v>
      </c>
      <c r="F571" s="1" t="s">
        <v>171</v>
      </c>
      <c r="G571" s="1" t="s">
        <v>3</v>
      </c>
      <c r="H571" s="1"/>
      <c r="I571" s="1"/>
      <c r="J571" s="1"/>
      <c r="K571" s="1">
        <v>36</v>
      </c>
      <c r="L571" s="1">
        <v>32</v>
      </c>
      <c r="M571" s="1">
        <v>38</v>
      </c>
      <c r="N571" s="1">
        <v>38</v>
      </c>
      <c r="O571" s="1">
        <v>35</v>
      </c>
      <c r="P571" s="1">
        <v>41</v>
      </c>
      <c r="Q571" s="2">
        <f>65*5.5</f>
        <v>357.5</v>
      </c>
      <c r="R571" s="2"/>
      <c r="S571" s="2"/>
      <c r="T571" s="2"/>
      <c r="U571" s="2"/>
      <c r="V571" s="2"/>
      <c r="AF571" s="1">
        <v>0</v>
      </c>
      <c r="AG571" s="1">
        <v>1</v>
      </c>
      <c r="AH571" s="1">
        <v>0</v>
      </c>
      <c r="AI571" s="1">
        <v>1</v>
      </c>
      <c r="AJ571" s="1">
        <v>1</v>
      </c>
      <c r="AK571" s="1">
        <v>0</v>
      </c>
      <c r="AL571" s="1">
        <v>0</v>
      </c>
      <c r="AM571" s="1">
        <v>1</v>
      </c>
      <c r="AN571" s="1">
        <v>0</v>
      </c>
      <c r="AO571" s="1">
        <v>0</v>
      </c>
      <c r="AP571" s="1">
        <v>0</v>
      </c>
      <c r="AQ571" s="1">
        <v>0</v>
      </c>
      <c r="AR571" s="1">
        <v>1</v>
      </c>
      <c r="AS571" s="1">
        <v>1</v>
      </c>
      <c r="AT571" s="1">
        <v>1</v>
      </c>
      <c r="AU571" s="1">
        <v>1</v>
      </c>
      <c r="AV571" s="1">
        <v>1</v>
      </c>
      <c r="AW571" s="1">
        <v>1</v>
      </c>
      <c r="AX571" s="1">
        <v>0</v>
      </c>
      <c r="AY571" s="1">
        <v>0</v>
      </c>
      <c r="AZ571" s="1">
        <v>0</v>
      </c>
      <c r="BA571" s="1">
        <v>1</v>
      </c>
      <c r="BB571" s="1">
        <v>21</v>
      </c>
      <c r="BC571" s="2">
        <v>1</v>
      </c>
      <c r="BD571" s="2">
        <v>2</v>
      </c>
      <c r="BE571" s="2">
        <v>2</v>
      </c>
      <c r="BF571" s="2"/>
      <c r="BG571" s="1">
        <v>1</v>
      </c>
      <c r="BH571" s="1">
        <v>1</v>
      </c>
      <c r="BI571" s="1">
        <v>0</v>
      </c>
      <c r="BJ571" s="1">
        <v>0</v>
      </c>
      <c r="BK571" s="1">
        <v>0</v>
      </c>
      <c r="BL571" s="1">
        <v>1</v>
      </c>
      <c r="BM571" s="1">
        <v>0</v>
      </c>
      <c r="BN571" s="1">
        <v>0</v>
      </c>
      <c r="BO571" s="1">
        <v>1</v>
      </c>
      <c r="BP571" s="1">
        <v>1</v>
      </c>
      <c r="BQ571" s="1">
        <v>0</v>
      </c>
      <c r="BR571" s="1"/>
    </row>
    <row r="572" spans="1:70" x14ac:dyDescent="0.3">
      <c r="A572" s="1" t="s">
        <v>168</v>
      </c>
      <c r="B572" s="1" t="s">
        <v>146</v>
      </c>
      <c r="C572" s="1" t="s">
        <v>175</v>
      </c>
      <c r="D572" s="1" t="s">
        <v>177</v>
      </c>
      <c r="E572" s="1" t="s">
        <v>170</v>
      </c>
      <c r="F572" s="1" t="s">
        <v>171</v>
      </c>
      <c r="G572" s="1" t="s">
        <v>3</v>
      </c>
      <c r="H572" s="3">
        <v>40</v>
      </c>
      <c r="I572" s="1"/>
      <c r="J572" s="1"/>
      <c r="K572" s="1"/>
      <c r="L572" s="1"/>
      <c r="M572" s="1"/>
      <c r="N572" s="1"/>
      <c r="O572" s="1"/>
      <c r="P572" s="1"/>
      <c r="Q572" s="1">
        <v>357</v>
      </c>
      <c r="R572" s="1"/>
      <c r="S572" s="1"/>
      <c r="T572" s="1"/>
      <c r="U572" s="1"/>
      <c r="V572" s="1"/>
      <c r="W572" s="1">
        <v>14</v>
      </c>
      <c r="AA572" s="1">
        <f>41*7</f>
        <v>287</v>
      </c>
      <c r="AB572" s="1">
        <f>46*7</f>
        <v>322</v>
      </c>
      <c r="AC572" s="1">
        <v>27</v>
      </c>
      <c r="AD572" s="1">
        <v>24</v>
      </c>
      <c r="AE572" s="1">
        <v>35</v>
      </c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>
        <v>1</v>
      </c>
      <c r="BB572" s="1"/>
      <c r="BC572" s="2"/>
      <c r="BD572" s="2"/>
      <c r="BE572" s="2"/>
      <c r="BF572" s="2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spans="1:70" x14ac:dyDescent="0.3">
      <c r="A573" s="1" t="s">
        <v>165</v>
      </c>
      <c r="B573" s="1" t="s">
        <v>146</v>
      </c>
      <c r="C573" s="1" t="s">
        <v>175</v>
      </c>
      <c r="D573" s="1" t="s">
        <v>177</v>
      </c>
      <c r="E573" s="1" t="s">
        <v>170</v>
      </c>
      <c r="F573" s="1" t="s">
        <v>171</v>
      </c>
      <c r="G573" s="1" t="s">
        <v>3</v>
      </c>
      <c r="H573" s="1">
        <v>80.5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>
        <v>1</v>
      </c>
      <c r="BB573" s="1"/>
      <c r="BC573" s="2"/>
      <c r="BD573" s="2"/>
      <c r="BE573" s="2"/>
      <c r="BF573" s="2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>
        <v>8.1</v>
      </c>
    </row>
    <row r="574" spans="1:70" x14ac:dyDescent="0.3">
      <c r="A574" s="1" t="s">
        <v>173</v>
      </c>
      <c r="B574" s="1" t="s">
        <v>146</v>
      </c>
      <c r="C574" s="1" t="s">
        <v>175</v>
      </c>
      <c r="D574" s="1" t="s">
        <v>177</v>
      </c>
      <c r="E574" s="1" t="s">
        <v>170</v>
      </c>
      <c r="F574" s="1" t="s">
        <v>171</v>
      </c>
      <c r="G574" s="1" t="s">
        <v>3</v>
      </c>
      <c r="H574" s="1"/>
      <c r="I574" s="1"/>
      <c r="J574" s="1"/>
      <c r="K574" s="1">
        <v>70</v>
      </c>
      <c r="L574" s="1">
        <v>60</v>
      </c>
      <c r="M574" s="1">
        <v>80</v>
      </c>
      <c r="N574" s="1">
        <v>75</v>
      </c>
      <c r="O574" s="1">
        <v>60</v>
      </c>
      <c r="P574" s="1">
        <v>90</v>
      </c>
      <c r="Q574" s="1"/>
      <c r="R574" s="1"/>
      <c r="S574" s="1"/>
      <c r="T574" s="1"/>
      <c r="U574" s="1"/>
      <c r="V574" s="1"/>
      <c r="AF574" s="1">
        <v>0</v>
      </c>
      <c r="AG574" s="1">
        <v>1</v>
      </c>
      <c r="AH574" s="1">
        <v>0</v>
      </c>
      <c r="AI574" s="1">
        <v>1</v>
      </c>
      <c r="AJ574" s="1">
        <v>1</v>
      </c>
      <c r="AK574" s="1">
        <v>0</v>
      </c>
      <c r="AL574" s="1">
        <v>0</v>
      </c>
      <c r="AM574" s="1">
        <v>1</v>
      </c>
      <c r="AN574" s="1">
        <v>0</v>
      </c>
      <c r="AO574" s="1">
        <v>0</v>
      </c>
      <c r="AP574" s="1">
        <v>1</v>
      </c>
      <c r="AQ574" s="1">
        <v>1</v>
      </c>
      <c r="AR574" s="1">
        <v>1</v>
      </c>
      <c r="AS574" s="1">
        <v>1</v>
      </c>
      <c r="AT574" s="1">
        <v>1</v>
      </c>
      <c r="AU574" s="1">
        <v>1</v>
      </c>
      <c r="AV574" s="1">
        <v>1</v>
      </c>
      <c r="AW574" s="1">
        <v>1</v>
      </c>
      <c r="AX574" s="1">
        <v>1</v>
      </c>
      <c r="AY574" s="1">
        <v>0</v>
      </c>
      <c r="AZ574" s="1">
        <v>0</v>
      </c>
      <c r="BA574" s="1">
        <v>1</v>
      </c>
      <c r="BB574" s="1"/>
      <c r="BC574" s="2"/>
      <c r="BD574" s="2"/>
      <c r="BE574" s="2">
        <v>3</v>
      </c>
      <c r="BF574" s="2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spans="1:70" x14ac:dyDescent="0.3">
      <c r="A575" s="1" t="s">
        <v>166</v>
      </c>
      <c r="B575" s="1" t="s">
        <v>146</v>
      </c>
      <c r="C575" s="1" t="s">
        <v>175</v>
      </c>
      <c r="D575" s="1" t="s">
        <v>177</v>
      </c>
      <c r="E575" s="1" t="s">
        <v>170</v>
      </c>
      <c r="F575" s="1" t="s">
        <v>171</v>
      </c>
      <c r="G575" s="1" t="s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>
        <v>1</v>
      </c>
      <c r="BB575" s="1"/>
      <c r="BC575" s="2"/>
      <c r="BD575" s="2"/>
      <c r="BE575" s="2"/>
      <c r="BF575" s="2"/>
      <c r="BG575" s="1">
        <v>0</v>
      </c>
      <c r="BH575" s="1">
        <v>0</v>
      </c>
      <c r="BI575" s="1">
        <v>1</v>
      </c>
      <c r="BJ575" s="1">
        <v>0</v>
      </c>
      <c r="BK575" s="1">
        <v>0</v>
      </c>
      <c r="BL575" s="1">
        <v>1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/>
    </row>
    <row r="576" spans="1:70" x14ac:dyDescent="0.3">
      <c r="A576" s="1" t="s">
        <v>164</v>
      </c>
      <c r="B576" s="1" t="s">
        <v>147</v>
      </c>
      <c r="C576" s="1" t="s">
        <v>175</v>
      </c>
      <c r="D576" s="1" t="s">
        <v>177</v>
      </c>
      <c r="E576" s="1" t="s">
        <v>170</v>
      </c>
      <c r="F576" s="1" t="s">
        <v>171</v>
      </c>
      <c r="G576" s="1" t="s">
        <v>3</v>
      </c>
      <c r="H576" s="1">
        <v>37</v>
      </c>
      <c r="I576" s="1">
        <v>34</v>
      </c>
      <c r="J576" s="1">
        <v>40</v>
      </c>
      <c r="K576" s="1"/>
      <c r="L576" s="1"/>
      <c r="M576" s="1"/>
      <c r="N576" s="1"/>
      <c r="O576" s="1"/>
      <c r="P576" s="1"/>
      <c r="Q576" s="2">
        <f>41*3.3</f>
        <v>135.29999999999998</v>
      </c>
      <c r="R576" s="2"/>
      <c r="S576" s="2"/>
      <c r="T576" s="2"/>
      <c r="U576" s="2"/>
      <c r="V576" s="2"/>
      <c r="W576" s="1">
        <v>24</v>
      </c>
      <c r="X576" s="1">
        <v>21</v>
      </c>
      <c r="Y576" s="1">
        <v>27</v>
      </c>
      <c r="AA576" s="1">
        <v>270</v>
      </c>
      <c r="AB576" s="1">
        <v>300</v>
      </c>
      <c r="AC576" s="1">
        <v>28</v>
      </c>
      <c r="AD576" s="1">
        <v>24</v>
      </c>
      <c r="AE576" s="1">
        <v>30</v>
      </c>
      <c r="AF576" s="1">
        <v>0</v>
      </c>
      <c r="AG576" s="1">
        <v>1</v>
      </c>
      <c r="AH576" s="1">
        <v>0</v>
      </c>
      <c r="AI576" s="1">
        <v>0</v>
      </c>
      <c r="AJ576" s="1">
        <v>0</v>
      </c>
      <c r="AK576" s="1">
        <v>1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1</v>
      </c>
      <c r="AU576" s="1">
        <v>1</v>
      </c>
      <c r="AV576" s="1">
        <v>1</v>
      </c>
      <c r="AW576" s="1">
        <v>0</v>
      </c>
      <c r="AX576" s="1">
        <v>0</v>
      </c>
      <c r="AY576" s="1">
        <v>0</v>
      </c>
      <c r="AZ576" s="1">
        <v>0</v>
      </c>
      <c r="BA576" s="1">
        <v>1</v>
      </c>
      <c r="BB576" s="1">
        <v>14</v>
      </c>
      <c r="BC576" s="2">
        <v>1</v>
      </c>
      <c r="BD576" s="2">
        <v>2</v>
      </c>
      <c r="BE576" s="2">
        <v>1</v>
      </c>
      <c r="BF576" s="2"/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1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/>
    </row>
    <row r="577" spans="1:70" x14ac:dyDescent="0.3">
      <c r="A577" s="1" t="s">
        <v>165</v>
      </c>
      <c r="B577" s="1" t="s">
        <v>147</v>
      </c>
      <c r="C577" s="1" t="s">
        <v>175</v>
      </c>
      <c r="D577" s="1" t="s">
        <v>177</v>
      </c>
      <c r="E577" s="1" t="s">
        <v>170</v>
      </c>
      <c r="F577" s="1" t="s">
        <v>171</v>
      </c>
      <c r="G577" s="1" t="s">
        <v>3</v>
      </c>
      <c r="H577" s="1">
        <v>81.400000000000006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>
        <v>1</v>
      </c>
      <c r="BB577" s="1"/>
      <c r="BC577" s="2"/>
      <c r="BD577" s="2"/>
      <c r="BE577" s="2"/>
      <c r="BF577" s="2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>
        <v>3.6</v>
      </c>
    </row>
    <row r="578" spans="1:70" x14ac:dyDescent="0.3">
      <c r="A578" s="1" t="s">
        <v>173</v>
      </c>
      <c r="B578" s="1" t="s">
        <v>147</v>
      </c>
      <c r="C578" s="1" t="s">
        <v>175</v>
      </c>
      <c r="D578" s="1" t="s">
        <v>177</v>
      </c>
      <c r="E578" s="1" t="s">
        <v>170</v>
      </c>
      <c r="F578" s="1" t="s">
        <v>171</v>
      </c>
      <c r="G578" s="1" t="s">
        <v>3</v>
      </c>
      <c r="H578" s="1"/>
      <c r="I578" s="1"/>
      <c r="J578" s="1"/>
      <c r="K578" s="1">
        <v>74</v>
      </c>
      <c r="L578" s="1">
        <v>62</v>
      </c>
      <c r="M578" s="1">
        <v>86</v>
      </c>
      <c r="N578" s="1">
        <v>80</v>
      </c>
      <c r="O578" s="1">
        <v>65</v>
      </c>
      <c r="P578" s="1">
        <v>95</v>
      </c>
      <c r="Q578" s="1"/>
      <c r="R578" s="1"/>
      <c r="S578" s="1"/>
      <c r="T578" s="1"/>
      <c r="U578" s="1"/>
      <c r="V578" s="1"/>
      <c r="AF578" s="1">
        <v>0</v>
      </c>
      <c r="AG578" s="1">
        <v>1</v>
      </c>
      <c r="AH578" s="1">
        <v>0</v>
      </c>
      <c r="AI578" s="1">
        <v>0</v>
      </c>
      <c r="AJ578" s="1">
        <v>0</v>
      </c>
      <c r="AK578" s="1">
        <v>1</v>
      </c>
      <c r="AL578" s="1">
        <v>1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1</v>
      </c>
      <c r="AT578" s="1">
        <v>1</v>
      </c>
      <c r="AU578" s="1">
        <v>1</v>
      </c>
      <c r="AV578" s="1">
        <v>1</v>
      </c>
      <c r="AW578" s="1">
        <v>1</v>
      </c>
      <c r="AX578" s="1">
        <v>0</v>
      </c>
      <c r="AY578" s="1">
        <v>0</v>
      </c>
      <c r="AZ578" s="1">
        <v>0</v>
      </c>
      <c r="BA578" s="1">
        <v>1</v>
      </c>
      <c r="BB578" s="1"/>
      <c r="BC578" s="2"/>
      <c r="BD578" s="2"/>
      <c r="BE578" s="2">
        <v>2</v>
      </c>
      <c r="BF578" s="2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spans="1:70" x14ac:dyDescent="0.3">
      <c r="A579" s="1" t="s">
        <v>166</v>
      </c>
      <c r="B579" s="1" t="s">
        <v>147</v>
      </c>
      <c r="C579" s="1" t="s">
        <v>175</v>
      </c>
      <c r="D579" s="1" t="s">
        <v>177</v>
      </c>
      <c r="E579" s="1" t="s">
        <v>170</v>
      </c>
      <c r="F579" s="1" t="s">
        <v>171</v>
      </c>
      <c r="G579" s="1" t="s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>
        <v>1</v>
      </c>
      <c r="BB579" s="1"/>
      <c r="BC579" s="2"/>
      <c r="BD579" s="2"/>
      <c r="BE579" s="2"/>
      <c r="BF579" s="2"/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1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/>
    </row>
    <row r="580" spans="1:70" x14ac:dyDescent="0.3">
      <c r="A580" s="1" t="s">
        <v>163</v>
      </c>
      <c r="B580" s="1" t="s">
        <v>148</v>
      </c>
      <c r="C580" s="1" t="s">
        <v>175</v>
      </c>
      <c r="D580" s="1" t="s">
        <v>177</v>
      </c>
      <c r="E580" s="1" t="s">
        <v>170</v>
      </c>
      <c r="F580" s="1" t="s">
        <v>171</v>
      </c>
      <c r="G580" s="1" t="s">
        <v>3</v>
      </c>
      <c r="H580" s="1">
        <v>28.5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AF580" s="1">
        <v>0</v>
      </c>
      <c r="AG580" s="1">
        <v>1</v>
      </c>
      <c r="AH580" s="1"/>
      <c r="AI580" s="1">
        <v>0</v>
      </c>
      <c r="AJ580" s="1">
        <v>0</v>
      </c>
      <c r="AK580" s="1">
        <v>1</v>
      </c>
      <c r="AL580" s="1">
        <v>0</v>
      </c>
      <c r="AM580" s="1">
        <v>0</v>
      </c>
      <c r="AN580" s="1">
        <v>0</v>
      </c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>
        <v>1</v>
      </c>
      <c r="BB580" s="1"/>
      <c r="BC580" s="2"/>
      <c r="BD580" s="2"/>
      <c r="BE580" s="2"/>
      <c r="BF580" s="2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>
        <v>3</v>
      </c>
    </row>
    <row r="581" spans="1:70" x14ac:dyDescent="0.3">
      <c r="A581" s="1" t="s">
        <v>167</v>
      </c>
      <c r="B581" s="1" t="s">
        <v>148</v>
      </c>
      <c r="C581" s="1" t="s">
        <v>175</v>
      </c>
      <c r="D581" s="1" t="s">
        <v>177</v>
      </c>
      <c r="E581" s="1" t="s">
        <v>170</v>
      </c>
      <c r="F581" s="1" t="s">
        <v>171</v>
      </c>
      <c r="G581" s="1" t="s">
        <v>3</v>
      </c>
      <c r="H581" s="1">
        <v>31</v>
      </c>
      <c r="I581" s="1">
        <v>28</v>
      </c>
      <c r="J581" s="1">
        <v>34</v>
      </c>
      <c r="K581" s="1"/>
      <c r="L581" s="1"/>
      <c r="M581" s="1"/>
      <c r="N581" s="1"/>
      <c r="O581" s="1"/>
      <c r="P581" s="1"/>
      <c r="Q581" s="1">
        <v>56</v>
      </c>
      <c r="R581" s="1"/>
      <c r="S581" s="1"/>
      <c r="T581" s="1"/>
      <c r="U581" s="1"/>
      <c r="V581" s="1"/>
      <c r="W581" s="1">
        <v>22</v>
      </c>
      <c r="X581" s="1">
        <v>20</v>
      </c>
      <c r="Y581" s="1">
        <v>24</v>
      </c>
      <c r="AA581" s="1">
        <v>280</v>
      </c>
      <c r="AB581" s="1">
        <v>310</v>
      </c>
      <c r="AC581" s="1">
        <v>29</v>
      </c>
      <c r="AD581" s="1">
        <v>22</v>
      </c>
      <c r="AE581" s="1">
        <v>36</v>
      </c>
      <c r="AF581" s="1">
        <v>0</v>
      </c>
      <c r="AG581" s="1">
        <v>1</v>
      </c>
      <c r="AH581" s="1">
        <v>0</v>
      </c>
      <c r="AI581" s="1">
        <v>0</v>
      </c>
      <c r="AJ581" s="1">
        <v>0</v>
      </c>
      <c r="AK581" s="1">
        <v>1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1</v>
      </c>
      <c r="AT581" s="1">
        <v>1</v>
      </c>
      <c r="AU581" s="1">
        <v>1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1</v>
      </c>
      <c r="BB581" s="1">
        <v>20</v>
      </c>
      <c r="BC581" s="2">
        <v>1</v>
      </c>
      <c r="BD581" s="2">
        <v>2</v>
      </c>
      <c r="BE581" s="2">
        <v>2</v>
      </c>
      <c r="BF581" s="2"/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1</v>
      </c>
      <c r="BM581" s="1">
        <v>0</v>
      </c>
      <c r="BN581" s="1">
        <v>1</v>
      </c>
      <c r="BO581" s="1">
        <v>0</v>
      </c>
      <c r="BP581" s="1">
        <v>0</v>
      </c>
      <c r="BQ581" s="1">
        <v>0</v>
      </c>
      <c r="BR581" s="1">
        <v>3</v>
      </c>
    </row>
    <row r="582" spans="1:70" x14ac:dyDescent="0.3">
      <c r="A582" s="1" t="s">
        <v>165</v>
      </c>
      <c r="B582" s="1" t="s">
        <v>148</v>
      </c>
      <c r="C582" s="1" t="s">
        <v>175</v>
      </c>
      <c r="D582" s="1" t="s">
        <v>177</v>
      </c>
      <c r="E582" s="1" t="s">
        <v>170</v>
      </c>
      <c r="F582" s="1" t="s">
        <v>171</v>
      </c>
      <c r="G582" s="1" t="s">
        <v>3</v>
      </c>
      <c r="H582" s="1">
        <v>59.3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>
        <v>1</v>
      </c>
      <c r="BB582" s="1"/>
      <c r="BC582" s="2"/>
      <c r="BD582" s="2"/>
      <c r="BE582" s="2"/>
      <c r="BF582" s="2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>
        <v>3</v>
      </c>
    </row>
    <row r="583" spans="1:70" x14ac:dyDescent="0.3">
      <c r="A583" s="1" t="s">
        <v>173</v>
      </c>
      <c r="B583" s="1" t="s">
        <v>148</v>
      </c>
      <c r="C583" s="1" t="s">
        <v>175</v>
      </c>
      <c r="D583" s="1" t="s">
        <v>177</v>
      </c>
      <c r="E583" s="1" t="s">
        <v>170</v>
      </c>
      <c r="F583" s="1" t="s">
        <v>171</v>
      </c>
      <c r="G583" s="1" t="s">
        <v>3</v>
      </c>
      <c r="H583" s="1"/>
      <c r="I583" s="1"/>
      <c r="J583" s="1"/>
      <c r="K583" s="1">
        <v>56</v>
      </c>
      <c r="L583" s="1">
        <v>50</v>
      </c>
      <c r="M583" s="1">
        <v>62</v>
      </c>
      <c r="N583" s="1">
        <v>58</v>
      </c>
      <c r="O583" s="1">
        <v>52</v>
      </c>
      <c r="P583" s="1">
        <v>64</v>
      </c>
      <c r="Q583" s="1"/>
      <c r="R583" s="1"/>
      <c r="S583" s="1"/>
      <c r="T583" s="1"/>
      <c r="U583" s="1"/>
      <c r="V583" s="1"/>
      <c r="AF583" s="1">
        <v>0</v>
      </c>
      <c r="AG583" s="1">
        <v>1</v>
      </c>
      <c r="AH583" s="1">
        <v>0</v>
      </c>
      <c r="AI583" s="1">
        <v>0</v>
      </c>
      <c r="AJ583" s="1">
        <v>0</v>
      </c>
      <c r="AK583" s="1">
        <v>1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1</v>
      </c>
      <c r="AS583" s="1">
        <v>1</v>
      </c>
      <c r="AT583" s="1">
        <v>1</v>
      </c>
      <c r="AU583" s="1">
        <v>1</v>
      </c>
      <c r="AV583" s="1">
        <v>1</v>
      </c>
      <c r="AW583" s="1">
        <v>0</v>
      </c>
      <c r="AX583" s="1">
        <v>0</v>
      </c>
      <c r="AY583" s="1">
        <v>0</v>
      </c>
      <c r="AZ583" s="1">
        <v>0</v>
      </c>
      <c r="BA583" s="1">
        <v>1</v>
      </c>
      <c r="BB583" s="1"/>
      <c r="BC583" s="2"/>
      <c r="BD583" s="2"/>
      <c r="BE583" s="2">
        <v>2</v>
      </c>
      <c r="BF583" s="2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spans="1:70" x14ac:dyDescent="0.3">
      <c r="A584" s="1" t="s">
        <v>166</v>
      </c>
      <c r="B584" s="1" t="s">
        <v>148</v>
      </c>
      <c r="C584" s="1" t="s">
        <v>175</v>
      </c>
      <c r="D584" s="1" t="s">
        <v>177</v>
      </c>
      <c r="E584" s="1" t="s">
        <v>170</v>
      </c>
      <c r="F584" s="1" t="s">
        <v>171</v>
      </c>
      <c r="G584" s="1" t="s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>
        <v>1</v>
      </c>
      <c r="BB584" s="1"/>
      <c r="BC584" s="2"/>
      <c r="BD584" s="2"/>
      <c r="BE584" s="2"/>
      <c r="BF584" s="2"/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1</v>
      </c>
      <c r="BM584" s="1">
        <v>0</v>
      </c>
      <c r="BN584" s="1">
        <v>1</v>
      </c>
      <c r="BO584" s="1">
        <v>0</v>
      </c>
      <c r="BP584" s="1">
        <v>0</v>
      </c>
      <c r="BQ584" s="1">
        <v>0</v>
      </c>
      <c r="BR584" s="1"/>
    </row>
    <row r="585" spans="1:70" x14ac:dyDescent="0.3">
      <c r="A585" s="1" t="s">
        <v>163</v>
      </c>
      <c r="B585" s="1" t="s">
        <v>149</v>
      </c>
      <c r="C585" s="1" t="s">
        <v>175</v>
      </c>
      <c r="D585" s="1" t="s">
        <v>177</v>
      </c>
      <c r="E585" s="1" t="s">
        <v>170</v>
      </c>
      <c r="F585" s="1" t="s">
        <v>171</v>
      </c>
      <c r="G585" s="1" t="s">
        <v>4</v>
      </c>
      <c r="H585" s="1">
        <v>24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AF585" s="1">
        <v>0</v>
      </c>
      <c r="AG585" s="1">
        <v>0</v>
      </c>
      <c r="AH585" s="1"/>
      <c r="AI585" s="1">
        <v>1</v>
      </c>
      <c r="AJ585" s="1">
        <v>1</v>
      </c>
      <c r="AK585" s="1">
        <v>0</v>
      </c>
      <c r="AL585" s="1">
        <v>1</v>
      </c>
      <c r="AM585" s="1">
        <v>0</v>
      </c>
      <c r="AN585" s="1">
        <v>0</v>
      </c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>
        <v>1</v>
      </c>
      <c r="BB585" s="1"/>
      <c r="BC585" s="2"/>
      <c r="BD585" s="2"/>
      <c r="BE585" s="2"/>
      <c r="BF585" s="2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>
        <v>4</v>
      </c>
    </row>
    <row r="586" spans="1:70" x14ac:dyDescent="0.3">
      <c r="A586" s="1" t="s">
        <v>164</v>
      </c>
      <c r="B586" s="1" t="s">
        <v>149</v>
      </c>
      <c r="C586" s="1" t="s">
        <v>175</v>
      </c>
      <c r="D586" s="1" t="s">
        <v>177</v>
      </c>
      <c r="E586" s="1" t="s">
        <v>170</v>
      </c>
      <c r="F586" s="1" t="s">
        <v>171</v>
      </c>
      <c r="G586" s="1" t="s">
        <v>4</v>
      </c>
      <c r="H586" s="1">
        <v>23</v>
      </c>
      <c r="I586" s="1">
        <v>21</v>
      </c>
      <c r="J586" s="1">
        <v>27</v>
      </c>
      <c r="K586" s="1"/>
      <c r="L586" s="1"/>
      <c r="M586" s="1"/>
      <c r="N586" s="1"/>
      <c r="O586" s="1"/>
      <c r="P586" s="1"/>
      <c r="Q586" s="2">
        <f>93*1.6</f>
        <v>148.80000000000001</v>
      </c>
      <c r="R586" s="2"/>
      <c r="S586" s="2"/>
      <c r="T586" s="2"/>
      <c r="U586" s="2"/>
      <c r="V586" s="2"/>
      <c r="W586" s="1">
        <v>13</v>
      </c>
      <c r="X586" s="1">
        <v>7</v>
      </c>
      <c r="Y586" s="1">
        <v>16</v>
      </c>
      <c r="AA586" s="1">
        <f>44*7</f>
        <v>308</v>
      </c>
      <c r="AB586" s="1">
        <f>47*7</f>
        <v>329</v>
      </c>
      <c r="AC586" s="1">
        <v>15</v>
      </c>
      <c r="AD586" s="1">
        <v>10</v>
      </c>
      <c r="AE586" s="1">
        <v>19</v>
      </c>
      <c r="AF586" s="1">
        <v>0</v>
      </c>
      <c r="AG586" s="1">
        <v>0</v>
      </c>
      <c r="AH586" s="1">
        <v>0</v>
      </c>
      <c r="AI586" s="1">
        <v>1</v>
      </c>
      <c r="AJ586" s="1">
        <v>1</v>
      </c>
      <c r="AK586" s="1">
        <v>0</v>
      </c>
      <c r="AL586" s="1">
        <v>1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1</v>
      </c>
      <c r="AS586" s="1">
        <v>1</v>
      </c>
      <c r="AT586" s="1">
        <v>1</v>
      </c>
      <c r="AU586" s="1">
        <v>1</v>
      </c>
      <c r="AV586" s="1">
        <v>1</v>
      </c>
      <c r="AW586" s="1">
        <v>1</v>
      </c>
      <c r="AX586" s="1">
        <v>1</v>
      </c>
      <c r="AY586" s="1">
        <v>0</v>
      </c>
      <c r="AZ586" s="1">
        <v>0</v>
      </c>
      <c r="BA586" s="1">
        <v>1</v>
      </c>
      <c r="BB586" s="1">
        <v>21</v>
      </c>
      <c r="BC586" s="2">
        <v>1</v>
      </c>
      <c r="BD586" s="2">
        <v>2</v>
      </c>
      <c r="BE586" s="2">
        <v>1</v>
      </c>
      <c r="BF586" s="2"/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1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/>
    </row>
    <row r="587" spans="1:70" x14ac:dyDescent="0.3">
      <c r="A587" s="1" t="s">
        <v>173</v>
      </c>
      <c r="B587" s="1" t="s">
        <v>149</v>
      </c>
      <c r="C587" s="1" t="s">
        <v>175</v>
      </c>
      <c r="D587" s="1" t="s">
        <v>177</v>
      </c>
      <c r="E587" s="1" t="s">
        <v>170</v>
      </c>
      <c r="F587" s="1" t="s">
        <v>171</v>
      </c>
      <c r="G587" s="1" t="s">
        <v>4</v>
      </c>
      <c r="H587" s="1"/>
      <c r="I587" s="1"/>
      <c r="J587" s="1"/>
      <c r="K587" s="1">
        <v>43.5</v>
      </c>
      <c r="L587" s="1">
        <v>42</v>
      </c>
      <c r="M587" s="1">
        <v>45</v>
      </c>
      <c r="N587" s="1">
        <v>43.5</v>
      </c>
      <c r="O587" s="1">
        <v>42</v>
      </c>
      <c r="P587" s="1">
        <v>45</v>
      </c>
      <c r="Q587" s="1"/>
      <c r="R587" s="1"/>
      <c r="S587" s="1"/>
      <c r="T587" s="1"/>
      <c r="U587" s="1"/>
      <c r="V587" s="1"/>
      <c r="AF587" s="1">
        <v>0</v>
      </c>
      <c r="AG587" s="1">
        <v>0</v>
      </c>
      <c r="AH587" s="1">
        <v>0</v>
      </c>
      <c r="AI587" s="1">
        <v>1</v>
      </c>
      <c r="AJ587" s="1">
        <v>1</v>
      </c>
      <c r="AK587" s="1">
        <v>0</v>
      </c>
      <c r="AL587" s="1">
        <v>1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1</v>
      </c>
      <c r="AS587" s="1">
        <v>1</v>
      </c>
      <c r="AT587" s="1">
        <v>1</v>
      </c>
      <c r="AU587" s="1">
        <v>1</v>
      </c>
      <c r="AV587" s="1">
        <v>1</v>
      </c>
      <c r="AW587" s="1">
        <v>1</v>
      </c>
      <c r="AX587" s="1">
        <v>1</v>
      </c>
      <c r="AY587" s="1">
        <v>0</v>
      </c>
      <c r="AZ587" s="1">
        <v>0</v>
      </c>
      <c r="BA587" s="1">
        <v>1</v>
      </c>
      <c r="BB587" s="1"/>
      <c r="BC587" s="2"/>
      <c r="BD587" s="2"/>
      <c r="BE587" s="2">
        <v>2</v>
      </c>
      <c r="BF587" s="2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spans="1:70" x14ac:dyDescent="0.3">
      <c r="A588" s="1" t="s">
        <v>166</v>
      </c>
      <c r="B588" s="1" t="s">
        <v>149</v>
      </c>
      <c r="C588" s="1" t="s">
        <v>175</v>
      </c>
      <c r="D588" s="1" t="s">
        <v>177</v>
      </c>
      <c r="E588" s="1" t="s">
        <v>170</v>
      </c>
      <c r="F588" s="1" t="s">
        <v>171</v>
      </c>
      <c r="G588" s="1" t="s">
        <v>4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>
        <v>1</v>
      </c>
      <c r="BB588" s="1"/>
      <c r="BC588" s="2"/>
      <c r="BD588" s="2"/>
      <c r="BE588" s="2"/>
      <c r="BF588" s="2"/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1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/>
    </row>
    <row r="589" spans="1:70" x14ac:dyDescent="0.3">
      <c r="A589" s="1" t="s">
        <v>163</v>
      </c>
      <c r="B589" s="1" t="s">
        <v>150</v>
      </c>
      <c r="C589" s="1" t="s">
        <v>175</v>
      </c>
      <c r="D589" s="1" t="s">
        <v>177</v>
      </c>
      <c r="E589" s="1" t="s">
        <v>170</v>
      </c>
      <c r="F589" s="1" t="s">
        <v>171</v>
      </c>
      <c r="G589" s="1" t="s">
        <v>4</v>
      </c>
      <c r="H589" s="1">
        <v>25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AF589" s="1">
        <v>0</v>
      </c>
      <c r="AG589" s="1">
        <v>0</v>
      </c>
      <c r="AH589" s="1"/>
      <c r="AI589" s="1">
        <v>0</v>
      </c>
      <c r="AJ589" s="1">
        <v>1</v>
      </c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>
        <v>1</v>
      </c>
      <c r="BB589" s="1"/>
      <c r="BC589" s="2"/>
      <c r="BD589" s="2"/>
      <c r="BE589" s="2"/>
      <c r="BF589" s="2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>
        <v>8</v>
      </c>
    </row>
    <row r="590" spans="1:70" x14ac:dyDescent="0.3">
      <c r="A590" s="1" t="s">
        <v>164</v>
      </c>
      <c r="B590" s="1" t="s">
        <v>150</v>
      </c>
      <c r="C590" s="1" t="s">
        <v>175</v>
      </c>
      <c r="D590" s="1" t="s">
        <v>177</v>
      </c>
      <c r="E590" s="1" t="s">
        <v>170</v>
      </c>
      <c r="F590" s="1" t="s">
        <v>171</v>
      </c>
      <c r="G590" s="1" t="s">
        <v>4</v>
      </c>
      <c r="H590" s="1">
        <v>25</v>
      </c>
      <c r="I590" s="1">
        <v>22</v>
      </c>
      <c r="J590" s="1">
        <v>27</v>
      </c>
      <c r="K590" s="1"/>
      <c r="L590" s="1"/>
      <c r="M590" s="1"/>
      <c r="N590" s="1"/>
      <c r="O590" s="1"/>
      <c r="P590" s="1"/>
      <c r="Q590" s="2">
        <f>140*3.6</f>
        <v>504</v>
      </c>
      <c r="R590" s="2"/>
      <c r="S590" s="2"/>
      <c r="T590" s="2"/>
      <c r="U590" s="2"/>
      <c r="V590" s="2"/>
      <c r="AF590" s="1">
        <v>0</v>
      </c>
      <c r="AG590" s="1">
        <v>1</v>
      </c>
      <c r="AH590" s="1">
        <v>0</v>
      </c>
      <c r="AI590" s="1">
        <v>1</v>
      </c>
      <c r="AJ590" s="1">
        <v>0</v>
      </c>
      <c r="AK590" s="1">
        <v>0</v>
      </c>
      <c r="AL590" s="1">
        <v>1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1</v>
      </c>
      <c r="AT590" s="1">
        <v>1</v>
      </c>
      <c r="AU590" s="1">
        <v>1</v>
      </c>
      <c r="AV590" s="1">
        <v>1</v>
      </c>
      <c r="AW590" s="1">
        <v>1</v>
      </c>
      <c r="AX590" s="1">
        <v>1</v>
      </c>
      <c r="AY590" s="1">
        <v>1</v>
      </c>
      <c r="AZ590" s="1">
        <v>0</v>
      </c>
      <c r="BA590" s="1">
        <v>1</v>
      </c>
      <c r="BB590" s="1">
        <v>35</v>
      </c>
      <c r="BC590" s="2">
        <v>1</v>
      </c>
      <c r="BD590" s="2">
        <v>2</v>
      </c>
      <c r="BE590" s="2">
        <v>2</v>
      </c>
      <c r="BF590" s="2"/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1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/>
    </row>
    <row r="591" spans="1:70" x14ac:dyDescent="0.3">
      <c r="A591" s="1" t="s">
        <v>173</v>
      </c>
      <c r="B591" s="1" t="s">
        <v>150</v>
      </c>
      <c r="C591" s="1" t="s">
        <v>175</v>
      </c>
      <c r="D591" s="1" t="s">
        <v>177</v>
      </c>
      <c r="E591" s="1" t="s">
        <v>170</v>
      </c>
      <c r="F591" s="1" t="s">
        <v>171</v>
      </c>
      <c r="G591" s="1" t="s">
        <v>4</v>
      </c>
      <c r="H591" s="1"/>
      <c r="I591" s="1"/>
      <c r="J591" s="1"/>
      <c r="K591" s="1">
        <v>45</v>
      </c>
      <c r="L591" s="1">
        <v>42</v>
      </c>
      <c r="M591" s="1">
        <v>48</v>
      </c>
      <c r="N591" s="1">
        <v>48</v>
      </c>
      <c r="O591" s="1">
        <v>42</v>
      </c>
      <c r="P591" s="1">
        <v>54</v>
      </c>
      <c r="Q591" s="1"/>
      <c r="R591" s="1"/>
      <c r="S591" s="1"/>
      <c r="T591" s="1"/>
      <c r="U591" s="1"/>
      <c r="V591" s="1"/>
      <c r="AF591" s="1">
        <v>0</v>
      </c>
      <c r="AG591" s="1">
        <v>0</v>
      </c>
      <c r="AH591" s="1">
        <v>0</v>
      </c>
      <c r="AI591" s="1">
        <v>0</v>
      </c>
      <c r="AJ591" s="1">
        <v>1</v>
      </c>
      <c r="AK591" s="1">
        <v>0</v>
      </c>
      <c r="AL591" s="1">
        <v>1</v>
      </c>
      <c r="AM591" s="1">
        <v>1</v>
      </c>
      <c r="AN591" s="1">
        <v>0</v>
      </c>
      <c r="AO591" s="1">
        <v>0</v>
      </c>
      <c r="AP591" s="1">
        <v>0</v>
      </c>
      <c r="AQ591" s="1">
        <v>1</v>
      </c>
      <c r="AR591" s="1">
        <v>1</v>
      </c>
      <c r="AS591" s="1">
        <v>1</v>
      </c>
      <c r="AT591" s="1">
        <v>1</v>
      </c>
      <c r="AU591" s="1">
        <v>1</v>
      </c>
      <c r="AV591" s="1">
        <v>1</v>
      </c>
      <c r="AW591" s="1">
        <v>1</v>
      </c>
      <c r="AX591" s="1">
        <v>1</v>
      </c>
      <c r="AY591" s="1">
        <v>1</v>
      </c>
      <c r="AZ591" s="1">
        <v>0</v>
      </c>
      <c r="BA591" s="1">
        <v>1</v>
      </c>
      <c r="BB591" s="1"/>
      <c r="BC591" s="2"/>
      <c r="BD591" s="2"/>
      <c r="BE591" s="2">
        <v>2</v>
      </c>
      <c r="BF591" s="2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spans="1:70" x14ac:dyDescent="0.3">
      <c r="A592" s="1" t="s">
        <v>166</v>
      </c>
      <c r="B592" s="1" t="s">
        <v>150</v>
      </c>
      <c r="C592" s="1" t="s">
        <v>175</v>
      </c>
      <c r="D592" s="1" t="s">
        <v>177</v>
      </c>
      <c r="E592" s="1" t="s">
        <v>170</v>
      </c>
      <c r="F592" s="1" t="s">
        <v>171</v>
      </c>
      <c r="G592" s="1" t="s">
        <v>4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>
        <v>12</v>
      </c>
      <c r="X592" s="1">
        <v>6</v>
      </c>
      <c r="Y592" s="1">
        <v>14</v>
      </c>
      <c r="AA592" s="1">
        <f>44*7</f>
        <v>308</v>
      </c>
      <c r="AB592" s="1">
        <f>47*7</f>
        <v>329</v>
      </c>
      <c r="AC592" s="1">
        <v>15</v>
      </c>
      <c r="AD592" s="1">
        <v>10</v>
      </c>
      <c r="AE592" s="1">
        <v>19</v>
      </c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>
        <v>1</v>
      </c>
      <c r="BB592" s="1"/>
      <c r="BC592" s="2"/>
      <c r="BD592" s="2"/>
      <c r="BE592" s="2"/>
      <c r="BF592" s="2"/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1</v>
      </c>
      <c r="BM592" s="1">
        <v>0</v>
      </c>
      <c r="BN592" s="1">
        <v>1</v>
      </c>
      <c r="BO592" s="1">
        <v>0</v>
      </c>
      <c r="BP592" s="1">
        <v>0</v>
      </c>
      <c r="BQ592" s="1">
        <v>0</v>
      </c>
      <c r="BR592" s="1"/>
    </row>
    <row r="593" spans="1:70" x14ac:dyDescent="0.3">
      <c r="A593" s="1" t="s">
        <v>163</v>
      </c>
      <c r="B593" s="1" t="s">
        <v>151</v>
      </c>
      <c r="C593" s="1" t="s">
        <v>175</v>
      </c>
      <c r="D593" s="1" t="s">
        <v>177</v>
      </c>
      <c r="E593" s="1" t="s">
        <v>170</v>
      </c>
      <c r="F593" s="1" t="s">
        <v>171</v>
      </c>
      <c r="G593" s="1" t="s">
        <v>4</v>
      </c>
      <c r="H593" s="1">
        <v>23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AF593" s="1">
        <v>0</v>
      </c>
      <c r="AG593" s="1">
        <v>0</v>
      </c>
      <c r="AH593" s="1"/>
      <c r="AI593" s="1">
        <v>1</v>
      </c>
      <c r="AJ593" s="1">
        <v>1</v>
      </c>
      <c r="AK593" s="1">
        <v>0</v>
      </c>
      <c r="AL593" s="1">
        <v>1</v>
      </c>
      <c r="AM593" s="1">
        <v>0</v>
      </c>
      <c r="AN593" s="1">
        <v>0</v>
      </c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>
        <v>1</v>
      </c>
      <c r="BB593" s="1"/>
      <c r="BC593" s="2"/>
      <c r="BD593" s="2"/>
      <c r="BE593" s="2"/>
      <c r="BF593" s="2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>
        <v>7</v>
      </c>
    </row>
    <row r="594" spans="1:70" x14ac:dyDescent="0.3">
      <c r="A594" s="1" t="s">
        <v>164</v>
      </c>
      <c r="B594" s="1" t="s">
        <v>151</v>
      </c>
      <c r="C594" s="1" t="s">
        <v>175</v>
      </c>
      <c r="D594" s="1" t="s">
        <v>177</v>
      </c>
      <c r="E594" s="1" t="s">
        <v>170</v>
      </c>
      <c r="F594" s="1" t="s">
        <v>171</v>
      </c>
      <c r="G594" s="1" t="s">
        <v>4</v>
      </c>
      <c r="H594" s="1">
        <v>22</v>
      </c>
      <c r="I594" s="1">
        <v>20</v>
      </c>
      <c r="J594" s="1">
        <v>25</v>
      </c>
      <c r="K594" s="1"/>
      <c r="L594" s="1"/>
      <c r="M594" s="1"/>
      <c r="N594" s="1"/>
      <c r="O594" s="1"/>
      <c r="P594" s="1"/>
      <c r="Q594" s="2">
        <f>90*2.3</f>
        <v>206.99999999999997</v>
      </c>
      <c r="R594" s="2"/>
      <c r="S594" s="2"/>
      <c r="T594" s="2"/>
      <c r="U594" s="2"/>
      <c r="V594" s="2"/>
      <c r="AF594" s="1">
        <v>0</v>
      </c>
      <c r="AG594" s="1">
        <v>0</v>
      </c>
      <c r="AH594" s="1">
        <v>0</v>
      </c>
      <c r="AI594" s="1">
        <v>1</v>
      </c>
      <c r="AJ594" s="1">
        <v>1</v>
      </c>
      <c r="AK594" s="1">
        <v>0</v>
      </c>
      <c r="AL594" s="1">
        <v>1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1</v>
      </c>
      <c r="AT594" s="1">
        <v>1</v>
      </c>
      <c r="AU594" s="1">
        <v>1</v>
      </c>
      <c r="AV594" s="1">
        <v>1</v>
      </c>
      <c r="AW594" s="1">
        <v>1</v>
      </c>
      <c r="AX594" s="1">
        <v>1</v>
      </c>
      <c r="AY594" s="1">
        <v>0</v>
      </c>
      <c r="AZ594" s="1">
        <v>0</v>
      </c>
      <c r="BA594" s="1">
        <v>1</v>
      </c>
      <c r="BB594" s="1">
        <v>21</v>
      </c>
      <c r="BC594" s="2">
        <v>1</v>
      </c>
      <c r="BD594" s="2">
        <v>2</v>
      </c>
      <c r="BE594" s="2">
        <v>2</v>
      </c>
      <c r="BF594" s="2"/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1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/>
    </row>
    <row r="595" spans="1:70" x14ac:dyDescent="0.3">
      <c r="A595" s="1" t="s">
        <v>173</v>
      </c>
      <c r="B595" s="1" t="s">
        <v>151</v>
      </c>
      <c r="C595" s="1" t="s">
        <v>175</v>
      </c>
      <c r="D595" s="1" t="s">
        <v>177</v>
      </c>
      <c r="E595" s="1" t="s">
        <v>170</v>
      </c>
      <c r="F595" s="1" t="s">
        <v>171</v>
      </c>
      <c r="G595" s="1" t="s">
        <v>4</v>
      </c>
      <c r="H595" s="1"/>
      <c r="I595" s="1"/>
      <c r="J595" s="1"/>
      <c r="K595" s="1">
        <v>41</v>
      </c>
      <c r="L595" s="1">
        <v>33</v>
      </c>
      <c r="M595" s="1">
        <v>49</v>
      </c>
      <c r="N595" s="1">
        <v>45</v>
      </c>
      <c r="O595" s="1">
        <v>40</v>
      </c>
      <c r="P595" s="1">
        <v>50</v>
      </c>
      <c r="Q595" s="1"/>
      <c r="R595" s="1"/>
      <c r="S595" s="1"/>
      <c r="T595" s="1"/>
      <c r="U595" s="1"/>
      <c r="V595" s="1"/>
      <c r="AF595" s="1">
        <v>0</v>
      </c>
      <c r="AG595" s="1">
        <v>0</v>
      </c>
      <c r="AH595" s="1">
        <v>0</v>
      </c>
      <c r="AI595" s="1">
        <v>1</v>
      </c>
      <c r="AJ595" s="1">
        <v>1</v>
      </c>
      <c r="AK595" s="1">
        <v>0</v>
      </c>
      <c r="AL595" s="1">
        <v>1</v>
      </c>
      <c r="AM595" s="1">
        <v>1</v>
      </c>
      <c r="AN595" s="1">
        <v>0</v>
      </c>
      <c r="AO595" s="1">
        <v>0</v>
      </c>
      <c r="AP595" s="1">
        <v>0</v>
      </c>
      <c r="AQ595" s="1">
        <v>0</v>
      </c>
      <c r="AR595" s="1">
        <v>1</v>
      </c>
      <c r="AS595" s="1">
        <v>1</v>
      </c>
      <c r="AT595" s="1">
        <v>1</v>
      </c>
      <c r="AU595" s="1">
        <v>1</v>
      </c>
      <c r="AV595" s="1">
        <v>1</v>
      </c>
      <c r="AW595" s="1">
        <v>1</v>
      </c>
      <c r="AX595" s="1">
        <v>1</v>
      </c>
      <c r="AY595" s="1">
        <v>0</v>
      </c>
      <c r="AZ595" s="1">
        <v>0</v>
      </c>
      <c r="BA595" s="1">
        <v>1</v>
      </c>
      <c r="BB595" s="1"/>
      <c r="BC595" s="2"/>
      <c r="BD595" s="2"/>
      <c r="BE595" s="2">
        <v>2</v>
      </c>
      <c r="BF595" s="2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spans="1:70" x14ac:dyDescent="0.3">
      <c r="A596" s="1" t="s">
        <v>166</v>
      </c>
      <c r="B596" s="1" t="s">
        <v>151</v>
      </c>
      <c r="C596" s="1" t="s">
        <v>175</v>
      </c>
      <c r="D596" s="1" t="s">
        <v>177</v>
      </c>
      <c r="E596" s="1" t="s">
        <v>170</v>
      </c>
      <c r="F596" s="1" t="s">
        <v>171</v>
      </c>
      <c r="G596" s="1" t="s">
        <v>4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>
        <v>14</v>
      </c>
      <c r="X596" s="1">
        <v>11</v>
      </c>
      <c r="Y596" s="1">
        <v>16</v>
      </c>
      <c r="AA596" s="1">
        <f>44*7</f>
        <v>308</v>
      </c>
      <c r="AB596" s="1">
        <f>47*7</f>
        <v>329</v>
      </c>
      <c r="AC596" s="1">
        <v>17</v>
      </c>
      <c r="AD596" s="1">
        <v>14</v>
      </c>
      <c r="AE596" s="1">
        <v>22</v>
      </c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>
        <v>1</v>
      </c>
      <c r="BB596" s="1"/>
      <c r="BC596" s="2"/>
      <c r="BD596" s="2"/>
      <c r="BE596" s="2"/>
      <c r="BF596" s="2"/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1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/>
    </row>
    <row r="597" spans="1:70" x14ac:dyDescent="0.3">
      <c r="A597" s="1" t="s">
        <v>167</v>
      </c>
      <c r="B597" s="1" t="s">
        <v>152</v>
      </c>
      <c r="C597" s="1" t="s">
        <v>175</v>
      </c>
      <c r="D597" s="1" t="s">
        <v>177</v>
      </c>
      <c r="E597" s="1" t="s">
        <v>170</v>
      </c>
      <c r="F597" s="1" t="s">
        <v>171</v>
      </c>
      <c r="G597" s="1" t="s">
        <v>4</v>
      </c>
      <c r="H597" s="1">
        <v>23</v>
      </c>
      <c r="I597" s="1">
        <v>21</v>
      </c>
      <c r="J597" s="1">
        <v>25</v>
      </c>
      <c r="K597" s="1"/>
      <c r="L597" s="1"/>
      <c r="M597" s="1"/>
      <c r="N597" s="1"/>
      <c r="O597" s="1"/>
      <c r="P597" s="1"/>
      <c r="Q597" s="1">
        <v>210</v>
      </c>
      <c r="R597" s="1"/>
      <c r="S597" s="1"/>
      <c r="T597" s="1"/>
      <c r="U597" s="1"/>
      <c r="V597" s="1"/>
      <c r="AF597" s="1">
        <v>0</v>
      </c>
      <c r="AG597" s="1">
        <v>0</v>
      </c>
      <c r="AH597" s="1">
        <v>0</v>
      </c>
      <c r="AI597" s="1">
        <v>1</v>
      </c>
      <c r="AJ597" s="1">
        <v>1</v>
      </c>
      <c r="AK597" s="1">
        <v>0</v>
      </c>
      <c r="AL597" s="1">
        <v>1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1</v>
      </c>
      <c r="AT597" s="1">
        <v>1</v>
      </c>
      <c r="AU597" s="1">
        <v>1</v>
      </c>
      <c r="AV597" s="1">
        <v>1</v>
      </c>
      <c r="AW597" s="1">
        <v>1</v>
      </c>
      <c r="AX597" s="1">
        <v>0</v>
      </c>
      <c r="AY597" s="1">
        <v>0</v>
      </c>
      <c r="AZ597" s="1">
        <v>0</v>
      </c>
      <c r="BA597" s="1">
        <v>1</v>
      </c>
      <c r="BB597" s="1">
        <v>18</v>
      </c>
      <c r="BC597" s="2">
        <v>1</v>
      </c>
      <c r="BD597" s="2">
        <v>2</v>
      </c>
      <c r="BE597" s="2">
        <v>2</v>
      </c>
      <c r="BF597" s="2"/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1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3</v>
      </c>
    </row>
    <row r="598" spans="1:70" x14ac:dyDescent="0.3">
      <c r="A598" s="1" t="s">
        <v>173</v>
      </c>
      <c r="B598" s="1" t="s">
        <v>152</v>
      </c>
      <c r="C598" s="1" t="s">
        <v>175</v>
      </c>
      <c r="D598" s="1" t="s">
        <v>177</v>
      </c>
      <c r="E598" s="1" t="s">
        <v>170</v>
      </c>
      <c r="F598" s="1" t="s">
        <v>171</v>
      </c>
      <c r="G598" s="1" t="s">
        <v>4</v>
      </c>
      <c r="H598" s="1"/>
      <c r="I598" s="1"/>
      <c r="J598" s="1"/>
      <c r="K598" s="1">
        <v>47</v>
      </c>
      <c r="L598" s="1">
        <v>44</v>
      </c>
      <c r="M598" s="1">
        <v>50</v>
      </c>
      <c r="N598" s="1">
        <v>47</v>
      </c>
      <c r="O598" s="1">
        <v>44</v>
      </c>
      <c r="P598" s="1">
        <v>50</v>
      </c>
      <c r="Q598" s="1"/>
      <c r="R598" s="1"/>
      <c r="S598" s="1"/>
      <c r="T598" s="1"/>
      <c r="U598" s="1"/>
      <c r="V598" s="1"/>
      <c r="AF598" s="1">
        <v>0</v>
      </c>
      <c r="AG598" s="1">
        <v>0</v>
      </c>
      <c r="AH598" s="1">
        <v>0</v>
      </c>
      <c r="AI598" s="1">
        <v>1</v>
      </c>
      <c r="AJ598" s="1">
        <v>1</v>
      </c>
      <c r="AK598" s="1">
        <v>0</v>
      </c>
      <c r="AL598" s="1">
        <v>1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1</v>
      </c>
      <c r="AS598" s="1">
        <v>1</v>
      </c>
      <c r="AT598" s="1">
        <v>1</v>
      </c>
      <c r="AU598" s="1">
        <v>1</v>
      </c>
      <c r="AV598" s="1">
        <v>1</v>
      </c>
      <c r="AW598" s="1">
        <v>1</v>
      </c>
      <c r="AX598" s="1">
        <v>0</v>
      </c>
      <c r="AY598" s="1">
        <v>0</v>
      </c>
      <c r="AZ598" s="1">
        <v>0</v>
      </c>
      <c r="BA598" s="1">
        <v>1</v>
      </c>
      <c r="BB598" s="1"/>
      <c r="BC598" s="2"/>
      <c r="BD598" s="2"/>
      <c r="BE598" s="2">
        <v>2</v>
      </c>
      <c r="BF598" s="2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spans="1:70" x14ac:dyDescent="0.3">
      <c r="A599" s="1" t="s">
        <v>166</v>
      </c>
      <c r="B599" s="1" t="s">
        <v>152</v>
      </c>
      <c r="C599" s="1" t="s">
        <v>175</v>
      </c>
      <c r="D599" s="1" t="s">
        <v>177</v>
      </c>
      <c r="E599" s="1" t="s">
        <v>170</v>
      </c>
      <c r="F599" s="1" t="s">
        <v>171</v>
      </c>
      <c r="G599" s="1" t="s">
        <v>4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>
        <v>1</v>
      </c>
      <c r="BB599" s="1"/>
      <c r="BC599" s="2"/>
      <c r="BD599" s="2"/>
      <c r="BE599" s="2"/>
      <c r="BF599" s="2"/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1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/>
    </row>
    <row r="600" spans="1:70" x14ac:dyDescent="0.3">
      <c r="A600" s="1" t="s">
        <v>163</v>
      </c>
      <c r="B600" s="1" t="s">
        <v>153</v>
      </c>
      <c r="C600" s="1" t="s">
        <v>175</v>
      </c>
      <c r="D600" s="1" t="s">
        <v>177</v>
      </c>
      <c r="E600" s="1" t="s">
        <v>170</v>
      </c>
      <c r="F600" s="1" t="s">
        <v>171</v>
      </c>
      <c r="G600" s="1" t="s">
        <v>4</v>
      </c>
      <c r="H600" s="1">
        <v>26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AF600" s="1">
        <v>0</v>
      </c>
      <c r="AG600" s="1">
        <v>1</v>
      </c>
      <c r="AH600" s="1"/>
      <c r="AI600" s="1">
        <v>0</v>
      </c>
      <c r="AJ600" s="1">
        <v>0</v>
      </c>
      <c r="AK600" s="1">
        <v>0</v>
      </c>
      <c r="AL600" s="1">
        <v>1</v>
      </c>
      <c r="AM600" s="1">
        <v>0</v>
      </c>
      <c r="AN600" s="1">
        <v>0</v>
      </c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>
        <v>1</v>
      </c>
      <c r="BB600" s="1"/>
      <c r="BC600" s="2"/>
      <c r="BD600" s="2"/>
      <c r="BE600" s="2"/>
      <c r="BF600" s="2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>
        <v>4</v>
      </c>
    </row>
    <row r="601" spans="1:70" x14ac:dyDescent="0.3">
      <c r="A601" s="1" t="s">
        <v>164</v>
      </c>
      <c r="B601" s="1" t="s">
        <v>153</v>
      </c>
      <c r="C601" s="1" t="s">
        <v>175</v>
      </c>
      <c r="D601" s="1" t="s">
        <v>177</v>
      </c>
      <c r="E601" s="1" t="s">
        <v>170</v>
      </c>
      <c r="F601" s="1" t="s">
        <v>171</v>
      </c>
      <c r="G601" s="1" t="s">
        <v>4</v>
      </c>
      <c r="H601" s="1">
        <v>24</v>
      </c>
      <c r="I601" s="1">
        <v>22</v>
      </c>
      <c r="J601" s="1">
        <v>28</v>
      </c>
      <c r="K601" s="1"/>
      <c r="L601" s="1"/>
      <c r="M601" s="1"/>
      <c r="N601" s="1"/>
      <c r="O601" s="1"/>
      <c r="P601" s="1"/>
      <c r="Q601" s="2">
        <f>90*1.6</f>
        <v>144</v>
      </c>
      <c r="R601" s="2"/>
      <c r="S601" s="2"/>
      <c r="T601" s="2"/>
      <c r="U601" s="2"/>
      <c r="V601" s="2"/>
      <c r="W601" s="1">
        <v>14</v>
      </c>
      <c r="X601" s="1">
        <v>10</v>
      </c>
      <c r="Y601" s="1">
        <v>19</v>
      </c>
      <c r="AA601" s="1">
        <v>310</v>
      </c>
      <c r="AB601" s="1">
        <v>330</v>
      </c>
      <c r="AC601" s="1">
        <v>16</v>
      </c>
      <c r="AD601" s="1">
        <v>13</v>
      </c>
      <c r="AE601" s="1">
        <v>19</v>
      </c>
      <c r="AF601" s="1">
        <v>0</v>
      </c>
      <c r="AG601" s="1">
        <v>1</v>
      </c>
      <c r="AH601" s="1">
        <v>0</v>
      </c>
      <c r="AI601" s="1">
        <v>0</v>
      </c>
      <c r="AJ601" s="1">
        <v>0</v>
      </c>
      <c r="AK601" s="1">
        <v>0</v>
      </c>
      <c r="AL601" s="1">
        <v>1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1</v>
      </c>
      <c r="AU601" s="1">
        <v>1</v>
      </c>
      <c r="AV601" s="1">
        <v>1</v>
      </c>
      <c r="AW601" s="1">
        <v>0</v>
      </c>
      <c r="AX601" s="1">
        <v>0</v>
      </c>
      <c r="AY601" s="1">
        <v>0</v>
      </c>
      <c r="AZ601" s="1">
        <v>0</v>
      </c>
      <c r="BA601" s="1">
        <v>1</v>
      </c>
      <c r="BB601" s="1">
        <v>14</v>
      </c>
      <c r="BC601" s="2">
        <v>1</v>
      </c>
      <c r="BD601" s="2">
        <v>2</v>
      </c>
      <c r="BE601" s="2">
        <v>1</v>
      </c>
      <c r="BF601" s="2"/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1</v>
      </c>
      <c r="BN601" s="1">
        <v>0</v>
      </c>
      <c r="BO601" s="1">
        <v>0</v>
      </c>
      <c r="BP601" s="1">
        <v>0</v>
      </c>
      <c r="BQ601" s="1">
        <v>0</v>
      </c>
      <c r="BR601" s="1"/>
    </row>
    <row r="602" spans="1:70" x14ac:dyDescent="0.3">
      <c r="A602" s="1" t="s">
        <v>173</v>
      </c>
      <c r="B602" s="1" t="s">
        <v>153</v>
      </c>
      <c r="C602" s="1" t="s">
        <v>175</v>
      </c>
      <c r="D602" s="1" t="s">
        <v>177</v>
      </c>
      <c r="E602" s="1" t="s">
        <v>170</v>
      </c>
      <c r="F602" s="1" t="s">
        <v>171</v>
      </c>
      <c r="G602" s="1" t="s">
        <v>4</v>
      </c>
      <c r="H602" s="1"/>
      <c r="I602" s="1"/>
      <c r="J602" s="1"/>
      <c r="K602" s="1">
        <v>48</v>
      </c>
      <c r="L602" s="1">
        <v>42</v>
      </c>
      <c r="M602" s="1">
        <v>54</v>
      </c>
      <c r="N602" s="1">
        <v>47</v>
      </c>
      <c r="O602" s="1">
        <v>42</v>
      </c>
      <c r="P602" s="1">
        <v>52</v>
      </c>
      <c r="Q602" s="1"/>
      <c r="R602" s="1"/>
      <c r="S602" s="1"/>
      <c r="T602" s="1"/>
      <c r="U602" s="1"/>
      <c r="V602" s="1"/>
      <c r="AF602" s="1">
        <v>0</v>
      </c>
      <c r="AG602" s="1">
        <v>1</v>
      </c>
      <c r="AH602" s="1">
        <v>0</v>
      </c>
      <c r="AI602" s="1">
        <v>0</v>
      </c>
      <c r="AJ602" s="1">
        <v>0</v>
      </c>
      <c r="AK602" s="1">
        <v>1</v>
      </c>
      <c r="AL602" s="1">
        <v>1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1</v>
      </c>
      <c r="AU602" s="1">
        <v>1</v>
      </c>
      <c r="AV602" s="1">
        <v>1</v>
      </c>
      <c r="AW602" s="1">
        <v>0</v>
      </c>
      <c r="AX602" s="1">
        <v>0</v>
      </c>
      <c r="AY602" s="1">
        <v>0</v>
      </c>
      <c r="AZ602" s="1">
        <v>0</v>
      </c>
      <c r="BA602" s="1">
        <v>1</v>
      </c>
      <c r="BB602" s="1"/>
      <c r="BC602" s="2"/>
      <c r="BD602" s="2"/>
      <c r="BE602" s="2">
        <v>2</v>
      </c>
      <c r="BF602" s="2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spans="1:70" x14ac:dyDescent="0.3">
      <c r="A603" s="1" t="s">
        <v>166</v>
      </c>
      <c r="B603" s="1" t="s">
        <v>153</v>
      </c>
      <c r="C603" s="1" t="s">
        <v>175</v>
      </c>
      <c r="D603" s="1" t="s">
        <v>177</v>
      </c>
      <c r="E603" s="1" t="s">
        <v>170</v>
      </c>
      <c r="F603" s="1" t="s">
        <v>171</v>
      </c>
      <c r="G603" s="1" t="s">
        <v>4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>
        <v>1</v>
      </c>
      <c r="BB603" s="1"/>
      <c r="BC603" s="2"/>
      <c r="BD603" s="2"/>
      <c r="BE603" s="2"/>
      <c r="BF603" s="2"/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1</v>
      </c>
      <c r="BN603" s="1">
        <v>0</v>
      </c>
      <c r="BO603" s="1">
        <v>0</v>
      </c>
      <c r="BP603" s="1">
        <v>1</v>
      </c>
      <c r="BQ603" s="1">
        <v>0</v>
      </c>
      <c r="BR603" s="1"/>
    </row>
    <row r="604" spans="1:70" x14ac:dyDescent="0.3">
      <c r="A604" s="1" t="s">
        <v>163</v>
      </c>
      <c r="B604" s="1" t="s">
        <v>154</v>
      </c>
      <c r="C604" s="1" t="s">
        <v>175</v>
      </c>
      <c r="D604" s="1" t="s">
        <v>177</v>
      </c>
      <c r="E604" s="1" t="s">
        <v>170</v>
      </c>
      <c r="F604" s="1" t="s">
        <v>171</v>
      </c>
      <c r="G604" s="1" t="s">
        <v>4</v>
      </c>
      <c r="H604" s="1">
        <v>28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AF604" s="1">
        <v>0</v>
      </c>
      <c r="AG604" s="1">
        <v>1</v>
      </c>
      <c r="AH604" s="1"/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1</v>
      </c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>
        <v>1</v>
      </c>
      <c r="BB604" s="1"/>
      <c r="BC604" s="2"/>
      <c r="BD604" s="2"/>
      <c r="BE604" s="2"/>
      <c r="BF604" s="2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>
        <v>7</v>
      </c>
    </row>
    <row r="605" spans="1:70" x14ac:dyDescent="0.3">
      <c r="A605" s="1" t="s">
        <v>164</v>
      </c>
      <c r="B605" s="1" t="s">
        <v>154</v>
      </c>
      <c r="C605" s="1" t="s">
        <v>175</v>
      </c>
      <c r="D605" s="1" t="s">
        <v>177</v>
      </c>
      <c r="E605" s="1" t="s">
        <v>170</v>
      </c>
      <c r="F605" s="1" t="s">
        <v>171</v>
      </c>
      <c r="G605" s="1" t="s">
        <v>4</v>
      </c>
      <c r="H605" s="1">
        <v>28</v>
      </c>
      <c r="I605" s="1">
        <v>27</v>
      </c>
      <c r="J605" s="1">
        <v>30</v>
      </c>
      <c r="K605" s="1"/>
      <c r="L605" s="1"/>
      <c r="M605" s="1"/>
      <c r="N605" s="1"/>
      <c r="O605" s="1"/>
      <c r="P605" s="1"/>
      <c r="Q605" s="2">
        <f>95*6.3</f>
        <v>598.5</v>
      </c>
      <c r="R605" s="2"/>
      <c r="S605" s="2"/>
      <c r="T605" s="2"/>
      <c r="U605" s="2"/>
      <c r="V605" s="2"/>
      <c r="W605" s="1">
        <v>13</v>
      </c>
      <c r="X605" s="1">
        <v>5</v>
      </c>
      <c r="Y605" s="1">
        <v>16</v>
      </c>
      <c r="Z605" s="1">
        <v>35</v>
      </c>
      <c r="AA605" s="1">
        <v>31</v>
      </c>
      <c r="AB605" s="1">
        <v>46</v>
      </c>
      <c r="AC605" s="1">
        <v>14</v>
      </c>
      <c r="AD605" s="1">
        <v>8</v>
      </c>
      <c r="AE605" s="1">
        <v>26</v>
      </c>
      <c r="AF605" s="1">
        <v>0</v>
      </c>
      <c r="AG605" s="1">
        <v>1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1</v>
      </c>
      <c r="AO605" s="1">
        <v>0</v>
      </c>
      <c r="AP605" s="1">
        <v>1</v>
      </c>
      <c r="AQ605" s="1">
        <v>1</v>
      </c>
      <c r="AR605" s="1">
        <v>1</v>
      </c>
      <c r="AS605" s="1">
        <v>1</v>
      </c>
      <c r="AT605" s="1">
        <v>1</v>
      </c>
      <c r="AU605" s="1">
        <v>1</v>
      </c>
      <c r="AV605" s="1">
        <v>1</v>
      </c>
      <c r="AW605" s="1">
        <v>1</v>
      </c>
      <c r="AX605" s="1">
        <v>1</v>
      </c>
      <c r="AY605" s="1">
        <v>0</v>
      </c>
      <c r="AZ605" s="1">
        <v>0</v>
      </c>
      <c r="BA605" s="1">
        <v>1</v>
      </c>
      <c r="BB605" s="1">
        <f>52*7</f>
        <v>364</v>
      </c>
      <c r="BC605" s="2">
        <v>1</v>
      </c>
      <c r="BD605" s="2">
        <v>2</v>
      </c>
      <c r="BE605" s="2">
        <v>2</v>
      </c>
      <c r="BF605" s="2"/>
      <c r="BG605" s="1">
        <v>1</v>
      </c>
      <c r="BH605" s="1">
        <v>1</v>
      </c>
      <c r="BI605" s="1">
        <v>1</v>
      </c>
      <c r="BJ605" s="1">
        <v>1</v>
      </c>
      <c r="BK605" s="1">
        <v>1</v>
      </c>
      <c r="BL605" s="1">
        <v>0</v>
      </c>
      <c r="BM605" s="1">
        <v>0</v>
      </c>
      <c r="BN605" s="1">
        <v>1</v>
      </c>
      <c r="BO605" s="1">
        <v>0</v>
      </c>
      <c r="BP605" s="1">
        <v>0</v>
      </c>
      <c r="BQ605" s="1">
        <v>0</v>
      </c>
      <c r="BR605" s="1"/>
    </row>
    <row r="606" spans="1:70" x14ac:dyDescent="0.3">
      <c r="A606" s="1" t="s">
        <v>165</v>
      </c>
      <c r="B606" s="1" t="s">
        <v>154</v>
      </c>
      <c r="C606" s="1" t="s">
        <v>175</v>
      </c>
      <c r="D606" s="1" t="s">
        <v>177</v>
      </c>
      <c r="E606" s="1" t="s">
        <v>170</v>
      </c>
      <c r="F606" s="1" t="s">
        <v>171</v>
      </c>
      <c r="G606" s="1" t="s">
        <v>4</v>
      </c>
      <c r="H606" s="1">
        <v>49.8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>
        <v>1</v>
      </c>
      <c r="BB606" s="1"/>
      <c r="BC606" s="2"/>
      <c r="BD606" s="2"/>
      <c r="BE606" s="2"/>
      <c r="BF606" s="2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>
        <v>8.3000000000000007</v>
      </c>
    </row>
    <row r="607" spans="1:70" x14ac:dyDescent="0.3">
      <c r="A607" s="1" t="s">
        <v>173</v>
      </c>
      <c r="B607" s="1" t="s">
        <v>154</v>
      </c>
      <c r="C607" s="1" t="s">
        <v>175</v>
      </c>
      <c r="D607" s="1" t="s">
        <v>177</v>
      </c>
      <c r="E607" s="1" t="s">
        <v>170</v>
      </c>
      <c r="F607" s="1" t="s">
        <v>171</v>
      </c>
      <c r="G607" s="1" t="s">
        <v>4</v>
      </c>
      <c r="H607" s="1"/>
      <c r="I607" s="1"/>
      <c r="J607" s="1"/>
      <c r="K607" s="1">
        <v>58</v>
      </c>
      <c r="L607" s="1">
        <v>52</v>
      </c>
      <c r="M607" s="1">
        <v>64</v>
      </c>
      <c r="N607" s="1">
        <v>58</v>
      </c>
      <c r="O607" s="1">
        <v>52</v>
      </c>
      <c r="P607" s="1">
        <v>64</v>
      </c>
      <c r="Q607" s="1"/>
      <c r="R607" s="1"/>
      <c r="S607" s="1"/>
      <c r="T607" s="1"/>
      <c r="U607" s="1"/>
      <c r="V607" s="1"/>
      <c r="AF607" s="1">
        <v>0</v>
      </c>
      <c r="AG607" s="1">
        <v>1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1</v>
      </c>
      <c r="AO607" s="1">
        <v>1</v>
      </c>
      <c r="AP607" s="1">
        <v>1</v>
      </c>
      <c r="AQ607" s="1">
        <v>1</v>
      </c>
      <c r="AR607" s="1">
        <v>1</v>
      </c>
      <c r="AS607" s="1">
        <v>1</v>
      </c>
      <c r="AT607" s="1">
        <v>1</v>
      </c>
      <c r="AU607" s="1">
        <v>1</v>
      </c>
      <c r="AV607" s="1">
        <v>1</v>
      </c>
      <c r="AW607" s="1">
        <v>1</v>
      </c>
      <c r="AX607" s="1">
        <v>0</v>
      </c>
      <c r="AY607" s="1">
        <v>0</v>
      </c>
      <c r="AZ607" s="1">
        <v>0</v>
      </c>
      <c r="BA607" s="1">
        <v>1</v>
      </c>
      <c r="BB607" s="1"/>
      <c r="BC607" s="2"/>
      <c r="BD607" s="2"/>
      <c r="BE607" s="2">
        <v>2</v>
      </c>
      <c r="BF607" s="2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spans="1:70" x14ac:dyDescent="0.3">
      <c r="A608" s="1" t="s">
        <v>163</v>
      </c>
      <c r="B608" s="1" t="s">
        <v>155</v>
      </c>
      <c r="C608" s="1" t="s">
        <v>175</v>
      </c>
      <c r="D608" s="1" t="s">
        <v>177</v>
      </c>
      <c r="E608" s="1" t="s">
        <v>170</v>
      </c>
      <c r="F608" s="1" t="s">
        <v>171</v>
      </c>
      <c r="G608" s="1" t="s">
        <v>4</v>
      </c>
      <c r="H608" s="1">
        <v>21.5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AF608" s="1">
        <v>0</v>
      </c>
      <c r="AG608" s="1">
        <v>0</v>
      </c>
      <c r="AH608" s="1"/>
      <c r="AI608" s="1">
        <v>1</v>
      </c>
      <c r="AJ608" s="1">
        <v>0</v>
      </c>
      <c r="AK608" s="1">
        <v>0</v>
      </c>
      <c r="AL608" s="1">
        <v>0</v>
      </c>
      <c r="AM608" s="1">
        <v>1</v>
      </c>
      <c r="AN608" s="1">
        <v>0</v>
      </c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>
        <v>1</v>
      </c>
      <c r="BB608" s="1"/>
      <c r="BC608" s="2"/>
      <c r="BD608" s="2"/>
      <c r="BE608" s="2"/>
      <c r="BF608" s="2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>
        <v>6</v>
      </c>
    </row>
    <row r="609" spans="1:70" x14ac:dyDescent="0.3">
      <c r="A609" s="1" t="s">
        <v>164</v>
      </c>
      <c r="B609" s="1" t="s">
        <v>155</v>
      </c>
      <c r="C609" s="1" t="s">
        <v>175</v>
      </c>
      <c r="D609" s="1" t="s">
        <v>177</v>
      </c>
      <c r="E609" s="1" t="s">
        <v>170</v>
      </c>
      <c r="F609" s="1" t="s">
        <v>171</v>
      </c>
      <c r="G609" s="1" t="s">
        <v>4</v>
      </c>
      <c r="H609" s="1">
        <v>20</v>
      </c>
      <c r="I609" s="1">
        <v>18</v>
      </c>
      <c r="J609" s="1">
        <v>23</v>
      </c>
      <c r="K609" s="1"/>
      <c r="L609" s="1"/>
      <c r="M609" s="1"/>
      <c r="N609" s="1"/>
      <c r="O609" s="1"/>
      <c r="P609" s="1"/>
      <c r="Q609" s="2">
        <v>60</v>
      </c>
      <c r="R609" s="2"/>
      <c r="S609" s="2"/>
      <c r="T609" s="2"/>
      <c r="U609" s="2"/>
      <c r="V609" s="2"/>
      <c r="AF609" s="1">
        <v>0</v>
      </c>
      <c r="AG609" s="1">
        <v>1</v>
      </c>
      <c r="AH609" s="1">
        <v>0</v>
      </c>
      <c r="AI609" s="1">
        <v>1</v>
      </c>
      <c r="AJ609" s="1">
        <v>1</v>
      </c>
      <c r="AK609" s="1">
        <v>0</v>
      </c>
      <c r="AL609" s="1">
        <v>0</v>
      </c>
      <c r="AM609" s="1">
        <v>1</v>
      </c>
      <c r="AN609" s="1">
        <v>0</v>
      </c>
      <c r="AO609" s="1">
        <v>0</v>
      </c>
      <c r="AP609" s="1">
        <v>0</v>
      </c>
      <c r="AQ609" s="1">
        <v>0</v>
      </c>
      <c r="AR609" s="1">
        <v>1</v>
      </c>
      <c r="AS609" s="1">
        <v>1</v>
      </c>
      <c r="AT609" s="1">
        <v>1</v>
      </c>
      <c r="AU609" s="1">
        <v>1</v>
      </c>
      <c r="AV609" s="1">
        <v>1</v>
      </c>
      <c r="AW609" s="1">
        <v>1</v>
      </c>
      <c r="AX609" s="1">
        <v>0</v>
      </c>
      <c r="AY609" s="1">
        <v>0</v>
      </c>
      <c r="AZ609" s="1">
        <v>0</v>
      </c>
      <c r="BA609" s="1">
        <v>1</v>
      </c>
      <c r="BB609" s="1">
        <v>14</v>
      </c>
      <c r="BC609" s="2">
        <v>1</v>
      </c>
      <c r="BD609" s="2">
        <v>2</v>
      </c>
      <c r="BE609" s="2">
        <v>2</v>
      </c>
      <c r="BF609" s="2"/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1</v>
      </c>
      <c r="BM609" s="1">
        <v>0</v>
      </c>
      <c r="BN609" s="1">
        <v>1</v>
      </c>
      <c r="BO609" s="1">
        <v>0</v>
      </c>
      <c r="BP609" s="1">
        <v>0</v>
      </c>
      <c r="BQ609" s="1">
        <v>0</v>
      </c>
      <c r="BR609" s="1"/>
    </row>
    <row r="610" spans="1:70" x14ac:dyDescent="0.3">
      <c r="A610" s="1" t="s">
        <v>165</v>
      </c>
      <c r="B610" s="1" t="s">
        <v>155</v>
      </c>
      <c r="C610" s="1" t="s">
        <v>175</v>
      </c>
      <c r="D610" s="1" t="s">
        <v>177</v>
      </c>
      <c r="E610" s="1" t="s">
        <v>170</v>
      </c>
      <c r="F610" s="1" t="s">
        <v>171</v>
      </c>
      <c r="G610" s="1" t="s">
        <v>4</v>
      </c>
      <c r="H610" s="1">
        <v>38.299999999999997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>
        <v>1</v>
      </c>
      <c r="BB610" s="1"/>
      <c r="BC610" s="2"/>
      <c r="BD610" s="2"/>
      <c r="BE610" s="2"/>
      <c r="BF610" s="2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>
        <v>5.7</v>
      </c>
    </row>
    <row r="611" spans="1:70" x14ac:dyDescent="0.3">
      <c r="A611" s="1" t="s">
        <v>173</v>
      </c>
      <c r="B611" s="1" t="s">
        <v>155</v>
      </c>
      <c r="C611" s="1" t="s">
        <v>175</v>
      </c>
      <c r="D611" s="1" t="s">
        <v>177</v>
      </c>
      <c r="E611" s="1" t="s">
        <v>170</v>
      </c>
      <c r="F611" s="1" t="s">
        <v>171</v>
      </c>
      <c r="G611" s="1" t="s">
        <v>4</v>
      </c>
      <c r="H611" s="1"/>
      <c r="I611" s="1"/>
      <c r="J611" s="1"/>
      <c r="K611" s="1">
        <v>36.5</v>
      </c>
      <c r="L611" s="1">
        <v>32</v>
      </c>
      <c r="M611" s="1">
        <v>41</v>
      </c>
      <c r="N611" s="1">
        <v>38</v>
      </c>
      <c r="O611" s="1">
        <v>33</v>
      </c>
      <c r="P611" s="1">
        <v>43</v>
      </c>
      <c r="Q611" s="1"/>
      <c r="R611" s="1"/>
      <c r="S611" s="1"/>
      <c r="T611" s="1"/>
      <c r="U611" s="1"/>
      <c r="V611" s="1"/>
      <c r="AF611" s="1">
        <v>0</v>
      </c>
      <c r="AG611" s="1">
        <v>1</v>
      </c>
      <c r="AH611" s="1">
        <v>0</v>
      </c>
      <c r="AI611" s="1">
        <v>1</v>
      </c>
      <c r="AJ611" s="1">
        <v>1</v>
      </c>
      <c r="AK611" s="1">
        <v>0</v>
      </c>
      <c r="AL611" s="1">
        <v>0</v>
      </c>
      <c r="AM611" s="1">
        <v>1</v>
      </c>
      <c r="AN611" s="1">
        <v>0</v>
      </c>
      <c r="AO611" s="1">
        <v>0</v>
      </c>
      <c r="AP611" s="1">
        <v>0</v>
      </c>
      <c r="AQ611" s="1">
        <v>0</v>
      </c>
      <c r="AR611" s="1">
        <v>1</v>
      </c>
      <c r="AS611" s="1">
        <v>1</v>
      </c>
      <c r="AT611" s="1">
        <v>1</v>
      </c>
      <c r="AU611" s="1">
        <v>1</v>
      </c>
      <c r="AV611" s="1">
        <v>1</v>
      </c>
      <c r="AW611" s="1">
        <v>1</v>
      </c>
      <c r="AX611" s="1">
        <v>1</v>
      </c>
      <c r="AY611" s="1">
        <v>0</v>
      </c>
      <c r="AZ611" s="1">
        <v>0</v>
      </c>
      <c r="BA611" s="1">
        <v>1</v>
      </c>
      <c r="BB611" s="1"/>
      <c r="BC611" s="2"/>
      <c r="BD611" s="2"/>
      <c r="BE611" s="2">
        <v>2</v>
      </c>
      <c r="BF611" s="2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spans="1:70" x14ac:dyDescent="0.3">
      <c r="A612" s="1" t="s">
        <v>166</v>
      </c>
      <c r="B612" s="1" t="s">
        <v>155</v>
      </c>
      <c r="C612" s="1" t="s">
        <v>175</v>
      </c>
      <c r="D612" s="1" t="s">
        <v>177</v>
      </c>
      <c r="E612" s="1" t="s">
        <v>170</v>
      </c>
      <c r="F612" s="1" t="s">
        <v>171</v>
      </c>
      <c r="G612" s="1" t="s">
        <v>4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>
        <v>1</v>
      </c>
      <c r="BB612" s="1"/>
      <c r="BC612" s="2"/>
      <c r="BD612" s="2"/>
      <c r="BE612" s="2"/>
      <c r="BF612" s="2"/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1</v>
      </c>
      <c r="BM612" s="1">
        <v>0</v>
      </c>
      <c r="BN612" s="1">
        <v>1</v>
      </c>
      <c r="BO612" s="1">
        <v>0</v>
      </c>
      <c r="BP612" s="1">
        <v>0</v>
      </c>
      <c r="BQ612" s="1">
        <v>0</v>
      </c>
      <c r="BR612" s="1"/>
    </row>
    <row r="613" spans="1:70" x14ac:dyDescent="0.3">
      <c r="A613" s="1" t="s">
        <v>163</v>
      </c>
      <c r="B613" s="1" t="s">
        <v>156</v>
      </c>
      <c r="C613" s="1" t="s">
        <v>175</v>
      </c>
      <c r="D613" s="1" t="s">
        <v>177</v>
      </c>
      <c r="E613" s="1" t="s">
        <v>170</v>
      </c>
      <c r="F613" s="1" t="s">
        <v>171</v>
      </c>
      <c r="G613" s="1" t="s">
        <v>4</v>
      </c>
      <c r="H613" s="1">
        <v>21.5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>
        <v>15</v>
      </c>
      <c r="X613" s="1">
        <v>13</v>
      </c>
      <c r="Y613" s="1">
        <v>18</v>
      </c>
      <c r="AA613" s="1">
        <f>44*7</f>
        <v>308</v>
      </c>
      <c r="AB613" s="1">
        <f>47*7</f>
        <v>329</v>
      </c>
      <c r="AC613" s="1">
        <v>16</v>
      </c>
      <c r="AD613" s="1">
        <v>9</v>
      </c>
      <c r="AE613" s="1">
        <v>23</v>
      </c>
      <c r="AF613" s="1">
        <v>0</v>
      </c>
      <c r="AG613" s="1">
        <v>1</v>
      </c>
      <c r="AH613" s="1"/>
      <c r="AI613" s="1">
        <v>0</v>
      </c>
      <c r="AJ613" s="1">
        <v>0</v>
      </c>
      <c r="AK613" s="1">
        <v>0</v>
      </c>
      <c r="AL613" s="1">
        <v>0</v>
      </c>
      <c r="AM613" s="1">
        <v>1</v>
      </c>
      <c r="AN613" s="1">
        <v>0</v>
      </c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>
        <v>1</v>
      </c>
      <c r="BB613" s="1"/>
      <c r="BC613" s="2"/>
      <c r="BD613" s="2"/>
      <c r="BE613" s="2"/>
      <c r="BF613" s="2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>
        <v>4</v>
      </c>
    </row>
    <row r="614" spans="1:70" x14ac:dyDescent="0.3">
      <c r="A614" s="1" t="s">
        <v>164</v>
      </c>
      <c r="B614" s="1" t="s">
        <v>156</v>
      </c>
      <c r="C614" s="1" t="s">
        <v>175</v>
      </c>
      <c r="D614" s="1" t="s">
        <v>177</v>
      </c>
      <c r="E614" s="1" t="s">
        <v>170</v>
      </c>
      <c r="F614" s="1" t="s">
        <v>171</v>
      </c>
      <c r="G614" s="1" t="s">
        <v>4</v>
      </c>
      <c r="H614" s="1">
        <v>20</v>
      </c>
      <c r="I614" s="1">
        <v>17</v>
      </c>
      <c r="J614" s="1">
        <v>23</v>
      </c>
      <c r="K614" s="1"/>
      <c r="L614" s="1"/>
      <c r="M614" s="1"/>
      <c r="N614" s="1"/>
      <c r="O614" s="1"/>
      <c r="P614" s="1"/>
      <c r="Q614" s="2">
        <f>36*4.6</f>
        <v>165.6</v>
      </c>
      <c r="R614" s="2"/>
      <c r="S614" s="2"/>
      <c r="T614" s="2"/>
      <c r="U614" s="2"/>
      <c r="V614" s="2"/>
      <c r="AF614" s="1">
        <v>0</v>
      </c>
      <c r="AG614" s="1">
        <v>1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1</v>
      </c>
      <c r="AN614" s="1">
        <v>0</v>
      </c>
      <c r="AO614" s="1">
        <v>0</v>
      </c>
      <c r="AP614" s="1">
        <v>0</v>
      </c>
      <c r="AQ614" s="1">
        <v>0</v>
      </c>
      <c r="AR614" s="1">
        <v>1</v>
      </c>
      <c r="AS614" s="1">
        <v>1</v>
      </c>
      <c r="AT614" s="1">
        <v>1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1</v>
      </c>
      <c r="BB614" s="1">
        <v>14</v>
      </c>
      <c r="BC614" s="2">
        <v>1</v>
      </c>
      <c r="BD614" s="2">
        <v>2</v>
      </c>
      <c r="BE614" s="2">
        <v>2</v>
      </c>
      <c r="BF614" s="2"/>
      <c r="BG614" s="1">
        <v>0</v>
      </c>
      <c r="BH614" s="1">
        <v>0</v>
      </c>
      <c r="BI614" s="1">
        <v>1</v>
      </c>
      <c r="BJ614" s="1">
        <v>1</v>
      </c>
      <c r="BK614" s="1">
        <v>1</v>
      </c>
      <c r="BL614" s="1">
        <v>1</v>
      </c>
      <c r="BM614" s="1">
        <v>0</v>
      </c>
      <c r="BN614" s="1">
        <v>1</v>
      </c>
      <c r="BO614" s="1">
        <v>1</v>
      </c>
      <c r="BP614" s="1">
        <v>1</v>
      </c>
      <c r="BQ614" s="1">
        <v>0</v>
      </c>
      <c r="BR614" s="1"/>
    </row>
    <row r="615" spans="1:70" x14ac:dyDescent="0.3">
      <c r="A615" s="1" t="s">
        <v>165</v>
      </c>
      <c r="B615" s="1" t="s">
        <v>156</v>
      </c>
      <c r="C615" s="1" t="s">
        <v>175</v>
      </c>
      <c r="D615" s="1" t="s">
        <v>177</v>
      </c>
      <c r="E615" s="1" t="s">
        <v>170</v>
      </c>
      <c r="F615" s="1" t="s">
        <v>171</v>
      </c>
      <c r="G615" s="1" t="s">
        <v>4</v>
      </c>
      <c r="H615" s="1">
        <v>39.5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>
        <v>1</v>
      </c>
      <c r="BB615" s="1"/>
      <c r="BC615" s="2"/>
      <c r="BD615" s="2"/>
      <c r="BE615" s="2"/>
      <c r="BF615" s="2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>
        <v>7.1</v>
      </c>
    </row>
    <row r="616" spans="1:70" x14ac:dyDescent="0.3">
      <c r="A616" s="1" t="s">
        <v>173</v>
      </c>
      <c r="B616" s="1" t="s">
        <v>156</v>
      </c>
      <c r="C616" s="1" t="s">
        <v>175</v>
      </c>
      <c r="D616" s="1" t="s">
        <v>177</v>
      </c>
      <c r="E616" s="1" t="s">
        <v>170</v>
      </c>
      <c r="F616" s="1" t="s">
        <v>171</v>
      </c>
      <c r="G616" s="1" t="s">
        <v>4</v>
      </c>
      <c r="H616" s="1"/>
      <c r="I616" s="1"/>
      <c r="J616" s="1"/>
      <c r="K616" s="1">
        <v>40.5</v>
      </c>
      <c r="L616" s="1">
        <v>33</v>
      </c>
      <c r="M616" s="1">
        <v>48</v>
      </c>
      <c r="N616" s="1">
        <v>40.5</v>
      </c>
      <c r="O616" s="1">
        <v>33</v>
      </c>
      <c r="P616" s="1">
        <v>48</v>
      </c>
      <c r="Q616" s="1"/>
      <c r="R616" s="1"/>
      <c r="S616" s="1"/>
      <c r="T616" s="1"/>
      <c r="U616" s="1"/>
      <c r="V616" s="1"/>
      <c r="AF616" s="1">
        <v>0</v>
      </c>
      <c r="AG616" s="1">
        <v>1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1</v>
      </c>
      <c r="AN616" s="1">
        <v>0</v>
      </c>
      <c r="AO616" s="1">
        <v>0</v>
      </c>
      <c r="AP616" s="1">
        <v>0</v>
      </c>
      <c r="AQ616" s="1">
        <v>0</v>
      </c>
      <c r="AR616" s="1">
        <v>1</v>
      </c>
      <c r="AS616" s="1">
        <v>1</v>
      </c>
      <c r="AT616" s="1">
        <v>1</v>
      </c>
      <c r="AU616" s="1">
        <v>1</v>
      </c>
      <c r="AV616" s="1">
        <v>1</v>
      </c>
      <c r="AW616" s="1">
        <v>0</v>
      </c>
      <c r="AX616" s="1">
        <v>0</v>
      </c>
      <c r="AY616" s="1">
        <v>0</v>
      </c>
      <c r="AZ616" s="1">
        <v>0</v>
      </c>
      <c r="BA616" s="1">
        <v>1</v>
      </c>
      <c r="BB616" s="1"/>
      <c r="BC616" s="2"/>
      <c r="BD616" s="2"/>
      <c r="BE616" s="2">
        <v>2</v>
      </c>
      <c r="BF616" s="2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spans="1:70" x14ac:dyDescent="0.3">
      <c r="A617" s="1" t="s">
        <v>166</v>
      </c>
      <c r="B617" s="1" t="s">
        <v>156</v>
      </c>
      <c r="C617" s="1" t="s">
        <v>175</v>
      </c>
      <c r="D617" s="1" t="s">
        <v>177</v>
      </c>
      <c r="E617" s="1" t="s">
        <v>170</v>
      </c>
      <c r="F617" s="1" t="s">
        <v>171</v>
      </c>
      <c r="G617" s="1" t="s">
        <v>4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>
        <v>1</v>
      </c>
      <c r="BB617" s="1"/>
      <c r="BC617" s="2"/>
      <c r="BD617" s="2"/>
      <c r="BE617" s="2"/>
      <c r="BF617" s="2"/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1</v>
      </c>
      <c r="BM617" s="1">
        <v>0</v>
      </c>
      <c r="BN617" s="1">
        <v>1</v>
      </c>
      <c r="BO617" s="1">
        <v>0</v>
      </c>
      <c r="BP617" s="1">
        <v>0</v>
      </c>
      <c r="BQ617" s="1">
        <v>0</v>
      </c>
      <c r="BR617" s="1"/>
    </row>
    <row r="618" spans="1:70" x14ac:dyDescent="0.3">
      <c r="A618" s="1" t="s">
        <v>163</v>
      </c>
      <c r="B618" s="1" t="s">
        <v>157</v>
      </c>
      <c r="C618" s="1" t="s">
        <v>175</v>
      </c>
      <c r="D618" s="1" t="s">
        <v>177</v>
      </c>
      <c r="E618" s="1" t="s">
        <v>170</v>
      </c>
      <c r="F618" s="1" t="s">
        <v>171</v>
      </c>
      <c r="G618" s="1" t="s">
        <v>4</v>
      </c>
      <c r="H618" s="1">
        <v>31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>
        <v>16</v>
      </c>
      <c r="X618" s="1">
        <v>14</v>
      </c>
      <c r="Y618" s="1">
        <v>18</v>
      </c>
      <c r="AA618" s="1">
        <f>43*7</f>
        <v>301</v>
      </c>
      <c r="AB618" s="1">
        <f>47*7</f>
        <v>329</v>
      </c>
      <c r="AC618" s="1">
        <v>16</v>
      </c>
      <c r="AD618" s="1">
        <v>14</v>
      </c>
      <c r="AE618" s="1">
        <v>18</v>
      </c>
      <c r="AF618" s="1">
        <v>0</v>
      </c>
      <c r="AG618" s="1">
        <v>1</v>
      </c>
      <c r="AH618" s="1"/>
      <c r="AI618" s="1">
        <v>0</v>
      </c>
      <c r="AJ618" s="1">
        <v>0</v>
      </c>
      <c r="AK618" s="1">
        <v>0</v>
      </c>
      <c r="AL618" s="1">
        <v>1</v>
      </c>
      <c r="AM618" s="1">
        <v>0</v>
      </c>
      <c r="AN618" s="1">
        <v>0</v>
      </c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>
        <v>1</v>
      </c>
      <c r="BB618" s="1"/>
      <c r="BC618" s="2"/>
      <c r="BD618" s="2"/>
      <c r="BE618" s="2"/>
      <c r="BF618" s="2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>
        <v>7</v>
      </c>
    </row>
    <row r="619" spans="1:70" x14ac:dyDescent="0.3">
      <c r="A619" s="1" t="s">
        <v>164</v>
      </c>
      <c r="B619" s="1" t="s">
        <v>157</v>
      </c>
      <c r="C619" s="1" t="s">
        <v>175</v>
      </c>
      <c r="D619" s="1" t="s">
        <v>177</v>
      </c>
      <c r="E619" s="1" t="s">
        <v>170</v>
      </c>
      <c r="F619" s="1" t="s">
        <v>171</v>
      </c>
      <c r="G619" s="1" t="s">
        <v>4</v>
      </c>
      <c r="H619" s="1">
        <v>31</v>
      </c>
      <c r="I619" s="1">
        <v>28</v>
      </c>
      <c r="J619" s="1">
        <v>33</v>
      </c>
      <c r="K619" s="1"/>
      <c r="L619" s="1"/>
      <c r="M619" s="1"/>
      <c r="N619" s="1"/>
      <c r="O619" s="1"/>
      <c r="P619" s="1"/>
      <c r="Q619" s="2">
        <f>185*1.2</f>
        <v>222</v>
      </c>
      <c r="R619" s="2"/>
      <c r="S619" s="2"/>
      <c r="T619" s="2"/>
      <c r="U619" s="2"/>
      <c r="V619" s="2"/>
      <c r="AF619" s="1">
        <v>0</v>
      </c>
      <c r="AG619" s="1">
        <v>1</v>
      </c>
      <c r="AH619" s="1">
        <v>0</v>
      </c>
      <c r="AI619" s="1">
        <v>0</v>
      </c>
      <c r="AJ619" s="1">
        <v>0</v>
      </c>
      <c r="AK619" s="1">
        <v>0</v>
      </c>
      <c r="AL619" s="1">
        <v>1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1</v>
      </c>
      <c r="AT619" s="1">
        <v>1</v>
      </c>
      <c r="AU619" s="1">
        <v>1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1</v>
      </c>
      <c r="BB619" s="1">
        <v>14</v>
      </c>
      <c r="BC619" s="2">
        <v>1</v>
      </c>
      <c r="BD619" s="2">
        <v>2</v>
      </c>
      <c r="BE619" s="2">
        <v>2</v>
      </c>
      <c r="BF619" s="2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spans="1:70" x14ac:dyDescent="0.3">
      <c r="A620" s="1" t="s">
        <v>165</v>
      </c>
      <c r="B620" s="1" t="s">
        <v>157</v>
      </c>
      <c r="C620" s="1" t="s">
        <v>175</v>
      </c>
      <c r="D620" s="1" t="s">
        <v>177</v>
      </c>
      <c r="E620" s="1" t="s">
        <v>170</v>
      </c>
      <c r="F620" s="1" t="s">
        <v>171</v>
      </c>
      <c r="G620" s="1" t="s">
        <v>4</v>
      </c>
      <c r="H620" s="1">
        <v>62.7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>
        <v>1</v>
      </c>
      <c r="BB620" s="1"/>
      <c r="BC620" s="2"/>
      <c r="BD620" s="2"/>
      <c r="BE620" s="2"/>
      <c r="BF620" s="2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>
        <v>6.8</v>
      </c>
    </row>
    <row r="621" spans="1:70" x14ac:dyDescent="0.3">
      <c r="A621" s="1" t="s">
        <v>173</v>
      </c>
      <c r="B621" s="1" t="s">
        <v>157</v>
      </c>
      <c r="C621" s="1" t="s">
        <v>175</v>
      </c>
      <c r="D621" s="1" t="s">
        <v>177</v>
      </c>
      <c r="E621" s="1" t="s">
        <v>170</v>
      </c>
      <c r="F621" s="1" t="s">
        <v>171</v>
      </c>
      <c r="G621" s="1" t="s">
        <v>4</v>
      </c>
      <c r="H621" s="1"/>
      <c r="I621" s="1"/>
      <c r="J621" s="1"/>
      <c r="K621" s="1">
        <v>58</v>
      </c>
      <c r="L621" s="1">
        <v>51</v>
      </c>
      <c r="M621" s="1">
        <v>65</v>
      </c>
      <c r="N621" s="1">
        <v>62.5</v>
      </c>
      <c r="O621" s="1">
        <v>57</v>
      </c>
      <c r="P621" s="1">
        <v>68</v>
      </c>
      <c r="Q621" s="1"/>
      <c r="R621" s="1"/>
      <c r="S621" s="1"/>
      <c r="T621" s="1"/>
      <c r="U621" s="1"/>
      <c r="V621" s="1"/>
      <c r="AF621" s="1">
        <v>0</v>
      </c>
      <c r="AG621" s="1">
        <v>1</v>
      </c>
      <c r="AH621" s="1">
        <v>0</v>
      </c>
      <c r="AI621" s="1">
        <v>0</v>
      </c>
      <c r="AJ621" s="1">
        <v>0</v>
      </c>
      <c r="AK621" s="1">
        <v>0</v>
      </c>
      <c r="AL621" s="1">
        <v>1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1</v>
      </c>
      <c r="AS621" s="1">
        <v>1</v>
      </c>
      <c r="AT621" s="1">
        <v>1</v>
      </c>
      <c r="AU621" s="1">
        <v>1</v>
      </c>
      <c r="AV621" s="1">
        <v>1</v>
      </c>
      <c r="AW621" s="1">
        <v>0</v>
      </c>
      <c r="AX621" s="1">
        <v>0</v>
      </c>
      <c r="AY621" s="1">
        <v>0</v>
      </c>
      <c r="AZ621" s="1">
        <v>0</v>
      </c>
      <c r="BA621" s="1">
        <v>1</v>
      </c>
      <c r="BB621" s="1"/>
      <c r="BC621" s="2"/>
      <c r="BD621" s="2"/>
      <c r="BE621" s="2">
        <v>2</v>
      </c>
      <c r="BF621" s="2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spans="1:70" x14ac:dyDescent="0.3">
      <c r="A622" s="1" t="s">
        <v>166</v>
      </c>
      <c r="B622" s="1" t="s">
        <v>157</v>
      </c>
      <c r="C622" s="1" t="s">
        <v>175</v>
      </c>
      <c r="D622" s="1" t="s">
        <v>177</v>
      </c>
      <c r="E622" s="1" t="s">
        <v>170</v>
      </c>
      <c r="F622" s="1" t="s">
        <v>171</v>
      </c>
      <c r="G622" s="1" t="s">
        <v>4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>
        <v>1</v>
      </c>
      <c r="BB622" s="1"/>
      <c r="BC622" s="2"/>
      <c r="BD622" s="2"/>
      <c r="BE622" s="2"/>
      <c r="BF622" s="2"/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1</v>
      </c>
      <c r="BM622" s="1">
        <v>0</v>
      </c>
      <c r="BN622" s="1">
        <v>1</v>
      </c>
      <c r="BO622" s="1">
        <v>0</v>
      </c>
      <c r="BP622" s="1">
        <v>0</v>
      </c>
      <c r="BQ622" s="1">
        <v>0</v>
      </c>
      <c r="BR622" s="1"/>
    </row>
    <row r="623" spans="1:70" x14ac:dyDescent="0.3">
      <c r="A623" s="1" t="s">
        <v>163</v>
      </c>
      <c r="B623" s="1" t="s">
        <v>158</v>
      </c>
      <c r="C623" s="1" t="s">
        <v>175</v>
      </c>
      <c r="D623" s="1" t="s">
        <v>177</v>
      </c>
      <c r="E623" s="1" t="s">
        <v>170</v>
      </c>
      <c r="F623" s="1" t="s">
        <v>171</v>
      </c>
      <c r="G623" s="1" t="s">
        <v>4</v>
      </c>
      <c r="H623" s="1">
        <v>30.5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AF623" s="1">
        <v>0</v>
      </c>
      <c r="AG623" s="1">
        <v>0</v>
      </c>
      <c r="AH623" s="1"/>
      <c r="AI623" s="1">
        <v>0</v>
      </c>
      <c r="AJ623" s="1">
        <v>1</v>
      </c>
      <c r="AK623" s="1">
        <v>0</v>
      </c>
      <c r="AL623" s="1">
        <v>0</v>
      </c>
      <c r="AM623" s="1">
        <v>1</v>
      </c>
      <c r="AN623" s="1">
        <v>0</v>
      </c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>
        <v>1</v>
      </c>
      <c r="BB623" s="1"/>
      <c r="BC623" s="2"/>
      <c r="BD623" s="2"/>
      <c r="BE623" s="2"/>
      <c r="BF623" s="2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>
        <v>7</v>
      </c>
    </row>
    <row r="624" spans="1:70" x14ac:dyDescent="0.3">
      <c r="A624" s="1" t="s">
        <v>164</v>
      </c>
      <c r="B624" s="1" t="s">
        <v>158</v>
      </c>
      <c r="C624" s="1" t="s">
        <v>175</v>
      </c>
      <c r="D624" s="1" t="s">
        <v>177</v>
      </c>
      <c r="E624" s="1" t="s">
        <v>170</v>
      </c>
      <c r="F624" s="1" t="s">
        <v>171</v>
      </c>
      <c r="G624" s="1" t="s">
        <v>4</v>
      </c>
      <c r="H624" s="1">
        <v>30</v>
      </c>
      <c r="I624" s="1">
        <v>28</v>
      </c>
      <c r="J624" s="1">
        <v>32</v>
      </c>
      <c r="K624" s="1"/>
      <c r="L624" s="1"/>
      <c r="M624" s="1"/>
      <c r="N624" s="1"/>
      <c r="O624" s="1"/>
      <c r="P624" s="1"/>
      <c r="Q624" s="2">
        <v>850</v>
      </c>
      <c r="R624" s="2"/>
      <c r="S624" s="2"/>
      <c r="T624" s="2"/>
      <c r="U624" s="2"/>
      <c r="V624" s="2"/>
      <c r="AF624" s="1">
        <v>0</v>
      </c>
      <c r="AG624" s="1">
        <v>1</v>
      </c>
      <c r="AH624" s="1">
        <v>0</v>
      </c>
      <c r="AI624" s="1">
        <v>1</v>
      </c>
      <c r="AJ624" s="1">
        <v>1</v>
      </c>
      <c r="AK624" s="1">
        <v>0</v>
      </c>
      <c r="AL624" s="1">
        <v>0</v>
      </c>
      <c r="AM624" s="1">
        <v>1</v>
      </c>
      <c r="AN624" s="1">
        <v>0</v>
      </c>
      <c r="AO624" s="1">
        <v>0</v>
      </c>
      <c r="AP624" s="1">
        <v>0</v>
      </c>
      <c r="AQ624" s="1">
        <v>0</v>
      </c>
      <c r="AR624" s="1">
        <v>1</v>
      </c>
      <c r="AS624" s="1">
        <v>1</v>
      </c>
      <c r="AT624" s="1">
        <v>1</v>
      </c>
      <c r="AU624" s="1">
        <v>1</v>
      </c>
      <c r="AV624" s="1">
        <v>1</v>
      </c>
      <c r="AW624" s="1">
        <v>1</v>
      </c>
      <c r="AX624" s="1">
        <v>0</v>
      </c>
      <c r="AY624" s="1">
        <v>0</v>
      </c>
      <c r="AZ624" s="1">
        <v>0</v>
      </c>
      <c r="BA624" s="1">
        <v>1</v>
      </c>
      <c r="BB624" s="1">
        <v>28</v>
      </c>
      <c r="BC624" s="2">
        <v>1</v>
      </c>
      <c r="BD624" s="2">
        <v>2</v>
      </c>
      <c r="BE624" s="2">
        <v>3</v>
      </c>
      <c r="BF624" s="2"/>
      <c r="BG624" s="1">
        <v>1</v>
      </c>
      <c r="BH624" s="1">
        <v>1</v>
      </c>
      <c r="BI624" s="1">
        <v>1</v>
      </c>
      <c r="BJ624" s="1">
        <v>1</v>
      </c>
      <c r="BK624" s="1">
        <v>1</v>
      </c>
      <c r="BL624" s="1">
        <v>1</v>
      </c>
      <c r="BM624" s="1">
        <v>0</v>
      </c>
      <c r="BN624" s="1">
        <v>1</v>
      </c>
      <c r="BO624" s="1">
        <v>1</v>
      </c>
      <c r="BP624" s="1">
        <v>0</v>
      </c>
      <c r="BQ624" s="1">
        <v>0</v>
      </c>
      <c r="BR624" s="1"/>
    </row>
    <row r="625" spans="1:70" x14ac:dyDescent="0.3">
      <c r="A625" s="1" t="s">
        <v>168</v>
      </c>
      <c r="B625" s="1" t="s">
        <v>158</v>
      </c>
      <c r="C625" s="1" t="s">
        <v>175</v>
      </c>
      <c r="D625" s="1" t="s">
        <v>177</v>
      </c>
      <c r="E625" s="1" t="s">
        <v>170</v>
      </c>
      <c r="F625" s="1" t="s">
        <v>171</v>
      </c>
      <c r="G625" s="1" t="s">
        <v>4</v>
      </c>
      <c r="H625" s="1">
        <v>29.8</v>
      </c>
      <c r="I625" s="1"/>
      <c r="J625" s="1"/>
      <c r="K625" s="1"/>
      <c r="L625" s="1"/>
      <c r="M625" s="1"/>
      <c r="N625" s="1"/>
      <c r="O625" s="1"/>
      <c r="P625" s="1"/>
      <c r="Q625" s="1">
        <v>1100</v>
      </c>
      <c r="R625" s="1"/>
      <c r="S625" s="1"/>
      <c r="T625" s="1"/>
      <c r="U625" s="1"/>
      <c r="V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>
        <v>1</v>
      </c>
      <c r="BB625" s="1"/>
      <c r="BC625" s="2"/>
      <c r="BD625" s="2"/>
      <c r="BE625" s="2"/>
      <c r="BF625" s="2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spans="1:70" x14ac:dyDescent="0.3">
      <c r="A626" s="1" t="s">
        <v>173</v>
      </c>
      <c r="B626" s="1" t="s">
        <v>158</v>
      </c>
      <c r="C626" s="1" t="s">
        <v>175</v>
      </c>
      <c r="D626" s="1" t="s">
        <v>177</v>
      </c>
      <c r="E626" s="1" t="s">
        <v>170</v>
      </c>
      <c r="F626" s="1" t="s">
        <v>171</v>
      </c>
      <c r="G626" s="1" t="s">
        <v>4</v>
      </c>
      <c r="H626" s="1"/>
      <c r="I626" s="1"/>
      <c r="J626" s="1"/>
      <c r="K626" s="1">
        <v>55.5</v>
      </c>
      <c r="L626" s="1">
        <v>49</v>
      </c>
      <c r="M626" s="1">
        <v>62</v>
      </c>
      <c r="N626" s="1">
        <v>57</v>
      </c>
      <c r="O626" s="1">
        <v>51</v>
      </c>
      <c r="P626" s="1">
        <v>63</v>
      </c>
      <c r="Q626" s="1"/>
      <c r="R626" s="1"/>
      <c r="S626" s="1"/>
      <c r="T626" s="1"/>
      <c r="U626" s="1"/>
      <c r="V626" s="1"/>
      <c r="AF626" s="1">
        <v>0</v>
      </c>
      <c r="AG626" s="1">
        <v>0</v>
      </c>
      <c r="AH626" s="1">
        <v>0</v>
      </c>
      <c r="AI626" s="1">
        <v>1</v>
      </c>
      <c r="AJ626" s="1">
        <v>1</v>
      </c>
      <c r="AK626" s="1">
        <v>0</v>
      </c>
      <c r="AL626" s="1">
        <v>0</v>
      </c>
      <c r="AM626" s="1">
        <v>1</v>
      </c>
      <c r="AN626" s="1">
        <v>0</v>
      </c>
      <c r="AO626" s="1">
        <v>0</v>
      </c>
      <c r="AP626" s="1">
        <v>1</v>
      </c>
      <c r="AQ626" s="1">
        <v>1</v>
      </c>
      <c r="AR626" s="1">
        <v>1</v>
      </c>
      <c r="AS626" s="1">
        <v>1</v>
      </c>
      <c r="AT626" s="1">
        <v>1</v>
      </c>
      <c r="AU626" s="1">
        <v>1</v>
      </c>
      <c r="AV626" s="1">
        <v>1</v>
      </c>
      <c r="AW626" s="1">
        <v>1</v>
      </c>
      <c r="AX626" s="1">
        <v>1</v>
      </c>
      <c r="AY626" s="1">
        <v>1</v>
      </c>
      <c r="AZ626" s="1">
        <v>0</v>
      </c>
      <c r="BA626" s="1">
        <v>1</v>
      </c>
      <c r="BB626" s="1"/>
      <c r="BC626" s="2"/>
      <c r="BD626" s="2"/>
      <c r="BE626" s="2">
        <v>2</v>
      </c>
      <c r="BF626" s="2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spans="1:70" x14ac:dyDescent="0.3">
      <c r="A627" s="1" t="s">
        <v>166</v>
      </c>
      <c r="B627" s="1" t="s">
        <v>158</v>
      </c>
      <c r="C627" s="1" t="s">
        <v>175</v>
      </c>
      <c r="D627" s="1" t="s">
        <v>177</v>
      </c>
      <c r="E627" s="1" t="s">
        <v>170</v>
      </c>
      <c r="F627" s="1" t="s">
        <v>171</v>
      </c>
      <c r="G627" s="1" t="s">
        <v>4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>
        <v>1</v>
      </c>
      <c r="BB627" s="1"/>
      <c r="BC627" s="2"/>
      <c r="BD627" s="2"/>
      <c r="BE627" s="2"/>
      <c r="BF627" s="2"/>
      <c r="BG627" s="1">
        <v>1</v>
      </c>
      <c r="BH627" s="1">
        <v>1</v>
      </c>
      <c r="BI627" s="1">
        <v>1</v>
      </c>
      <c r="BJ627" s="1">
        <v>1</v>
      </c>
      <c r="BK627" s="1">
        <v>1</v>
      </c>
      <c r="BL627" s="1">
        <v>1</v>
      </c>
      <c r="BM627" s="1">
        <v>1</v>
      </c>
      <c r="BN627" s="1">
        <v>1</v>
      </c>
      <c r="BO627" s="1">
        <v>1</v>
      </c>
      <c r="BP627" s="1">
        <v>1</v>
      </c>
      <c r="BQ627" s="1">
        <v>1</v>
      </c>
      <c r="BR627" s="1"/>
    </row>
    <row r="628" spans="1:70" x14ac:dyDescent="0.3">
      <c r="A628" s="1" t="s">
        <v>163</v>
      </c>
      <c r="B628" s="1" t="s">
        <v>159</v>
      </c>
      <c r="C628" s="1" t="s">
        <v>175</v>
      </c>
      <c r="D628" s="1" t="s">
        <v>177</v>
      </c>
      <c r="E628" s="1" t="s">
        <v>170</v>
      </c>
      <c r="F628" s="1" t="s">
        <v>171</v>
      </c>
      <c r="G628" s="1" t="s">
        <v>4</v>
      </c>
      <c r="H628" s="1">
        <v>20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AF628" s="1">
        <v>0</v>
      </c>
      <c r="AG628" s="1">
        <v>0</v>
      </c>
      <c r="AH628" s="1"/>
      <c r="AI628" s="1">
        <v>0</v>
      </c>
      <c r="AJ628" s="1">
        <v>1</v>
      </c>
      <c r="AK628" s="1">
        <v>0</v>
      </c>
      <c r="AL628" s="1">
        <v>0</v>
      </c>
      <c r="AM628" s="1">
        <v>1</v>
      </c>
      <c r="AN628" s="1">
        <v>0</v>
      </c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>
        <v>1</v>
      </c>
      <c r="BB628" s="1"/>
      <c r="BC628" s="2"/>
      <c r="BD628" s="2"/>
      <c r="BE628" s="2"/>
      <c r="BF628" s="2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>
        <v>7</v>
      </c>
    </row>
    <row r="629" spans="1:70" x14ac:dyDescent="0.3">
      <c r="A629" s="1" t="s">
        <v>164</v>
      </c>
      <c r="B629" s="1" t="s">
        <v>159</v>
      </c>
      <c r="C629" s="1" t="s">
        <v>175</v>
      </c>
      <c r="D629" s="1" t="s">
        <v>177</v>
      </c>
      <c r="E629" s="1" t="s">
        <v>170</v>
      </c>
      <c r="F629" s="1" t="s">
        <v>171</v>
      </c>
      <c r="G629" s="1" t="s">
        <v>4</v>
      </c>
      <c r="H629" s="1">
        <v>22</v>
      </c>
      <c r="I629" s="1">
        <v>20</v>
      </c>
      <c r="J629" s="1">
        <v>24</v>
      </c>
      <c r="K629" s="1"/>
      <c r="L629" s="1"/>
      <c r="M629" s="1"/>
      <c r="N629" s="1"/>
      <c r="O629" s="1"/>
      <c r="P629" s="1"/>
      <c r="Q629" s="2">
        <f>46*6.3</f>
        <v>289.8</v>
      </c>
      <c r="R629" s="2"/>
      <c r="S629" s="2"/>
      <c r="T629" s="2"/>
      <c r="U629" s="2"/>
      <c r="V629" s="2"/>
      <c r="AF629" s="1">
        <v>0</v>
      </c>
      <c r="AG629" s="1">
        <v>1</v>
      </c>
      <c r="AH629" s="1">
        <v>0</v>
      </c>
      <c r="AI629" s="1">
        <v>1</v>
      </c>
      <c r="AJ629" s="1">
        <v>1</v>
      </c>
      <c r="AK629" s="1">
        <v>0</v>
      </c>
      <c r="AL629" s="1">
        <v>0</v>
      </c>
      <c r="AM629" s="1">
        <v>1</v>
      </c>
      <c r="AN629" s="1">
        <v>0</v>
      </c>
      <c r="AO629" s="1">
        <v>0</v>
      </c>
      <c r="AP629" s="1">
        <v>0</v>
      </c>
      <c r="AQ629" s="1">
        <v>0</v>
      </c>
      <c r="AR629" s="1">
        <v>1</v>
      </c>
      <c r="AS629" s="1">
        <v>1</v>
      </c>
      <c r="AT629" s="1">
        <v>1</v>
      </c>
      <c r="AU629" s="1">
        <v>1</v>
      </c>
      <c r="AV629" s="1">
        <v>1</v>
      </c>
      <c r="AW629" s="1">
        <v>1</v>
      </c>
      <c r="AX629" s="1">
        <v>1</v>
      </c>
      <c r="AY629" s="1">
        <v>0</v>
      </c>
      <c r="AZ629" s="1">
        <v>0</v>
      </c>
      <c r="BA629" s="1">
        <v>1</v>
      </c>
      <c r="BB629" s="1">
        <v>14</v>
      </c>
      <c r="BC629" s="2">
        <v>1</v>
      </c>
      <c r="BD629" s="2">
        <v>2</v>
      </c>
      <c r="BE629" s="2">
        <v>3</v>
      </c>
      <c r="BF629" s="2"/>
      <c r="BG629" s="1">
        <v>0</v>
      </c>
      <c r="BH629" s="1">
        <v>0</v>
      </c>
      <c r="BI629" s="1">
        <v>1</v>
      </c>
      <c r="BJ629" s="1">
        <v>0</v>
      </c>
      <c r="BK629" s="1">
        <v>0</v>
      </c>
      <c r="BL629" s="1">
        <v>1</v>
      </c>
      <c r="BM629" s="1">
        <v>0</v>
      </c>
      <c r="BN629" s="1">
        <v>0</v>
      </c>
      <c r="BO629" s="1">
        <v>0</v>
      </c>
      <c r="BP629" s="1">
        <v>1</v>
      </c>
      <c r="BQ629" s="1">
        <v>0</v>
      </c>
      <c r="BR629" s="1"/>
    </row>
    <row r="630" spans="1:70" x14ac:dyDescent="0.3">
      <c r="A630" s="1" t="s">
        <v>165</v>
      </c>
      <c r="B630" s="1" t="s">
        <v>159</v>
      </c>
      <c r="C630" s="1" t="s">
        <v>175</v>
      </c>
      <c r="D630" s="1" t="s">
        <v>177</v>
      </c>
      <c r="E630" s="1" t="s">
        <v>170</v>
      </c>
      <c r="F630" s="1" t="s">
        <v>171</v>
      </c>
      <c r="G630" s="1" t="s">
        <v>4</v>
      </c>
      <c r="H630" s="1">
        <v>40.200000000000003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>
        <v>14</v>
      </c>
      <c r="X630" s="1">
        <v>10</v>
      </c>
      <c r="Y630" s="1">
        <v>20</v>
      </c>
      <c r="AA630" s="1">
        <v>310</v>
      </c>
      <c r="AB630" s="1">
        <v>330</v>
      </c>
      <c r="AC630" s="1">
        <v>21</v>
      </c>
      <c r="AD630" s="1">
        <v>19</v>
      </c>
      <c r="AE630" s="1">
        <v>28</v>
      </c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>
        <v>1</v>
      </c>
      <c r="BB630" s="1"/>
      <c r="BC630" s="2"/>
      <c r="BD630" s="2"/>
      <c r="BE630" s="2"/>
      <c r="BF630" s="2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>
        <v>7.5</v>
      </c>
    </row>
    <row r="631" spans="1:70" x14ac:dyDescent="0.3">
      <c r="A631" s="1" t="s">
        <v>173</v>
      </c>
      <c r="B631" s="1" t="s">
        <v>159</v>
      </c>
      <c r="C631" s="1" t="s">
        <v>175</v>
      </c>
      <c r="D631" s="1" t="s">
        <v>177</v>
      </c>
      <c r="E631" s="1" t="s">
        <v>170</v>
      </c>
      <c r="F631" s="1" t="s">
        <v>171</v>
      </c>
      <c r="G631" s="1" t="s">
        <v>4</v>
      </c>
      <c r="H631" s="1"/>
      <c r="I631" s="1"/>
      <c r="J631" s="1"/>
      <c r="K631" s="1">
        <v>42</v>
      </c>
      <c r="L631" s="1">
        <v>34</v>
      </c>
      <c r="M631" s="1">
        <v>50</v>
      </c>
      <c r="N631" s="1">
        <v>40</v>
      </c>
      <c r="O631" s="1">
        <v>32</v>
      </c>
      <c r="P631" s="1">
        <v>48</v>
      </c>
      <c r="Q631" s="1"/>
      <c r="R631" s="1"/>
      <c r="S631" s="1"/>
      <c r="T631" s="1"/>
      <c r="U631" s="1"/>
      <c r="V631" s="1"/>
      <c r="AF631" s="1">
        <v>0</v>
      </c>
      <c r="AG631" s="1">
        <v>1</v>
      </c>
      <c r="AH631" s="1">
        <v>0</v>
      </c>
      <c r="AI631" s="1">
        <v>1</v>
      </c>
      <c r="AJ631" s="1">
        <v>1</v>
      </c>
      <c r="AK631" s="1">
        <v>0</v>
      </c>
      <c r="AL631" s="1">
        <v>0</v>
      </c>
      <c r="AM631" s="1">
        <v>1</v>
      </c>
      <c r="AN631" s="1">
        <v>0</v>
      </c>
      <c r="AO631" s="1">
        <v>0</v>
      </c>
      <c r="AP631" s="1">
        <v>0</v>
      </c>
      <c r="AQ631" s="1">
        <v>1</v>
      </c>
      <c r="AR631" s="1">
        <v>1</v>
      </c>
      <c r="AS631" s="1">
        <v>1</v>
      </c>
      <c r="AT631" s="1">
        <v>1</v>
      </c>
      <c r="AU631" s="1">
        <v>1</v>
      </c>
      <c r="AV631" s="1">
        <v>1</v>
      </c>
      <c r="AW631" s="1">
        <v>1</v>
      </c>
      <c r="AX631" s="1">
        <v>1</v>
      </c>
      <c r="AY631" s="1">
        <v>1</v>
      </c>
      <c r="AZ631" s="1">
        <v>0</v>
      </c>
      <c r="BA631" s="1">
        <v>1</v>
      </c>
      <c r="BB631" s="1"/>
      <c r="BC631" s="2"/>
      <c r="BD631" s="2"/>
      <c r="BE631" s="2">
        <v>2</v>
      </c>
      <c r="BF631" s="2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spans="1:70" x14ac:dyDescent="0.3">
      <c r="A632" s="1" t="s">
        <v>166</v>
      </c>
      <c r="B632" s="1" t="s">
        <v>159</v>
      </c>
      <c r="C632" s="1" t="s">
        <v>175</v>
      </c>
      <c r="D632" s="1" t="s">
        <v>177</v>
      </c>
      <c r="E632" s="1" t="s">
        <v>170</v>
      </c>
      <c r="F632" s="1" t="s">
        <v>171</v>
      </c>
      <c r="G632" s="1" t="s">
        <v>4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>
        <v>1</v>
      </c>
      <c r="BB632" s="1"/>
      <c r="BC632" s="2"/>
      <c r="BD632" s="2"/>
      <c r="BE632" s="2"/>
      <c r="BF632" s="2"/>
      <c r="BG632" s="1">
        <v>1</v>
      </c>
      <c r="BH632" s="1">
        <v>1</v>
      </c>
      <c r="BI632" s="1">
        <v>1</v>
      </c>
      <c r="BJ632" s="1">
        <v>0</v>
      </c>
      <c r="BK632" s="1">
        <v>0</v>
      </c>
      <c r="BL632" s="1">
        <v>1</v>
      </c>
      <c r="BM632" s="1">
        <v>1</v>
      </c>
      <c r="BN632" s="1">
        <v>1</v>
      </c>
      <c r="BO632" s="1">
        <v>0</v>
      </c>
      <c r="BP632" s="1">
        <v>0</v>
      </c>
      <c r="BQ632" s="1">
        <v>0</v>
      </c>
      <c r="BR632" s="1"/>
    </row>
    <row r="633" spans="1:70" x14ac:dyDescent="0.3">
      <c r="A633" s="1" t="s">
        <v>163</v>
      </c>
      <c r="B633" s="1" t="s">
        <v>160</v>
      </c>
      <c r="C633" s="1" t="s">
        <v>175</v>
      </c>
      <c r="D633" s="1" t="s">
        <v>177</v>
      </c>
      <c r="E633" s="1" t="s">
        <v>170</v>
      </c>
      <c r="F633" s="1" t="s">
        <v>171</v>
      </c>
      <c r="G633" s="1" t="s">
        <v>4</v>
      </c>
      <c r="H633" s="1">
        <v>25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AF633" s="1">
        <v>0</v>
      </c>
      <c r="AG633" s="1">
        <v>0</v>
      </c>
      <c r="AH633" s="1"/>
      <c r="AI633" s="1">
        <v>0</v>
      </c>
      <c r="AJ633" s="1">
        <v>1</v>
      </c>
      <c r="AK633" s="1">
        <v>0</v>
      </c>
      <c r="AL633" s="1">
        <v>0</v>
      </c>
      <c r="AM633" s="1">
        <v>1</v>
      </c>
      <c r="AN633" s="1">
        <v>0</v>
      </c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>
        <v>1</v>
      </c>
      <c r="BB633" s="1"/>
      <c r="BC633" s="2"/>
      <c r="BD633" s="2"/>
      <c r="BE633" s="2"/>
      <c r="BF633" s="2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>
        <v>7</v>
      </c>
    </row>
    <row r="634" spans="1:70" x14ac:dyDescent="0.3">
      <c r="A634" s="1" t="s">
        <v>164</v>
      </c>
      <c r="B634" s="1" t="s">
        <v>160</v>
      </c>
      <c r="C634" s="1" t="s">
        <v>175</v>
      </c>
      <c r="D634" s="1" t="s">
        <v>177</v>
      </c>
      <c r="E634" s="1" t="s">
        <v>170</v>
      </c>
      <c r="F634" s="1" t="s">
        <v>171</v>
      </c>
      <c r="G634" s="1" t="s">
        <v>4</v>
      </c>
      <c r="H634" s="1">
        <v>25</v>
      </c>
      <c r="I634" s="1">
        <v>21</v>
      </c>
      <c r="J634" s="1">
        <v>27</v>
      </c>
      <c r="K634" s="1"/>
      <c r="L634" s="1"/>
      <c r="M634" s="1"/>
      <c r="N634" s="1"/>
      <c r="O634" s="1"/>
      <c r="P634" s="1"/>
      <c r="Q634" s="2">
        <f>53*8</f>
        <v>424</v>
      </c>
      <c r="R634" s="2"/>
      <c r="S634" s="2"/>
      <c r="T634" s="2"/>
      <c r="U634" s="2"/>
      <c r="V634" s="2"/>
      <c r="AF634" s="1">
        <v>0</v>
      </c>
      <c r="AG634" s="1">
        <v>0</v>
      </c>
      <c r="AH634" s="1">
        <v>0</v>
      </c>
      <c r="AI634" s="1">
        <v>0</v>
      </c>
      <c r="AJ634" s="1">
        <v>1</v>
      </c>
      <c r="AK634" s="1">
        <v>0</v>
      </c>
      <c r="AL634" s="1">
        <v>0</v>
      </c>
      <c r="AM634" s="1">
        <v>1</v>
      </c>
      <c r="AN634" s="1">
        <v>0</v>
      </c>
      <c r="AO634" s="1">
        <v>0</v>
      </c>
      <c r="AP634" s="1">
        <v>0</v>
      </c>
      <c r="AQ634" s="1">
        <v>0</v>
      </c>
      <c r="AR634" s="1">
        <v>1</v>
      </c>
      <c r="AS634" s="1">
        <v>1</v>
      </c>
      <c r="AT634" s="1">
        <v>1</v>
      </c>
      <c r="AU634" s="1">
        <v>1</v>
      </c>
      <c r="AV634" s="1">
        <v>1</v>
      </c>
      <c r="AW634" s="1">
        <v>1</v>
      </c>
      <c r="AX634" s="1">
        <v>1</v>
      </c>
      <c r="AY634" s="1">
        <v>0</v>
      </c>
      <c r="AZ634" s="1">
        <v>0</v>
      </c>
      <c r="BA634" s="1">
        <v>1</v>
      </c>
      <c r="BB634" s="1">
        <v>21</v>
      </c>
      <c r="BC634" s="2">
        <v>1</v>
      </c>
      <c r="BD634" s="2">
        <v>2</v>
      </c>
      <c r="BE634" s="2">
        <v>3</v>
      </c>
      <c r="BF634" s="2"/>
      <c r="BG634" s="1">
        <v>1</v>
      </c>
      <c r="BH634" s="1">
        <v>1</v>
      </c>
      <c r="BI634" s="1">
        <v>1</v>
      </c>
      <c r="BJ634" s="1">
        <v>0</v>
      </c>
      <c r="BK634" s="1">
        <v>0</v>
      </c>
      <c r="BL634" s="1">
        <v>1</v>
      </c>
      <c r="BM634" s="1">
        <v>0</v>
      </c>
      <c r="BN634" s="1">
        <v>1</v>
      </c>
      <c r="BO634" s="1">
        <v>0</v>
      </c>
      <c r="BP634" s="1">
        <v>0</v>
      </c>
      <c r="BQ634" s="1">
        <v>0</v>
      </c>
      <c r="BR634" s="1"/>
    </row>
    <row r="635" spans="1:70" x14ac:dyDescent="0.3">
      <c r="A635" s="1" t="s">
        <v>168</v>
      </c>
      <c r="B635" s="1" t="s">
        <v>160</v>
      </c>
      <c r="C635" s="1" t="s">
        <v>175</v>
      </c>
      <c r="D635" s="1" t="s">
        <v>177</v>
      </c>
      <c r="E635" s="1" t="s">
        <v>170</v>
      </c>
      <c r="F635" s="1" t="s">
        <v>171</v>
      </c>
      <c r="G635" s="1" t="s">
        <v>4</v>
      </c>
      <c r="H635" s="1">
        <v>24.5</v>
      </c>
      <c r="I635" s="1"/>
      <c r="J635" s="1"/>
      <c r="K635" s="1"/>
      <c r="L635" s="1"/>
      <c r="M635" s="1"/>
      <c r="N635" s="1"/>
      <c r="O635" s="1"/>
      <c r="P635" s="1"/>
      <c r="Q635" s="1">
        <v>430</v>
      </c>
      <c r="R635" s="1"/>
      <c r="S635" s="1"/>
      <c r="T635" s="1"/>
      <c r="U635" s="1"/>
      <c r="V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>
        <v>1</v>
      </c>
      <c r="BB635" s="1"/>
      <c r="BC635" s="2"/>
      <c r="BD635" s="2"/>
      <c r="BE635" s="2"/>
      <c r="BF635" s="2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spans="1:70" x14ac:dyDescent="0.3">
      <c r="A636" s="1" t="s">
        <v>173</v>
      </c>
      <c r="B636" s="1" t="s">
        <v>160</v>
      </c>
      <c r="C636" s="1" t="s">
        <v>175</v>
      </c>
      <c r="D636" s="1" t="s">
        <v>177</v>
      </c>
      <c r="E636" s="1" t="s">
        <v>170</v>
      </c>
      <c r="F636" s="1" t="s">
        <v>171</v>
      </c>
      <c r="G636" s="1" t="s">
        <v>4</v>
      </c>
      <c r="H636" s="1"/>
      <c r="I636" s="1"/>
      <c r="J636" s="1"/>
      <c r="K636" s="1">
        <v>44.5</v>
      </c>
      <c r="L636" s="1">
        <v>39</v>
      </c>
      <c r="M636" s="1">
        <v>50</v>
      </c>
      <c r="N636" s="1">
        <v>44.5</v>
      </c>
      <c r="O636" s="1">
        <v>39</v>
      </c>
      <c r="P636" s="1">
        <v>50</v>
      </c>
      <c r="Q636" s="1"/>
      <c r="R636" s="1"/>
      <c r="S636" s="1"/>
      <c r="T636" s="1"/>
      <c r="U636" s="1"/>
      <c r="V636" s="1"/>
      <c r="AF636" s="1">
        <v>0</v>
      </c>
      <c r="AG636" s="1">
        <v>1</v>
      </c>
      <c r="AH636" s="1">
        <v>0</v>
      </c>
      <c r="AI636" s="1">
        <v>0</v>
      </c>
      <c r="AJ636" s="1">
        <v>1</v>
      </c>
      <c r="AK636" s="1">
        <v>0</v>
      </c>
      <c r="AL636" s="1">
        <v>0</v>
      </c>
      <c r="AM636" s="1">
        <v>1</v>
      </c>
      <c r="AN636" s="1">
        <v>0</v>
      </c>
      <c r="AO636" s="1">
        <v>0</v>
      </c>
      <c r="AP636" s="1">
        <v>1</v>
      </c>
      <c r="AQ636" s="1">
        <v>1</v>
      </c>
      <c r="AR636" s="1">
        <v>1</v>
      </c>
      <c r="AS636" s="1">
        <v>1</v>
      </c>
      <c r="AT636" s="1">
        <v>1</v>
      </c>
      <c r="AU636" s="1">
        <v>1</v>
      </c>
      <c r="AV636" s="1">
        <v>1</v>
      </c>
      <c r="AW636" s="1">
        <v>1</v>
      </c>
      <c r="AX636" s="1">
        <v>1</v>
      </c>
      <c r="AY636" s="1">
        <v>1</v>
      </c>
      <c r="AZ636" s="1">
        <v>0</v>
      </c>
      <c r="BA636" s="1">
        <v>1</v>
      </c>
      <c r="BB636" s="1"/>
      <c r="BC636" s="2"/>
      <c r="BD636" s="2"/>
      <c r="BE636" s="2">
        <v>3</v>
      </c>
      <c r="BF636" s="2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spans="1:70" x14ac:dyDescent="0.3">
      <c r="A637" s="1" t="s">
        <v>166</v>
      </c>
      <c r="B637" s="1" t="s">
        <v>160</v>
      </c>
      <c r="C637" s="1" t="s">
        <v>175</v>
      </c>
      <c r="D637" s="1" t="s">
        <v>177</v>
      </c>
      <c r="E637" s="1" t="s">
        <v>170</v>
      </c>
      <c r="F637" s="1" t="s">
        <v>171</v>
      </c>
      <c r="G637" s="1" t="s">
        <v>4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>
        <v>1</v>
      </c>
      <c r="BB637" s="1"/>
      <c r="BC637" s="2"/>
      <c r="BD637" s="2"/>
      <c r="BE637" s="2"/>
      <c r="BF637" s="2"/>
      <c r="BG637" s="1">
        <v>1</v>
      </c>
      <c r="BH637" s="1">
        <v>1</v>
      </c>
      <c r="BI637" s="1">
        <v>0</v>
      </c>
      <c r="BJ637" s="1">
        <v>1</v>
      </c>
      <c r="BK637" s="1">
        <v>1</v>
      </c>
      <c r="BL637" s="1">
        <v>1</v>
      </c>
      <c r="BM637" s="1">
        <v>1</v>
      </c>
      <c r="BN637" s="1">
        <v>1</v>
      </c>
      <c r="BO637" s="1">
        <v>0</v>
      </c>
      <c r="BP637" s="1">
        <v>0</v>
      </c>
      <c r="BQ637" s="1">
        <v>0</v>
      </c>
      <c r="BR637" s="1"/>
    </row>
    <row r="638" spans="1:70" x14ac:dyDescent="0.3">
      <c r="A638" s="1" t="s">
        <v>163</v>
      </c>
      <c r="B638" s="1" t="s">
        <v>161</v>
      </c>
      <c r="C638" s="1" t="s">
        <v>175</v>
      </c>
      <c r="D638" s="1" t="s">
        <v>177</v>
      </c>
      <c r="E638" s="1" t="s">
        <v>170</v>
      </c>
      <c r="F638" s="1" t="s">
        <v>171</v>
      </c>
      <c r="G638" s="1" t="s">
        <v>4</v>
      </c>
      <c r="H638" s="1">
        <v>22.5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AF638" s="1">
        <v>0</v>
      </c>
      <c r="AG638" s="1">
        <v>0</v>
      </c>
      <c r="AH638" s="1"/>
      <c r="AI638" s="1">
        <v>0</v>
      </c>
      <c r="AJ638" s="1">
        <v>1</v>
      </c>
      <c r="AK638" s="1">
        <v>0</v>
      </c>
      <c r="AL638" s="1">
        <v>0</v>
      </c>
      <c r="AM638" s="1">
        <v>1</v>
      </c>
      <c r="AN638" s="1">
        <v>0</v>
      </c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>
        <v>1</v>
      </c>
      <c r="BB638" s="1"/>
      <c r="BC638" s="2"/>
      <c r="BD638" s="2"/>
      <c r="BE638" s="2"/>
      <c r="BF638" s="2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>
        <v>8</v>
      </c>
    </row>
    <row r="639" spans="1:70" x14ac:dyDescent="0.3">
      <c r="A639" s="1" t="s">
        <v>164</v>
      </c>
      <c r="B639" s="1" t="s">
        <v>161</v>
      </c>
      <c r="C639" s="1" t="s">
        <v>175</v>
      </c>
      <c r="D639" s="1" t="s">
        <v>177</v>
      </c>
      <c r="E639" s="1" t="s">
        <v>170</v>
      </c>
      <c r="F639" s="1" t="s">
        <v>171</v>
      </c>
      <c r="G639" s="1" t="s">
        <v>4</v>
      </c>
      <c r="H639" s="1">
        <v>21</v>
      </c>
      <c r="I639" s="1">
        <v>18</v>
      </c>
      <c r="J639" s="1">
        <v>24</v>
      </c>
      <c r="K639" s="1"/>
      <c r="L639" s="1"/>
      <c r="M639" s="1"/>
      <c r="N639" s="1"/>
      <c r="O639" s="1"/>
      <c r="P639" s="1"/>
      <c r="Q639" s="2">
        <f>63*2.4</f>
        <v>151.19999999999999</v>
      </c>
      <c r="R639" s="2"/>
      <c r="S639" s="2"/>
      <c r="T639" s="2"/>
      <c r="U639" s="2"/>
      <c r="V639" s="2"/>
      <c r="W639" s="1">
        <f>37*7</f>
        <v>259</v>
      </c>
      <c r="Z639" s="1">
        <f>64*7</f>
        <v>448</v>
      </c>
      <c r="AC639" s="1">
        <v>16</v>
      </c>
      <c r="AD639" s="1">
        <v>13</v>
      </c>
      <c r="AE639" s="1">
        <v>20</v>
      </c>
      <c r="AF639" s="1">
        <v>0</v>
      </c>
      <c r="AG639" s="1">
        <v>0</v>
      </c>
      <c r="AH639" s="1">
        <v>0</v>
      </c>
      <c r="AI639" s="1">
        <v>1</v>
      </c>
      <c r="AJ639" s="1">
        <v>1</v>
      </c>
      <c r="AK639" s="1">
        <v>0</v>
      </c>
      <c r="AL639" s="1">
        <v>0</v>
      </c>
      <c r="AM639" s="1">
        <v>1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1</v>
      </c>
      <c r="AT639" s="1">
        <v>1</v>
      </c>
      <c r="AU639" s="1">
        <v>1</v>
      </c>
      <c r="AV639" s="1">
        <v>1</v>
      </c>
      <c r="AW639" s="1">
        <v>1</v>
      </c>
      <c r="AX639" s="1">
        <v>0</v>
      </c>
      <c r="AY639" s="1">
        <v>0</v>
      </c>
      <c r="AZ639" s="1">
        <v>0</v>
      </c>
      <c r="BA639" s="1">
        <v>1</v>
      </c>
      <c r="BB639" s="1">
        <v>21</v>
      </c>
      <c r="BC639" s="2">
        <v>1</v>
      </c>
      <c r="BD639" s="2">
        <v>2</v>
      </c>
      <c r="BE639" s="2">
        <v>3</v>
      </c>
      <c r="BF639" s="2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spans="1:70" x14ac:dyDescent="0.3">
      <c r="A640" s="1" t="s">
        <v>173</v>
      </c>
      <c r="B640" s="1" t="s">
        <v>161</v>
      </c>
      <c r="C640" s="1" t="s">
        <v>175</v>
      </c>
      <c r="D640" s="1" t="s">
        <v>177</v>
      </c>
      <c r="E640" s="1" t="s">
        <v>170</v>
      </c>
      <c r="F640" s="1" t="s">
        <v>171</v>
      </c>
      <c r="G640" s="1" t="s">
        <v>4</v>
      </c>
      <c r="H640" s="1"/>
      <c r="I640" s="1"/>
      <c r="J640" s="1"/>
      <c r="K640" s="1">
        <v>41.5</v>
      </c>
      <c r="L640" s="1">
        <v>39</v>
      </c>
      <c r="M640" s="1">
        <v>44</v>
      </c>
      <c r="N640" s="1">
        <v>41.5</v>
      </c>
      <c r="O640" s="1">
        <v>38</v>
      </c>
      <c r="P640" s="1">
        <v>45</v>
      </c>
      <c r="Q640" s="1"/>
      <c r="R640" s="1"/>
      <c r="S640" s="1"/>
      <c r="T640" s="1"/>
      <c r="U640" s="1"/>
      <c r="V640" s="1"/>
      <c r="AF640" s="1">
        <v>0</v>
      </c>
      <c r="AG640" s="1">
        <v>0</v>
      </c>
      <c r="AH640" s="1">
        <v>0</v>
      </c>
      <c r="AI640" s="1">
        <v>0</v>
      </c>
      <c r="AJ640" s="1">
        <v>1</v>
      </c>
      <c r="AK640" s="1">
        <v>0</v>
      </c>
      <c r="AL640" s="1">
        <v>0</v>
      </c>
      <c r="AM640" s="1">
        <v>1</v>
      </c>
      <c r="AN640" s="1">
        <v>0</v>
      </c>
      <c r="AO640" s="1">
        <v>0</v>
      </c>
      <c r="AP640" s="1">
        <v>0</v>
      </c>
      <c r="AQ640" s="1">
        <v>0</v>
      </c>
      <c r="AR640" s="1">
        <v>1</v>
      </c>
      <c r="AS640" s="1">
        <v>1</v>
      </c>
      <c r="AT640" s="1">
        <v>1</v>
      </c>
      <c r="AU640" s="1">
        <v>1</v>
      </c>
      <c r="AV640" s="1">
        <v>1</v>
      </c>
      <c r="AW640" s="1">
        <v>1</v>
      </c>
      <c r="AX640" s="1">
        <v>1</v>
      </c>
      <c r="AY640" s="1">
        <v>0</v>
      </c>
      <c r="AZ640" s="1">
        <v>0</v>
      </c>
      <c r="BA640" s="1">
        <v>1</v>
      </c>
      <c r="BB640" s="1"/>
      <c r="BC640" s="2"/>
      <c r="BD640" s="2"/>
      <c r="BE640" s="2">
        <v>3</v>
      </c>
      <c r="BF640" s="2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spans="1:70" x14ac:dyDescent="0.3">
      <c r="A641" s="1" t="s">
        <v>166</v>
      </c>
      <c r="B641" s="1" t="s">
        <v>161</v>
      </c>
      <c r="C641" s="1" t="s">
        <v>175</v>
      </c>
      <c r="D641" s="1" t="s">
        <v>177</v>
      </c>
      <c r="E641" s="1" t="s">
        <v>170</v>
      </c>
      <c r="F641" s="1" t="s">
        <v>171</v>
      </c>
      <c r="G641" s="1" t="s">
        <v>4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>
        <v>13</v>
      </c>
      <c r="Z641" s="1">
        <v>700</v>
      </c>
      <c r="AC641" s="1">
        <v>17</v>
      </c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>
        <v>1</v>
      </c>
      <c r="BB641" s="1"/>
      <c r="BC641" s="2"/>
      <c r="BD641" s="2"/>
      <c r="BE641" s="2"/>
      <c r="BF641" s="2"/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/>
    </row>
    <row r="642" spans="1:70" x14ac:dyDescent="0.3">
      <c r="A642" s="1" t="s">
        <v>163</v>
      </c>
      <c r="B642" s="1" t="s">
        <v>162</v>
      </c>
      <c r="C642" s="1" t="s">
        <v>175</v>
      </c>
      <c r="D642" s="1" t="s">
        <v>177</v>
      </c>
      <c r="E642" s="1" t="s">
        <v>170</v>
      </c>
      <c r="F642" s="1" t="s">
        <v>171</v>
      </c>
      <c r="G642" s="1" t="s">
        <v>5</v>
      </c>
      <c r="H642" s="1">
        <v>15.5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AF642" s="1">
        <v>0</v>
      </c>
      <c r="AG642" s="1">
        <v>1</v>
      </c>
      <c r="AH642" s="1"/>
      <c r="AI642" s="1">
        <v>1</v>
      </c>
      <c r="AJ642" s="1">
        <v>0</v>
      </c>
      <c r="AK642" s="1">
        <v>0</v>
      </c>
      <c r="AL642" s="1">
        <v>0</v>
      </c>
      <c r="AM642" s="1">
        <v>1</v>
      </c>
      <c r="AN642" s="1">
        <v>0</v>
      </c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>
        <v>1</v>
      </c>
      <c r="BB642" s="1"/>
      <c r="BC642" s="2"/>
      <c r="BD642" s="2"/>
      <c r="BE642" s="2"/>
      <c r="BF642" s="2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>
        <v>2</v>
      </c>
    </row>
    <row r="643" spans="1:70" x14ac:dyDescent="0.3">
      <c r="A643" s="1" t="s">
        <v>164</v>
      </c>
      <c r="B643" s="1" t="s">
        <v>162</v>
      </c>
      <c r="C643" s="1" t="s">
        <v>175</v>
      </c>
      <c r="D643" s="1" t="s">
        <v>177</v>
      </c>
      <c r="E643" s="1" t="s">
        <v>170</v>
      </c>
      <c r="F643" s="1" t="s">
        <v>171</v>
      </c>
      <c r="G643" s="1" t="s">
        <v>5</v>
      </c>
      <c r="H643" s="1">
        <v>15</v>
      </c>
      <c r="I643" s="1">
        <v>14</v>
      </c>
      <c r="J643" s="1">
        <v>16</v>
      </c>
      <c r="K643" s="1"/>
      <c r="L643" s="1"/>
      <c r="M643" s="1"/>
      <c r="N643" s="1"/>
      <c r="O643" s="1"/>
      <c r="P643" s="1"/>
      <c r="Q643" s="2">
        <f>52*1.3</f>
        <v>67.600000000000009</v>
      </c>
      <c r="R643" s="2"/>
      <c r="S643" s="2"/>
      <c r="T643" s="2"/>
      <c r="U643" s="2"/>
      <c r="V643" s="2"/>
      <c r="AF643" s="1">
        <v>0</v>
      </c>
      <c r="AG643" s="1">
        <v>1</v>
      </c>
      <c r="AH643" s="1">
        <v>1</v>
      </c>
      <c r="AI643" s="1">
        <v>0</v>
      </c>
      <c r="AJ643" s="1">
        <v>0</v>
      </c>
      <c r="AK643" s="1">
        <v>0</v>
      </c>
      <c r="AL643" s="1">
        <v>0</v>
      </c>
      <c r="AM643" s="1">
        <v>1</v>
      </c>
      <c r="AN643" s="1">
        <v>0</v>
      </c>
      <c r="AO643" s="1">
        <v>0</v>
      </c>
      <c r="AP643" s="1">
        <v>0</v>
      </c>
      <c r="AQ643" s="1">
        <v>0</v>
      </c>
      <c r="AR643" s="1">
        <v>1</v>
      </c>
      <c r="AS643" s="1">
        <v>1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1</v>
      </c>
      <c r="BB643" s="1">
        <v>11</v>
      </c>
      <c r="BC643" s="2">
        <v>1</v>
      </c>
      <c r="BD643" s="2">
        <v>2</v>
      </c>
      <c r="BE643" s="2">
        <v>2</v>
      </c>
      <c r="BF643" s="2"/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1</v>
      </c>
      <c r="BM643" s="1">
        <v>0</v>
      </c>
      <c r="BN643" s="1">
        <v>1</v>
      </c>
      <c r="BO643" s="1">
        <v>0</v>
      </c>
      <c r="BP643" s="1">
        <v>0</v>
      </c>
      <c r="BQ643" s="1">
        <v>0</v>
      </c>
      <c r="BR643" s="1"/>
    </row>
    <row r="644" spans="1:70" x14ac:dyDescent="0.3">
      <c r="A644" s="1" t="s">
        <v>173</v>
      </c>
      <c r="B644" s="1" t="s">
        <v>162</v>
      </c>
      <c r="C644" s="1" t="s">
        <v>175</v>
      </c>
      <c r="D644" s="1" t="s">
        <v>177</v>
      </c>
      <c r="E644" s="1" t="s">
        <v>170</v>
      </c>
      <c r="F644" s="1" t="s">
        <v>171</v>
      </c>
      <c r="G644" s="1" t="s">
        <v>5</v>
      </c>
      <c r="H644" s="1"/>
      <c r="I644" s="1"/>
      <c r="J644" s="1"/>
      <c r="K644" s="1">
        <v>30.5</v>
      </c>
      <c r="L644" s="1">
        <v>29</v>
      </c>
      <c r="M644" s="1">
        <v>32</v>
      </c>
      <c r="N644" s="1">
        <v>32.5</v>
      </c>
      <c r="O644" s="1">
        <v>31</v>
      </c>
      <c r="P644" s="1">
        <v>34</v>
      </c>
      <c r="Q644" s="1"/>
      <c r="R644" s="1"/>
      <c r="S644" s="1"/>
      <c r="T644" s="1"/>
      <c r="U644" s="1"/>
      <c r="V644" s="1"/>
      <c r="AF644" s="1">
        <v>0</v>
      </c>
      <c r="AG644" s="1">
        <v>1</v>
      </c>
      <c r="AH644" s="1">
        <v>0</v>
      </c>
      <c r="AI644" s="1">
        <v>1</v>
      </c>
      <c r="AJ644" s="1">
        <v>1</v>
      </c>
      <c r="AK644" s="1">
        <v>0</v>
      </c>
      <c r="AL644" s="1">
        <v>0</v>
      </c>
      <c r="AM644" s="1">
        <v>1</v>
      </c>
      <c r="AN644" s="1">
        <v>0</v>
      </c>
      <c r="AO644" s="1">
        <v>0</v>
      </c>
      <c r="AP644" s="1">
        <v>0</v>
      </c>
      <c r="AQ644" s="1">
        <v>0</v>
      </c>
      <c r="AR644" s="1">
        <v>1</v>
      </c>
      <c r="AS644" s="1">
        <v>1</v>
      </c>
      <c r="AT644" s="1">
        <v>1</v>
      </c>
      <c r="AU644" s="1">
        <v>1</v>
      </c>
      <c r="AV644" s="1">
        <v>1</v>
      </c>
      <c r="AW644" s="1">
        <v>1</v>
      </c>
      <c r="AX644" s="1">
        <v>0</v>
      </c>
      <c r="AY644" s="1">
        <v>0</v>
      </c>
      <c r="AZ644" s="1">
        <v>0</v>
      </c>
      <c r="BA644" s="1">
        <v>1</v>
      </c>
      <c r="BB644" s="1"/>
      <c r="BC644" s="2"/>
      <c r="BD644" s="2"/>
      <c r="BE644" s="2">
        <v>2</v>
      </c>
      <c r="BF644" s="2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spans="1:70" x14ac:dyDescent="0.3">
      <c r="A645" s="1" t="s">
        <v>166</v>
      </c>
      <c r="B645" s="1" t="s">
        <v>162</v>
      </c>
      <c r="C645" s="1" t="s">
        <v>175</v>
      </c>
      <c r="D645" s="1" t="s">
        <v>177</v>
      </c>
      <c r="E645" s="1" t="s">
        <v>170</v>
      </c>
      <c r="F645" s="1" t="s">
        <v>171</v>
      </c>
      <c r="G645" s="1" t="s">
        <v>5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>
        <v>14</v>
      </c>
      <c r="X645" s="1">
        <v>10</v>
      </c>
      <c r="Y645" s="1">
        <v>16</v>
      </c>
      <c r="AA645" s="1">
        <f>43*7</f>
        <v>301</v>
      </c>
      <c r="AB645" s="1">
        <f>47*7</f>
        <v>329</v>
      </c>
      <c r="AC645" s="1">
        <v>17</v>
      </c>
      <c r="AD645" s="1">
        <v>17</v>
      </c>
      <c r="AE645" s="1">
        <v>23</v>
      </c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>
        <v>1</v>
      </c>
      <c r="BB645" s="1"/>
      <c r="BC645" s="2"/>
      <c r="BD645" s="2"/>
      <c r="BE645" s="2"/>
      <c r="BF645" s="2"/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1</v>
      </c>
      <c r="BO645" s="1">
        <v>0</v>
      </c>
      <c r="BP645" s="1">
        <v>0</v>
      </c>
      <c r="BQ645" s="1">
        <v>0</v>
      </c>
      <c r="BR645" s="1"/>
    </row>
    <row r="653" spans="1:70" x14ac:dyDescent="0.3">
      <c r="W653" s="1">
        <v>16</v>
      </c>
      <c r="AA653" s="1">
        <v>300</v>
      </c>
      <c r="AB653" s="1">
        <v>330</v>
      </c>
      <c r="AC653" s="1">
        <v>19</v>
      </c>
    </row>
    <row r="670" spans="23:31" x14ac:dyDescent="0.3">
      <c r="W670" s="1">
        <v>13</v>
      </c>
      <c r="AA670" s="1">
        <f>39*7</f>
        <v>273</v>
      </c>
      <c r="AB670" s="1">
        <f>43*7</f>
        <v>301</v>
      </c>
      <c r="AC670" s="1">
        <v>37</v>
      </c>
      <c r="AD670" s="1">
        <v>34</v>
      </c>
      <c r="AE670" s="1">
        <v>40</v>
      </c>
    </row>
    <row r="676" spans="23:31" x14ac:dyDescent="0.3">
      <c r="W676" s="1">
        <v>18</v>
      </c>
      <c r="AA676" s="1">
        <v>290</v>
      </c>
      <c r="AB676" s="1">
        <v>310</v>
      </c>
      <c r="AC676" s="1">
        <v>26</v>
      </c>
      <c r="AD676" s="1">
        <v>24</v>
      </c>
      <c r="AE676" s="1">
        <v>32</v>
      </c>
    </row>
    <row r="680" spans="23:31" x14ac:dyDescent="0.3">
      <c r="W680" s="1">
        <v>18</v>
      </c>
      <c r="X680" s="1">
        <v>15</v>
      </c>
      <c r="Y680" s="1">
        <v>23</v>
      </c>
      <c r="AA680" s="1">
        <f>38*7</f>
        <v>266</v>
      </c>
      <c r="AB680" s="1">
        <f>43*7</f>
        <v>301</v>
      </c>
      <c r="AC680" s="1">
        <v>34</v>
      </c>
      <c r="AD680" s="1">
        <v>30</v>
      </c>
      <c r="AE680" s="1">
        <v>36</v>
      </c>
    </row>
    <row r="687" spans="23:31" x14ac:dyDescent="0.3">
      <c r="W687" s="1">
        <v>19</v>
      </c>
      <c r="AA687" s="1">
        <f>40*7</f>
        <v>280</v>
      </c>
      <c r="AB687" s="1">
        <f>44*7</f>
        <v>308</v>
      </c>
      <c r="AC687" s="1">
        <v>32</v>
      </c>
      <c r="AD687" s="1">
        <v>21</v>
      </c>
      <c r="AE687" s="1">
        <v>46</v>
      </c>
    </row>
    <row r="695" spans="23:31" x14ac:dyDescent="0.3">
      <c r="W695" s="1">
        <v>17</v>
      </c>
      <c r="AA695" s="1">
        <v>280</v>
      </c>
      <c r="AB695" s="1">
        <v>310</v>
      </c>
      <c r="AC695" s="1">
        <v>23</v>
      </c>
    </row>
    <row r="699" spans="23:31" x14ac:dyDescent="0.3">
      <c r="W699" s="1">
        <v>8</v>
      </c>
      <c r="X699" s="1">
        <v>5</v>
      </c>
      <c r="Y699" s="1">
        <v>12</v>
      </c>
      <c r="Z699" s="1">
        <v>40</v>
      </c>
      <c r="AA699" s="1">
        <v>35</v>
      </c>
      <c r="AB699" s="1">
        <v>44</v>
      </c>
      <c r="AC699" s="1">
        <v>16</v>
      </c>
      <c r="AD699" s="1">
        <v>10</v>
      </c>
      <c r="AE699" s="1">
        <v>24</v>
      </c>
    </row>
    <row r="705" spans="23:31" x14ac:dyDescent="0.3">
      <c r="W705" s="1">
        <v>8</v>
      </c>
      <c r="X705" s="1">
        <v>5</v>
      </c>
      <c r="Y705" s="1">
        <v>11</v>
      </c>
      <c r="Z705" s="1">
        <v>28</v>
      </c>
      <c r="AA705" s="1">
        <v>20</v>
      </c>
      <c r="AB705" s="1">
        <v>38</v>
      </c>
      <c r="AC705" s="1">
        <v>16</v>
      </c>
      <c r="AD705" s="1">
        <v>12</v>
      </c>
      <c r="AE705" s="1">
        <v>22</v>
      </c>
    </row>
    <row r="709" spans="23:31" x14ac:dyDescent="0.3">
      <c r="W709" s="1">
        <v>9</v>
      </c>
      <c r="X709" s="1">
        <v>5</v>
      </c>
      <c r="Y709" s="1">
        <v>16</v>
      </c>
      <c r="Z709" s="1">
        <v>40</v>
      </c>
      <c r="AA709" s="1">
        <v>23</v>
      </c>
      <c r="AB709" s="1">
        <v>45</v>
      </c>
      <c r="AD709" s="1">
        <v>300</v>
      </c>
      <c r="AE709" s="1">
        <v>330</v>
      </c>
    </row>
    <row r="714" spans="23:31" x14ac:dyDescent="0.3">
      <c r="W714" s="1">
        <v>12</v>
      </c>
      <c r="AA714" s="1">
        <f>44*7</f>
        <v>308</v>
      </c>
      <c r="AB714" s="1">
        <f>47*7</f>
        <v>329</v>
      </c>
      <c r="AC714" s="1">
        <v>18</v>
      </c>
      <c r="AD714" s="1">
        <v>15</v>
      </c>
      <c r="AE714" s="1">
        <v>20</v>
      </c>
    </row>
    <row r="720" spans="23:31" x14ac:dyDescent="0.3">
      <c r="W720" s="1">
        <v>22</v>
      </c>
      <c r="X720" s="1">
        <v>14</v>
      </c>
      <c r="Y720" s="1">
        <v>30</v>
      </c>
      <c r="AA720" s="1">
        <f>37*7</f>
        <v>259</v>
      </c>
      <c r="AB720" s="1">
        <f>44*7</f>
        <v>308</v>
      </c>
      <c r="AC720" s="1">
        <v>19</v>
      </c>
      <c r="AD720" s="1">
        <v>14</v>
      </c>
      <c r="AE720" s="1">
        <v>30</v>
      </c>
    </row>
    <row r="726" spans="23:31" x14ac:dyDescent="0.3">
      <c r="W726" s="1">
        <v>20</v>
      </c>
      <c r="X726" s="1">
        <v>18</v>
      </c>
      <c r="Y726" s="1">
        <v>22</v>
      </c>
      <c r="AA726" s="1">
        <f>40*7</f>
        <v>280</v>
      </c>
      <c r="AB726" s="1">
        <f>42*7</f>
        <v>294</v>
      </c>
      <c r="AC726" s="1">
        <v>19</v>
      </c>
      <c r="AD726" s="1">
        <v>16</v>
      </c>
      <c r="AE726" s="1">
        <v>29</v>
      </c>
    </row>
    <row r="734" spans="23:31" x14ac:dyDescent="0.3">
      <c r="W734" s="1">
        <v>30</v>
      </c>
      <c r="AA734" s="1">
        <v>280</v>
      </c>
      <c r="AB734" s="1">
        <v>310</v>
      </c>
      <c r="AC734" s="1">
        <v>24</v>
      </c>
    </row>
    <row r="744" spans="23:31" x14ac:dyDescent="0.3">
      <c r="W744" s="1">
        <v>8</v>
      </c>
      <c r="X744" s="1">
        <v>5</v>
      </c>
      <c r="Y744" s="1">
        <v>12</v>
      </c>
      <c r="Z744" s="1">
        <v>24</v>
      </c>
      <c r="AA744" s="1">
        <v>17</v>
      </c>
      <c r="AB744" s="1">
        <v>30</v>
      </c>
      <c r="AC744" s="1">
        <v>15</v>
      </c>
      <c r="AD744" s="1">
        <v>10</v>
      </c>
      <c r="AE744" s="1">
        <v>28</v>
      </c>
    </row>
    <row r="751" spans="23:31" x14ac:dyDescent="0.3">
      <c r="W751" s="1">
        <v>18</v>
      </c>
      <c r="X751" s="1">
        <v>14</v>
      </c>
      <c r="Y751" s="1">
        <v>22</v>
      </c>
      <c r="AA751" s="1">
        <f>37*7</f>
        <v>259</v>
      </c>
      <c r="AB751" s="1">
        <f>46*7</f>
        <v>322</v>
      </c>
      <c r="AC751" s="1">
        <v>19</v>
      </c>
      <c r="AD751" s="1">
        <v>16</v>
      </c>
      <c r="AE751" s="1">
        <v>21</v>
      </c>
    </row>
    <row r="755" spans="23:31" x14ac:dyDescent="0.3">
      <c r="W755" s="1">
        <v>8</v>
      </c>
      <c r="X755" s="1">
        <v>6</v>
      </c>
      <c r="Y755" s="1">
        <v>10</v>
      </c>
      <c r="Z755" s="1">
        <v>38</v>
      </c>
      <c r="AA755" s="1">
        <v>27</v>
      </c>
      <c r="AB755" s="1">
        <v>45</v>
      </c>
      <c r="AC755" s="1">
        <v>18</v>
      </c>
      <c r="AD755" s="1">
        <v>13</v>
      </c>
      <c r="AE755" s="1">
        <v>22</v>
      </c>
    </row>
    <row r="761" spans="23:31" x14ac:dyDescent="0.3">
      <c r="W761" s="1">
        <v>7</v>
      </c>
      <c r="X761" s="1">
        <v>5</v>
      </c>
      <c r="Y761" s="1">
        <v>12</v>
      </c>
      <c r="Z761" s="1">
        <v>30</v>
      </c>
      <c r="AA761" s="1">
        <v>22</v>
      </c>
      <c r="AB761" s="1">
        <v>36</v>
      </c>
      <c r="AC761" s="1">
        <v>18</v>
      </c>
      <c r="AD761" s="1">
        <v>13</v>
      </c>
      <c r="AE761" s="1">
        <v>22</v>
      </c>
    </row>
    <row r="766" spans="23:31" x14ac:dyDescent="0.3">
      <c r="X766" s="1">
        <v>37</v>
      </c>
      <c r="Y766" s="1">
        <v>41</v>
      </c>
      <c r="Z766" s="1">
        <v>72</v>
      </c>
      <c r="AA766" s="1">
        <v>60</v>
      </c>
      <c r="AB766" s="1">
        <v>83</v>
      </c>
      <c r="AC766" s="1">
        <v>21</v>
      </c>
      <c r="AD766" s="1">
        <v>14</v>
      </c>
      <c r="AE766" s="1">
        <v>25</v>
      </c>
    </row>
    <row r="771" spans="23:31" x14ac:dyDescent="0.3">
      <c r="W771" s="1">
        <v>300</v>
      </c>
      <c r="Z771" s="1">
        <v>33</v>
      </c>
      <c r="AA771" s="1">
        <v>25</v>
      </c>
      <c r="AB771" s="1">
        <v>40</v>
      </c>
      <c r="AC771" s="1">
        <v>26</v>
      </c>
    </row>
    <row r="781" spans="23:31" x14ac:dyDescent="0.3">
      <c r="W781" s="1">
        <v>5</v>
      </c>
      <c r="X781" s="1">
        <v>4</v>
      </c>
      <c r="Y781" s="1">
        <v>7</v>
      </c>
      <c r="Z781" s="1">
        <v>26</v>
      </c>
      <c r="AA781" s="1">
        <v>19</v>
      </c>
      <c r="AB781" s="1">
        <v>37</v>
      </c>
      <c r="AC781" s="1">
        <v>11</v>
      </c>
      <c r="AD781" s="1">
        <v>8</v>
      </c>
      <c r="AE781" s="1">
        <v>15</v>
      </c>
    </row>
    <row r="787" spans="23:31" x14ac:dyDescent="0.3">
      <c r="W787" s="1">
        <v>5</v>
      </c>
      <c r="X787" s="1">
        <v>4</v>
      </c>
      <c r="Y787" s="1">
        <v>7</v>
      </c>
      <c r="Z787" s="1">
        <v>26</v>
      </c>
      <c r="AA787" s="1">
        <v>19</v>
      </c>
      <c r="AB787" s="1">
        <v>37</v>
      </c>
      <c r="AC787" s="1">
        <v>11</v>
      </c>
      <c r="AD787" s="1">
        <v>8</v>
      </c>
      <c r="AE787" s="1">
        <v>15</v>
      </c>
    </row>
    <row r="797" spans="23:31" x14ac:dyDescent="0.3">
      <c r="W797" s="1">
        <v>5</v>
      </c>
      <c r="X797" s="1">
        <v>4</v>
      </c>
      <c r="Y797" s="1">
        <v>7</v>
      </c>
      <c r="Z797" s="1">
        <v>25</v>
      </c>
      <c r="AA797" s="1">
        <v>18</v>
      </c>
      <c r="AB797" s="1">
        <v>25</v>
      </c>
      <c r="AC797" s="1">
        <v>11</v>
      </c>
      <c r="AD797" s="1">
        <v>8</v>
      </c>
      <c r="AE797" s="1">
        <v>15</v>
      </c>
    </row>
    <row r="800" spans="23:31" x14ac:dyDescent="0.3">
      <c r="W800" s="1">
        <v>5</v>
      </c>
      <c r="X800" s="1">
        <v>4</v>
      </c>
      <c r="Y800" s="1">
        <v>7</v>
      </c>
      <c r="Z800" s="1">
        <v>28</v>
      </c>
      <c r="AA800" s="1">
        <v>21</v>
      </c>
      <c r="AB800" s="1">
        <v>35</v>
      </c>
      <c r="AC800" s="1">
        <v>11</v>
      </c>
      <c r="AD800" s="1">
        <v>8</v>
      </c>
      <c r="AE800" s="1">
        <v>15</v>
      </c>
    </row>
    <row r="804" spans="23:31" x14ac:dyDescent="0.3">
      <c r="W804" s="1">
        <v>8</v>
      </c>
      <c r="X804" s="1">
        <v>5</v>
      </c>
      <c r="Y804" s="1">
        <v>10</v>
      </c>
      <c r="Z804" s="1">
        <f>47*7</f>
        <v>329</v>
      </c>
      <c r="AC804" s="1">
        <v>16</v>
      </c>
      <c r="AD804" s="1">
        <v>11</v>
      </c>
      <c r="AE804" s="1">
        <v>21</v>
      </c>
    </row>
    <row r="808" spans="23:31" x14ac:dyDescent="0.3">
      <c r="W808" s="1">
        <v>6</v>
      </c>
      <c r="X808" s="1">
        <v>4</v>
      </c>
      <c r="Y808" s="1">
        <v>8</v>
      </c>
      <c r="Z808" s="1">
        <v>32</v>
      </c>
      <c r="AA808" s="1">
        <v>24</v>
      </c>
      <c r="AB808" s="1">
        <v>43</v>
      </c>
      <c r="AC808" s="1">
        <v>12</v>
      </c>
      <c r="AD808" s="1">
        <v>9</v>
      </c>
      <c r="AE808" s="1">
        <v>16</v>
      </c>
    </row>
    <row r="816" spans="23:31" x14ac:dyDescent="0.3">
      <c r="W816" s="1">
        <v>7</v>
      </c>
      <c r="X816" s="1">
        <v>5</v>
      </c>
      <c r="Y816" s="1">
        <v>10</v>
      </c>
      <c r="Z816" s="1">
        <v>26</v>
      </c>
      <c r="AA816" s="1">
        <v>18</v>
      </c>
      <c r="AB816" s="1">
        <v>33</v>
      </c>
      <c r="AC816" s="1">
        <v>12</v>
      </c>
      <c r="AD816" s="1">
        <v>9</v>
      </c>
      <c r="AE816" s="1">
        <v>15</v>
      </c>
    </row>
    <row r="821" spans="23:31" x14ac:dyDescent="0.3">
      <c r="W821" s="1">
        <v>5</v>
      </c>
      <c r="X821" s="1">
        <v>3</v>
      </c>
      <c r="Y821" s="1">
        <v>10</v>
      </c>
      <c r="Z821" s="1">
        <v>16</v>
      </c>
      <c r="AA821" s="1">
        <v>11</v>
      </c>
      <c r="AB821" s="1">
        <v>34</v>
      </c>
      <c r="AD821" s="1">
        <f>46*7</f>
        <v>322</v>
      </c>
      <c r="AE821" s="1">
        <f>49*7</f>
        <v>343</v>
      </c>
    </row>
    <row r="828" spans="23:31" x14ac:dyDescent="0.3">
      <c r="W828" s="1">
        <v>16</v>
      </c>
      <c r="X828" s="1">
        <v>22</v>
      </c>
      <c r="Y828" s="1">
        <v>23</v>
      </c>
      <c r="AA828" s="1">
        <f>46*7</f>
        <v>322</v>
      </c>
      <c r="AB828" s="1">
        <f>47*7</f>
        <v>329</v>
      </c>
      <c r="AC828" s="1">
        <v>16</v>
      </c>
      <c r="AD828" s="1">
        <v>12</v>
      </c>
      <c r="AE828" s="1">
        <v>19</v>
      </c>
    </row>
    <row r="835" spans="23:31" x14ac:dyDescent="0.3">
      <c r="W835" s="1">
        <v>6</v>
      </c>
      <c r="X835" s="1">
        <v>4</v>
      </c>
      <c r="Y835" s="1">
        <v>7</v>
      </c>
      <c r="Z835" s="1">
        <v>19</v>
      </c>
      <c r="AA835" s="1">
        <v>13</v>
      </c>
      <c r="AB835" s="1">
        <v>24</v>
      </c>
      <c r="AC835" s="1">
        <v>13</v>
      </c>
      <c r="AD835" s="1">
        <v>8</v>
      </c>
      <c r="AE835" s="1">
        <v>16</v>
      </c>
    </row>
    <row r="846" spans="23:31" x14ac:dyDescent="0.3">
      <c r="W846" s="1">
        <v>5</v>
      </c>
      <c r="X846" s="1">
        <v>3</v>
      </c>
      <c r="Y846" s="1">
        <v>7</v>
      </c>
      <c r="Z846" s="1">
        <v>17</v>
      </c>
      <c r="AA846" s="1">
        <v>11</v>
      </c>
      <c r="AB846" s="1">
        <v>22</v>
      </c>
      <c r="AC846" s="1">
        <v>11</v>
      </c>
      <c r="AD846" s="1">
        <v>7</v>
      </c>
      <c r="AE846" s="1">
        <v>13</v>
      </c>
    </row>
    <row r="851" spans="23:31" x14ac:dyDescent="0.3">
      <c r="W851" s="1">
        <v>5</v>
      </c>
      <c r="X851" s="1">
        <v>3</v>
      </c>
      <c r="Y851" s="1">
        <v>7</v>
      </c>
      <c r="Z851" s="1">
        <v>17</v>
      </c>
      <c r="AA851" s="1">
        <v>11</v>
      </c>
      <c r="AB851" s="1">
        <v>22</v>
      </c>
      <c r="AC851" s="1">
        <v>11</v>
      </c>
      <c r="AD851" s="1">
        <v>7</v>
      </c>
      <c r="AE851" s="1">
        <v>13</v>
      </c>
    </row>
    <row r="858" spans="23:31" x14ac:dyDescent="0.3">
      <c r="W858" s="1">
        <v>6</v>
      </c>
      <c r="X858" s="1">
        <v>4</v>
      </c>
      <c r="Y858" s="1">
        <v>7</v>
      </c>
      <c r="Z858" s="1">
        <v>19</v>
      </c>
      <c r="AA858" s="1">
        <v>13</v>
      </c>
      <c r="AB858" s="1">
        <v>24</v>
      </c>
      <c r="AC858" s="1">
        <v>12</v>
      </c>
      <c r="AD858" s="1">
        <v>8</v>
      </c>
      <c r="AE858" s="1">
        <v>15</v>
      </c>
    </row>
    <row r="862" spans="23:31" x14ac:dyDescent="0.3">
      <c r="W862" s="1">
        <v>11</v>
      </c>
      <c r="X862" s="1">
        <v>8</v>
      </c>
      <c r="Y862" s="1">
        <v>14</v>
      </c>
      <c r="Z862" s="1">
        <v>32</v>
      </c>
      <c r="AA862" s="1">
        <v>25</v>
      </c>
      <c r="AB862" s="1">
        <v>45</v>
      </c>
      <c r="AD862" s="1">
        <f>43*7</f>
        <v>301</v>
      </c>
      <c r="AE862" s="1">
        <f>46*7</f>
        <v>322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67A84BF8CF14458067DA2D81D56DAF" ma:contentTypeVersion="13" ma:contentTypeDescription="Een nieuw document maken." ma:contentTypeScope="" ma:versionID="8fd8057aad9b31a88d208bd31c7fc7e8">
  <xsd:schema xmlns:xsd="http://www.w3.org/2001/XMLSchema" xmlns:xs="http://www.w3.org/2001/XMLSchema" xmlns:p="http://schemas.microsoft.com/office/2006/metadata/properties" xmlns:ns3="882786ab-a4b2-4c2c-8436-7747f63c36b6" xmlns:ns4="18cf0b94-17af-4186-96f4-5296c31e336e" targetNamespace="http://schemas.microsoft.com/office/2006/metadata/properties" ma:root="true" ma:fieldsID="c6040a5545f1a65e0e4d7fdca79df4e8" ns3:_="" ns4:_="">
    <xsd:import namespace="882786ab-a4b2-4c2c-8436-7747f63c36b6"/>
    <xsd:import namespace="18cf0b94-17af-4186-96f4-5296c31e3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86ab-a4b2-4c2c-8436-7747f63c3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f0b94-17af-4186-96f4-5296c31e3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374A2E-7BCD-47D6-9312-F626FC875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786ab-a4b2-4c2c-8436-7747f63c36b6"/>
    <ds:schemaRef ds:uri="18cf0b94-17af-4186-96f4-5296c31e3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1CF135-83DC-4776-8016-8121A25607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2D4343-8B25-4661-8B2B-7170A3E9ED9E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18cf0b94-17af-4186-96f4-5296c31e336e"/>
    <ds:schemaRef ds:uri="882786ab-a4b2-4c2c-8436-7747f63c36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Garben Logghe</dc:creator>
  <cp:lastModifiedBy>Garben Logghe</cp:lastModifiedBy>
  <dcterms:created xsi:type="dcterms:W3CDTF">2022-02-04T07:19:01Z</dcterms:created>
  <dcterms:modified xsi:type="dcterms:W3CDTF">2022-07-06T14:17:23Z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0x010100CD67A84BF8CF14458067DA2D81D56DAF</vt:lpwstr>
  </property>
</Properties>
</file>