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garben_logghe_ugent_be/Documents/UGent-PC/Galogghe/Documents/Doctoraat/GitHub/terrestrial-arthropod-traits/data/raw/"/>
    </mc:Choice>
  </mc:AlternateContent>
  <xr:revisionPtr revIDLastSave="0" documentId="8_{BEC202F0-FA3E-441E-A468-A353B4BEFE01}" xr6:coauthVersionLast="36" xr6:coauthVersionMax="36" xr10:uidLastSave="{00000000-0000-0000-0000-000000000000}"/>
  <bookViews>
    <workbookView xWindow="0" yWindow="0" windowWidth="23040" windowHeight="9060" xr2:uid="{96DC7EDF-820D-4FD4-B616-2E9645D08C73}"/>
  </bookViews>
  <sheets>
    <sheet name="Sheet1" sheetId="1" r:id="rId1"/>
  </sheets>
  <definedNames>
    <definedName name="_xlnm._FilterDatabase" localSheetId="0" hidden="1">Sheet1!$B$1:$BQ$1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9" i="1" l="1"/>
  <c r="Q476" i="1"/>
  <c r="Q472" i="1"/>
  <c r="Q468" i="1"/>
  <c r="Q440" i="1"/>
  <c r="Q436" i="1"/>
  <c r="AZ456" i="1"/>
  <c r="Q456" i="1"/>
  <c r="Q453" i="1"/>
  <c r="Q450" i="1"/>
  <c r="Q447" i="1"/>
  <c r="Q444" i="1"/>
  <c r="Q431" i="1"/>
  <c r="Q428" i="1"/>
  <c r="Q415" i="1"/>
  <c r="Q407" i="1"/>
  <c r="Q371" i="1"/>
  <c r="Q366" i="1"/>
  <c r="Q361" i="1"/>
  <c r="Q343" i="1"/>
  <c r="Q338" i="1"/>
  <c r="Q331" i="1"/>
  <c r="Q328" i="1"/>
  <c r="Q324" i="1"/>
  <c r="Q319" i="1"/>
  <c r="Q298" i="1"/>
  <c r="Q293" i="1"/>
  <c r="Q287" i="1"/>
  <c r="Q283" i="1"/>
  <c r="Q273" i="1"/>
  <c r="Q270" i="1"/>
  <c r="Q267" i="1"/>
  <c r="Q229" i="1"/>
  <c r="Q221" i="1"/>
  <c r="Q425" i="1"/>
  <c r="AZ412" i="1"/>
  <c r="Q412" i="1"/>
  <c r="AZ404" i="1"/>
  <c r="Q404" i="1"/>
  <c r="AZ400" i="1"/>
  <c r="Q225" i="1"/>
  <c r="AZ206" i="1"/>
  <c r="Q206" i="1"/>
  <c r="Q394" i="1"/>
  <c r="Q392" i="1"/>
  <c r="Q388" i="1"/>
  <c r="Q384" i="1"/>
  <c r="Q378" i="1"/>
  <c r="Q374" i="1"/>
  <c r="Q355" i="1"/>
  <c r="Q351" i="1"/>
  <c r="Q418" i="1"/>
  <c r="Q334" i="1"/>
  <c r="Q315" i="1"/>
  <c r="Q311" i="1"/>
  <c r="Q259" i="1"/>
  <c r="Q256" i="1"/>
  <c r="Q252" i="1"/>
  <c r="Q248" i="1"/>
  <c r="Q244" i="1"/>
  <c r="Q241" i="1"/>
  <c r="Q237" i="1"/>
  <c r="Q232" i="1"/>
  <c r="Q214" i="1"/>
  <c r="Q201" i="1"/>
  <c r="AZ193" i="1"/>
  <c r="Q186" i="1"/>
  <c r="Q183" i="1"/>
  <c r="Q180" i="1"/>
  <c r="AZ91" i="1"/>
  <c r="Q91" i="1"/>
  <c r="Q72" i="1"/>
  <c r="Q177" i="1"/>
  <c r="Q175" i="1"/>
  <c r="Q170" i="1"/>
  <c r="Q161" i="1"/>
  <c r="Q158" i="1"/>
  <c r="Q155" i="1"/>
  <c r="Q147" i="1"/>
  <c r="Q143" i="1"/>
  <c r="Q136" i="1"/>
  <c r="Q133" i="1"/>
  <c r="Q128" i="1"/>
  <c r="Q95" i="1"/>
  <c r="Q87" i="1"/>
  <c r="Q83" i="1"/>
  <c r="Q80" i="1"/>
  <c r="Q76" i="1"/>
  <c r="Q61" i="1"/>
  <c r="Q121" i="1"/>
  <c r="Q118" i="1"/>
  <c r="Q114" i="1"/>
  <c r="Q110" i="1"/>
  <c r="Q106" i="1"/>
  <c r="Q104" i="1"/>
  <c r="Q48" i="1"/>
  <c r="Q41" i="1"/>
  <c r="Q29" i="1"/>
  <c r="Q15" i="1"/>
  <c r="Q3" i="1"/>
  <c r="Q54" i="1"/>
  <c r="Q51" i="1"/>
  <c r="AZ18" i="1"/>
  <c r="Q18" i="1"/>
  <c r="Q8" i="1"/>
</calcChain>
</file>

<file path=xl/sharedStrings.xml><?xml version="1.0" encoding="utf-8"?>
<sst xmlns="http://schemas.openxmlformats.org/spreadsheetml/2006/main" count="3422" uniqueCount="222">
  <si>
    <t>Hesperiidae</t>
  </si>
  <si>
    <t>Lycaenidae</t>
  </si>
  <si>
    <t>Nymphalidae</t>
  </si>
  <si>
    <t>Papilionidae</t>
  </si>
  <si>
    <t>Pieridae</t>
  </si>
  <si>
    <t>Riodinidae</t>
  </si>
  <si>
    <t>Source</t>
  </si>
  <si>
    <t>Species</t>
  </si>
  <si>
    <t>Family</t>
  </si>
  <si>
    <t>Size_mean</t>
  </si>
  <si>
    <t>Size_min</t>
  </si>
  <si>
    <t>Size_max</t>
  </si>
  <si>
    <t>Male_mean</t>
  </si>
  <si>
    <t>Male_min</t>
  </si>
  <si>
    <t>Male_max</t>
  </si>
  <si>
    <t>Female_min</t>
  </si>
  <si>
    <t>Female_mean</t>
  </si>
  <si>
    <t>Female_max</t>
  </si>
  <si>
    <t>Fecundity</t>
  </si>
  <si>
    <t>Partivoltine</t>
  </si>
  <si>
    <t>Univoltine</t>
  </si>
  <si>
    <t>Partial_second</t>
  </si>
  <si>
    <t>Bivoltine</t>
  </si>
  <si>
    <t>Multivoltine</t>
  </si>
  <si>
    <t>Egg</t>
  </si>
  <si>
    <t>Larva</t>
  </si>
  <si>
    <t>Pupa</t>
  </si>
  <si>
    <t>Adult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</si>
  <si>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</si>
  <si>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</si>
  <si>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</si>
  <si>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</si>
  <si>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</si>
  <si>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</si>
  <si>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</si>
  <si>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</si>
  <si>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</si>
  <si>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</si>
  <si>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</si>
  <si>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</si>
  <si>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Diurnality</t>
  </si>
  <si>
    <t>Longevity</t>
  </si>
  <si>
    <t>Trophic_level_larva</t>
  </si>
  <si>
    <t>Trophic_level_adult</t>
  </si>
  <si>
    <t>Trophic_range_larva</t>
  </si>
  <si>
    <t>Urban</t>
  </si>
  <si>
    <t>Green_urban</t>
  </si>
  <si>
    <t>Agricultural</t>
  </si>
  <si>
    <t>Broad_leaved</t>
  </si>
  <si>
    <t>Coniferous</t>
  </si>
  <si>
    <t>Mixed</t>
  </si>
  <si>
    <t>Grassland</t>
  </si>
  <si>
    <t>Heathland</t>
  </si>
  <si>
    <t>Forest_margins</t>
  </si>
  <si>
    <t>Dunes</t>
  </si>
  <si>
    <t>Marshes</t>
  </si>
  <si>
    <t>Salt_marshes</t>
  </si>
  <si>
    <t>Mobility</t>
  </si>
  <si>
    <t>Carterocephalus_palaemon</t>
  </si>
  <si>
    <t>Carterocephalus_silvicola</t>
  </si>
  <si>
    <t>Hesperia_comma</t>
  </si>
  <si>
    <t>Heteropterus_morpheus</t>
  </si>
  <si>
    <t>Ochlodes_sylvanus</t>
  </si>
  <si>
    <t>Thymelicus_acteon</t>
  </si>
  <si>
    <t>Thymelicus_lineola</t>
  </si>
  <si>
    <t>Thymelicus_sylvestris</t>
  </si>
  <si>
    <t>Carcharodus_alceae</t>
  </si>
  <si>
    <t>Carcharodus_lavatherae</t>
  </si>
  <si>
    <t>Erynnis_tages</t>
  </si>
  <si>
    <t>Pyrgus_alveus</t>
  </si>
  <si>
    <t>Pyrgus_armoricanus</t>
  </si>
  <si>
    <t>Pyrgus_carthami</t>
  </si>
  <si>
    <t>Pyrgus_cirsii</t>
  </si>
  <si>
    <t>Pyrgus_malvae</t>
  </si>
  <si>
    <t>Pyrgus_serratulae</t>
  </si>
  <si>
    <t>Spialia_sertorius</t>
  </si>
  <si>
    <t>Lycaena_alciphron</t>
  </si>
  <si>
    <t>Lycaena_dispar</t>
  </si>
  <si>
    <t>Lycaena_helle</t>
  </si>
  <si>
    <t>Lycaena_hippothoe</t>
  </si>
  <si>
    <t>Lycaena_phlaeas</t>
  </si>
  <si>
    <t>Lycaena_tityrus</t>
  </si>
  <si>
    <t>Lycaena_virgaureae</t>
  </si>
  <si>
    <t>Aricia_agestis</t>
  </si>
  <si>
    <t>Aricia_artaxerxes</t>
  </si>
  <si>
    <t>Aricia_eumedon</t>
  </si>
  <si>
    <t>Celastrina_argiolus</t>
  </si>
  <si>
    <t>Cupido_argiades</t>
  </si>
  <si>
    <t>Cupido_minimus</t>
  </si>
  <si>
    <t>Cyaniris_semiargus</t>
  </si>
  <si>
    <t>Glaucopsyche_alexis</t>
  </si>
  <si>
    <t>Leptotes_pirithous</t>
  </si>
  <si>
    <t>Phengaris_alcon</t>
  </si>
  <si>
    <t>Phengaris_arion</t>
  </si>
  <si>
    <t>Phengaris_nausithous</t>
  </si>
  <si>
    <t>Plebejus_argus</t>
  </si>
  <si>
    <t>Plebejus_argyrognomon</t>
  </si>
  <si>
    <t>Plebejus_idas</t>
  </si>
  <si>
    <t>Plebejus_optilete</t>
  </si>
  <si>
    <t>Polyommatus_amandus</t>
  </si>
  <si>
    <t>Polyommatus_bellargus</t>
  </si>
  <si>
    <t>Polyommatus_coridon</t>
  </si>
  <si>
    <t>Polyommatus_damon</t>
  </si>
  <si>
    <t>Polyommatus_daphnis</t>
  </si>
  <si>
    <t>Polyommatus_dorylas</t>
  </si>
  <si>
    <t>Polyommatus_icarus</t>
  </si>
  <si>
    <t>Polyommatus_thersites</t>
  </si>
  <si>
    <t>Pseudophilotes_baton</t>
  </si>
  <si>
    <t>Scolitantides_orion</t>
  </si>
  <si>
    <t>Callophrys_rubi</t>
  </si>
  <si>
    <t>Favonius_quercus</t>
  </si>
  <si>
    <t>Satyrium_acaciae</t>
  </si>
  <si>
    <t>Satyrium_ilicis</t>
  </si>
  <si>
    <t>Satyrium_pruni</t>
  </si>
  <si>
    <t>Satyrium_spini</t>
  </si>
  <si>
    <t>Satyrium_w-album</t>
  </si>
  <si>
    <t>Thecla_betulae</t>
  </si>
  <si>
    <t>Apatura_ilia</t>
  </si>
  <si>
    <t>Apatura_iris</t>
  </si>
  <si>
    <t>Argynnis_paphia</t>
  </si>
  <si>
    <t>Boloria_aquilonaris</t>
  </si>
  <si>
    <t>Boloria_dia</t>
  </si>
  <si>
    <t>Boloria_eunomia</t>
  </si>
  <si>
    <t>Boloria_euphrosyne</t>
  </si>
  <si>
    <t>Boloria_selene</t>
  </si>
  <si>
    <t>Brenthis_daphne</t>
  </si>
  <si>
    <t>Brenthis_ino</t>
  </si>
  <si>
    <t>Fabriciana_adippe</t>
  </si>
  <si>
    <t>Fabriciana_niobe</t>
  </si>
  <si>
    <t>Issoria_lathonia</t>
  </si>
  <si>
    <t>Speyeria_aglaia</t>
  </si>
  <si>
    <t>Limenitis_camilla</t>
  </si>
  <si>
    <t>Limenitis_populi</t>
  </si>
  <si>
    <t>Limenitis_reducta</t>
  </si>
  <si>
    <t>Euphydryas_aurinia</t>
  </si>
  <si>
    <t>Euphydryas_maturna</t>
  </si>
  <si>
    <t>Melitaea_athalia</t>
  </si>
  <si>
    <t>Melitaea_aurelia</t>
  </si>
  <si>
    <t>Melitaea_britomartis</t>
  </si>
  <si>
    <t>Melitaea_cinxia</t>
  </si>
  <si>
    <t>Melitaea_diamina</t>
  </si>
  <si>
    <t>Melitaea_didyma</t>
  </si>
  <si>
    <t>Melitaea_phoebe</t>
  </si>
  <si>
    <t>Aglais_io</t>
  </si>
  <si>
    <t>Aglais_urticae</t>
  </si>
  <si>
    <t>Araschnia_levana</t>
  </si>
  <si>
    <t>Nymphalis_antiopa</t>
  </si>
  <si>
    <t>Nymphalis_polychloros</t>
  </si>
  <si>
    <t>Polygonia_c-album</t>
  </si>
  <si>
    <t>Vanessa_atalanta</t>
  </si>
  <si>
    <t>Vanessa_cardui</t>
  </si>
  <si>
    <t>Aphantopus_hyperantus</t>
  </si>
  <si>
    <t>Arethusana_arethusa</t>
  </si>
  <si>
    <t>Brintesia_circe</t>
  </si>
  <si>
    <t>Coenonympha_arcania</t>
  </si>
  <si>
    <t>Coenonympha_glycerion</t>
  </si>
  <si>
    <t>Coenonympha_hero</t>
  </si>
  <si>
    <t>Coenonympha_oedippus</t>
  </si>
  <si>
    <t>Coenonympha_pamphilus</t>
  </si>
  <si>
    <t>Coenonympha_tullia</t>
  </si>
  <si>
    <t>Erebia_aethiops</t>
  </si>
  <si>
    <t>Erebia_epiphron</t>
  </si>
  <si>
    <t>Erebia_ligea</t>
  </si>
  <si>
    <t>Erebia_manto</t>
  </si>
  <si>
    <t>Erebia_medusa</t>
  </si>
  <si>
    <t>Erebia_meolans</t>
  </si>
  <si>
    <t>Hipparchia_fagi</t>
  </si>
  <si>
    <t>Hipparchia_hermione</t>
  </si>
  <si>
    <t>Hipparchia_semele</t>
  </si>
  <si>
    <t>Hipparchia_statilinus</t>
  </si>
  <si>
    <t>Hyponephele_lycaon</t>
  </si>
  <si>
    <t>Lasiommata_maera</t>
  </si>
  <si>
    <t>Lasiommata_megera</t>
  </si>
  <si>
    <t>Lasiommata_petropolitana</t>
  </si>
  <si>
    <t>Lopinga_achine</t>
  </si>
  <si>
    <t>Maniola_jurtina</t>
  </si>
  <si>
    <t>Melanargia_galathea</t>
  </si>
  <si>
    <t>Minois_dryas</t>
  </si>
  <si>
    <t>Pararge_aegeria</t>
  </si>
  <si>
    <t>Pyronia_tithonus</t>
  </si>
  <si>
    <t>Iphiclides_podalirius</t>
  </si>
  <si>
    <t>Papilio_machaon</t>
  </si>
  <si>
    <t>Colias_alfacariensis</t>
  </si>
  <si>
    <t>Colias_croceus</t>
  </si>
  <si>
    <t>Colias_hyale</t>
  </si>
  <si>
    <t>Colias_palaeno</t>
  </si>
  <si>
    <t>Gonepteryx_rhamni</t>
  </si>
  <si>
    <t>Leptidea_sinapis</t>
  </si>
  <si>
    <t>Anthocharis_cardamines</t>
  </si>
  <si>
    <t>Aporia_crataegi</t>
  </si>
  <si>
    <t>Pieris_brassicae</t>
  </si>
  <si>
    <t>Pieris_napi</t>
  </si>
  <si>
    <t>Pieris_rapae</t>
  </si>
  <si>
    <t>Pontia_daplidice</t>
  </si>
  <si>
    <t>Hamearis_lucina</t>
  </si>
  <si>
    <t>Bartonova_2015</t>
  </si>
  <si>
    <t>Bink_2013</t>
  </si>
  <si>
    <t>Komonen_2004</t>
  </si>
  <si>
    <t>Bink_1992</t>
  </si>
  <si>
    <t>Garcia_Barros_2000</t>
  </si>
  <si>
    <t>Order</t>
  </si>
  <si>
    <t>Lepidoptera</t>
  </si>
  <si>
    <t>Rhopalocera</t>
  </si>
  <si>
    <t>Suborder</t>
  </si>
  <si>
    <t>Trophic_range_adult</t>
  </si>
  <si>
    <t>Middleton-Welling_2020</t>
  </si>
  <si>
    <t>Egg_mean</t>
  </si>
  <si>
    <t>Egg_min</t>
  </si>
  <si>
    <t>Egg_max</t>
  </si>
  <si>
    <t>Larva_mean</t>
  </si>
  <si>
    <t>Larva_min</t>
  </si>
  <si>
    <t>Larva_max</t>
  </si>
  <si>
    <t>Pupa_mean</t>
  </si>
  <si>
    <t>Pupa_min</t>
  </si>
  <si>
    <t>Pupa_max</t>
  </si>
  <si>
    <t>Kingdom</t>
  </si>
  <si>
    <t>Class</t>
  </si>
  <si>
    <t>Animalia</t>
  </si>
  <si>
    <t>Insecta</t>
  </si>
  <si>
    <t>Development_mean_total</t>
  </si>
  <si>
    <t>Development_min_total</t>
  </si>
  <si>
    <t>Development_max_total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</si>
</sst>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859-C4AE-4380-B036-EE2B91B636CB}">
  <dimension ref="A1:BQ618"/>
  <sheetViews>
    <sheetView tabSelected="1" topLeftCell="BB1" workbookViewId="0">
      <selection activeCell="S6" sqref="S6"/>
    </sheetView>
  </sheetViews>
  <sheetFormatPr defaultRowHeight="14.4" x14ac:dyDescent="0.3"/>
  <cols>
    <col min="1" max="1" width="26.5546875" style="7" bestFit="1" customWidth="1"/>
    <col min="2" max="2" width="23.44140625" style="8" bestFit="1" customWidth="1"/>
    <col min="3" max="3" width="8" style="7" bestFit="1" customWidth="1"/>
    <col min="4" max="4" width="6.88671875" style="7" bestFit="1" customWidth="1"/>
    <col min="5" max="5" width="10.77734375" style="7" bestFit="1" customWidth="1"/>
    <col min="6" max="6" width="11.33203125" style="7" bestFit="1" customWidth="1"/>
    <col min="7" max="7" width="11.6640625" style="7" bestFit="1" customWidth="1"/>
    <col min="8" max="8" width="9.6640625" style="7" bestFit="1" customWidth="1"/>
    <col min="9" max="10" width="8.88671875" style="7"/>
    <col min="11" max="11" width="10.6640625" style="7" bestFit="1" customWidth="1"/>
    <col min="12" max="12" width="9.109375" style="7" bestFit="1" customWidth="1"/>
    <col min="13" max="13" width="9.5546875" style="7" bestFit="1" customWidth="1"/>
    <col min="14" max="14" width="12.44140625" style="7" bestFit="1" customWidth="1"/>
    <col min="15" max="15" width="10.88671875" style="7" bestFit="1" customWidth="1"/>
    <col min="16" max="16" width="11.33203125" style="7" bestFit="1" customWidth="1"/>
    <col min="17" max="17" width="8.88671875" style="7"/>
    <col min="18" max="18" width="22.6640625" style="7" bestFit="1" customWidth="1"/>
    <col min="19" max="19" width="21" style="7" bestFit="1" customWidth="1"/>
    <col min="20" max="20" width="21.5546875" style="7" bestFit="1" customWidth="1"/>
    <col min="21" max="21" width="9.33203125" style="7" bestFit="1" customWidth="1"/>
    <col min="22" max="22" width="7.77734375" style="7" bestFit="1" customWidth="1"/>
    <col min="23" max="23" width="8.21875" style="7" bestFit="1" customWidth="1"/>
    <col min="24" max="24" width="11" style="7" bestFit="1" customWidth="1"/>
    <col min="25" max="25" width="9.44140625" style="7" bestFit="1" customWidth="1"/>
    <col min="26" max="26" width="9.88671875" style="7" bestFit="1" customWidth="1"/>
    <col min="27" max="27" width="10.5546875" style="7" bestFit="1" customWidth="1"/>
    <col min="28" max="28" width="9" style="7" bestFit="1" customWidth="1"/>
    <col min="29" max="29" width="9.44140625" style="7" bestFit="1" customWidth="1"/>
    <col min="30" max="30" width="10.33203125" style="7" bestFit="1" customWidth="1"/>
    <col min="31" max="31" width="9.33203125" style="7" bestFit="1" customWidth="1"/>
    <col min="32" max="32" width="13.109375" style="7" bestFit="1" customWidth="1"/>
    <col min="33" max="33" width="8.88671875" style="7"/>
    <col min="34" max="34" width="10.77734375" style="7" bestFit="1" customWidth="1"/>
    <col min="35" max="48" width="8.88671875" style="7"/>
    <col min="49" max="49" width="9.5546875" style="7" bestFit="1" customWidth="1"/>
    <col min="50" max="50" width="9.33203125" style="7" bestFit="1" customWidth="1"/>
    <col min="51" max="51" width="8.88671875" style="7"/>
    <col min="52" max="52" width="8.77734375" style="7" bestFit="1" customWidth="1"/>
    <col min="53" max="53" width="17" style="7" bestFit="1" customWidth="1"/>
    <col min="54" max="54" width="17.21875" style="7" bestFit="1" customWidth="1"/>
    <col min="55" max="55" width="17.88671875" style="7" bestFit="1" customWidth="1"/>
    <col min="56" max="56" width="17.88671875" style="7" customWidth="1"/>
    <col min="57" max="57" width="8.88671875" style="7"/>
    <col min="58" max="58" width="11.5546875" style="7" bestFit="1" customWidth="1"/>
    <col min="59" max="59" width="10.21875" style="7" bestFit="1" customWidth="1"/>
    <col min="60" max="60" width="12.21875" style="7" bestFit="1" customWidth="1"/>
    <col min="61" max="61" width="9.88671875" style="7" bestFit="1" customWidth="1"/>
    <col min="62" max="62" width="6" style="7" bestFit="1" customWidth="1"/>
    <col min="63" max="63" width="8.88671875" style="7"/>
    <col min="64" max="64" width="9.33203125" style="7" bestFit="1" customWidth="1"/>
    <col min="65" max="65" width="13.5546875" style="7" bestFit="1" customWidth="1"/>
    <col min="66" max="67" width="8.88671875" style="7"/>
    <col min="68" max="68" width="11.77734375" style="7" bestFit="1" customWidth="1"/>
    <col min="69" max="16384" width="8.88671875" style="7"/>
  </cols>
  <sheetData>
    <row r="1" spans="1:69" x14ac:dyDescent="0.3">
      <c r="A1" s="7" t="s">
        <v>6</v>
      </c>
      <c r="B1" s="8" t="s">
        <v>7</v>
      </c>
      <c r="C1" s="7" t="s">
        <v>215</v>
      </c>
      <c r="D1" s="7" t="s">
        <v>216</v>
      </c>
      <c r="E1" s="7" t="s">
        <v>200</v>
      </c>
      <c r="F1" s="7" t="s">
        <v>203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16</v>
      </c>
      <c r="O1" s="7" t="s">
        <v>15</v>
      </c>
      <c r="P1" s="7" t="s">
        <v>17</v>
      </c>
      <c r="Q1" s="7" t="s">
        <v>18</v>
      </c>
      <c r="R1" s="7" t="s">
        <v>219</v>
      </c>
      <c r="S1" s="7" t="s">
        <v>220</v>
      </c>
      <c r="T1" s="7" t="s">
        <v>221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  <c r="BA1" s="7" t="s">
        <v>42</v>
      </c>
      <c r="BB1" s="7" t="s">
        <v>43</v>
      </c>
      <c r="BC1" s="7" t="s">
        <v>44</v>
      </c>
      <c r="BD1" s="7" t="s">
        <v>204</v>
      </c>
      <c r="BE1" s="7" t="s">
        <v>45</v>
      </c>
      <c r="BF1" s="7" t="s">
        <v>46</v>
      </c>
      <c r="BG1" s="7" t="s">
        <v>47</v>
      </c>
      <c r="BH1" s="7" t="s">
        <v>48</v>
      </c>
      <c r="BI1" s="7" t="s">
        <v>49</v>
      </c>
      <c r="BJ1" s="7" t="s">
        <v>50</v>
      </c>
      <c r="BK1" s="7" t="s">
        <v>51</v>
      </c>
      <c r="BL1" s="7" t="s">
        <v>52</v>
      </c>
      <c r="BM1" s="7" t="s">
        <v>53</v>
      </c>
      <c r="BN1" s="7" t="s">
        <v>54</v>
      </c>
      <c r="BO1" s="7" t="s">
        <v>55</v>
      </c>
      <c r="BP1" s="7" t="s">
        <v>56</v>
      </c>
      <c r="BQ1" s="7" t="s">
        <v>57</v>
      </c>
    </row>
    <row r="2" spans="1:69" x14ac:dyDescent="0.3">
      <c r="A2" s="1" t="s">
        <v>195</v>
      </c>
      <c r="B2" s="1" t="s">
        <v>66</v>
      </c>
      <c r="C2" s="1" t="s">
        <v>217</v>
      </c>
      <c r="D2" s="1" t="s">
        <v>218</v>
      </c>
      <c r="E2" s="1" t="s">
        <v>201</v>
      </c>
      <c r="F2" s="1" t="s">
        <v>202</v>
      </c>
      <c r="G2" s="1" t="s">
        <v>0</v>
      </c>
      <c r="H2" s="1">
        <v>14.5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0</v>
      </c>
      <c r="AE2" s="1">
        <v>0</v>
      </c>
      <c r="AF2" s="1"/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2"/>
      <c r="BB2" s="2"/>
      <c r="BC2" s="2"/>
      <c r="BD2" s="2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>
        <v>6</v>
      </c>
    </row>
    <row r="3" spans="1:69" x14ac:dyDescent="0.3">
      <c r="A3" s="1" t="s">
        <v>196</v>
      </c>
      <c r="B3" s="1" t="s">
        <v>66</v>
      </c>
      <c r="C3" s="1" t="s">
        <v>217</v>
      </c>
      <c r="D3" s="1" t="s">
        <v>218</v>
      </c>
      <c r="E3" s="1" t="s">
        <v>201</v>
      </c>
      <c r="F3" s="1" t="s">
        <v>202</v>
      </c>
      <c r="G3" s="1" t="s">
        <v>0</v>
      </c>
      <c r="H3" s="1">
        <v>14</v>
      </c>
      <c r="I3" s="1">
        <v>12</v>
      </c>
      <c r="J3" s="1">
        <v>16</v>
      </c>
      <c r="K3" s="1"/>
      <c r="L3" s="1"/>
      <c r="M3" s="1"/>
      <c r="N3" s="1"/>
      <c r="O3" s="1"/>
      <c r="P3" s="1"/>
      <c r="Q3" s="2">
        <f>96*1.6</f>
        <v>153.60000000000002</v>
      </c>
      <c r="R3" s="2"/>
      <c r="S3" s="2"/>
      <c r="T3" s="2"/>
      <c r="U3" s="1">
        <v>12</v>
      </c>
      <c r="V3" s="1">
        <v>7</v>
      </c>
      <c r="W3" s="1">
        <v>18</v>
      </c>
      <c r="X3" s="1">
        <v>35</v>
      </c>
      <c r="Y3" s="1">
        <v>30</v>
      </c>
      <c r="Z3" s="1">
        <v>44</v>
      </c>
      <c r="AA3" s="1">
        <v>16</v>
      </c>
      <c r="AB3" s="1">
        <v>11</v>
      </c>
      <c r="AC3" s="1">
        <v>32</v>
      </c>
      <c r="AD3" s="1">
        <v>0</v>
      </c>
      <c r="AE3" s="1">
        <v>0</v>
      </c>
      <c r="AF3" s="1">
        <v>0</v>
      </c>
      <c r="AG3" s="1">
        <v>1</v>
      </c>
      <c r="AH3" s="1">
        <v>1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0</v>
      </c>
      <c r="AX3" s="1">
        <v>0</v>
      </c>
      <c r="AY3" s="1">
        <v>1</v>
      </c>
      <c r="AZ3" s="1">
        <v>21</v>
      </c>
      <c r="BA3" s="2">
        <v>1</v>
      </c>
      <c r="BB3" s="2">
        <v>2</v>
      </c>
      <c r="BC3" s="2">
        <v>2</v>
      </c>
      <c r="BD3" s="2"/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1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/>
    </row>
    <row r="4" spans="1:69" x14ac:dyDescent="0.3">
      <c r="A4" s="1" t="s">
        <v>205</v>
      </c>
      <c r="B4" s="1" t="s">
        <v>66</v>
      </c>
      <c r="C4" s="1" t="s">
        <v>217</v>
      </c>
      <c r="D4" s="1" t="s">
        <v>218</v>
      </c>
      <c r="E4" s="1" t="s">
        <v>201</v>
      </c>
      <c r="F4" s="1" t="s">
        <v>202</v>
      </c>
      <c r="G4" s="1" t="s">
        <v>0</v>
      </c>
      <c r="H4" s="1"/>
      <c r="I4" s="1"/>
      <c r="J4" s="1"/>
      <c r="K4" s="1">
        <v>30</v>
      </c>
      <c r="L4" s="1">
        <v>26</v>
      </c>
      <c r="M4" s="1">
        <v>34</v>
      </c>
      <c r="N4" s="1">
        <v>30</v>
      </c>
      <c r="O4" s="1">
        <v>26</v>
      </c>
      <c r="P4" s="1">
        <v>34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>
        <v>0</v>
      </c>
      <c r="AE4" s="1">
        <v>0</v>
      </c>
      <c r="AF4" s="1">
        <v>0</v>
      </c>
      <c r="AG4" s="1">
        <v>1</v>
      </c>
      <c r="AH4" s="1">
        <v>1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0</v>
      </c>
      <c r="AY4" s="1"/>
      <c r="AZ4" s="1"/>
      <c r="BA4" s="2"/>
      <c r="BB4" s="2"/>
      <c r="BC4" s="2">
        <v>3</v>
      </c>
      <c r="BD4" s="2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3">
      <c r="A5" s="1" t="s">
        <v>198</v>
      </c>
      <c r="B5" s="1" t="s">
        <v>67</v>
      </c>
      <c r="C5" s="1" t="s">
        <v>217</v>
      </c>
      <c r="D5" s="1" t="s">
        <v>218</v>
      </c>
      <c r="E5" s="1" t="s">
        <v>201</v>
      </c>
      <c r="F5" s="1" t="s">
        <v>202</v>
      </c>
      <c r="G5" s="1" t="s">
        <v>0</v>
      </c>
      <c r="H5" s="1">
        <v>15</v>
      </c>
      <c r="I5" s="1">
        <v>14</v>
      </c>
      <c r="J5" s="1">
        <v>16</v>
      </c>
      <c r="K5" s="1"/>
      <c r="L5" s="1"/>
      <c r="M5" s="1"/>
      <c r="N5" s="1"/>
      <c r="O5" s="1"/>
      <c r="P5" s="1"/>
      <c r="Q5" s="1">
        <v>160</v>
      </c>
      <c r="R5" s="1"/>
      <c r="S5" s="1"/>
      <c r="T5" s="1"/>
      <c r="U5" s="1">
        <v>5</v>
      </c>
      <c r="V5" s="1"/>
      <c r="W5" s="1"/>
      <c r="X5" s="1">
        <v>330</v>
      </c>
      <c r="Y5" s="1"/>
      <c r="Z5" s="1"/>
      <c r="AA5" s="1">
        <v>20</v>
      </c>
      <c r="AB5" s="1">
        <v>19</v>
      </c>
      <c r="AC5" s="1">
        <v>21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1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14</v>
      </c>
      <c r="BA5" s="2">
        <v>1</v>
      </c>
      <c r="BB5" s="2">
        <v>2</v>
      </c>
      <c r="BC5" s="2">
        <v>2</v>
      </c>
      <c r="BD5" s="2"/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3</v>
      </c>
    </row>
    <row r="6" spans="1:69" x14ac:dyDescent="0.3">
      <c r="A6" s="1" t="s">
        <v>205</v>
      </c>
      <c r="B6" s="1" t="s">
        <v>67</v>
      </c>
      <c r="C6" s="1" t="s">
        <v>217</v>
      </c>
      <c r="D6" s="1" t="s">
        <v>218</v>
      </c>
      <c r="E6" s="1" t="s">
        <v>201</v>
      </c>
      <c r="F6" s="1" t="s">
        <v>202</v>
      </c>
      <c r="G6" s="1" t="s">
        <v>0</v>
      </c>
      <c r="H6" s="1"/>
      <c r="I6" s="1"/>
      <c r="J6" s="1"/>
      <c r="K6" s="1">
        <v>31</v>
      </c>
      <c r="L6" s="1">
        <v>28</v>
      </c>
      <c r="M6" s="1">
        <v>34</v>
      </c>
      <c r="N6" s="1">
        <v>31</v>
      </c>
      <c r="O6" s="1">
        <v>28</v>
      </c>
      <c r="P6" s="1">
        <v>34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0</v>
      </c>
      <c r="AW6" s="1">
        <v>0</v>
      </c>
      <c r="AX6" s="1">
        <v>0</v>
      </c>
      <c r="AY6" s="1"/>
      <c r="AZ6" s="1"/>
      <c r="BA6" s="2"/>
      <c r="BB6" s="2"/>
      <c r="BC6" s="2">
        <v>3</v>
      </c>
      <c r="BD6" s="2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3">
      <c r="A7" s="1" t="s">
        <v>195</v>
      </c>
      <c r="B7" s="1" t="s">
        <v>58</v>
      </c>
      <c r="C7" s="1" t="s">
        <v>217</v>
      </c>
      <c r="D7" s="1" t="s">
        <v>218</v>
      </c>
      <c r="E7" s="1" t="s">
        <v>201</v>
      </c>
      <c r="F7" s="1" t="s">
        <v>202</v>
      </c>
      <c r="G7" s="1" t="s">
        <v>0</v>
      </c>
      <c r="H7" s="1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0</v>
      </c>
      <c r="AE7" s="1">
        <v>1</v>
      </c>
      <c r="AF7" s="1"/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2"/>
      <c r="BB7" s="2"/>
      <c r="BC7" s="2"/>
      <c r="BD7" s="2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3</v>
      </c>
    </row>
    <row r="8" spans="1:69" x14ac:dyDescent="0.3">
      <c r="A8" s="1" t="s">
        <v>196</v>
      </c>
      <c r="B8" s="1" t="s">
        <v>58</v>
      </c>
      <c r="C8" s="1" t="s">
        <v>217</v>
      </c>
      <c r="D8" s="1" t="s">
        <v>218</v>
      </c>
      <c r="E8" s="1" t="s">
        <v>201</v>
      </c>
      <c r="F8" s="1" t="s">
        <v>202</v>
      </c>
      <c r="G8" s="1" t="s">
        <v>0</v>
      </c>
      <c r="H8" s="1">
        <v>13</v>
      </c>
      <c r="I8" s="1">
        <v>12</v>
      </c>
      <c r="J8" s="1">
        <v>14</v>
      </c>
      <c r="K8" s="1"/>
      <c r="L8" s="1"/>
      <c r="M8" s="1"/>
      <c r="N8" s="1"/>
      <c r="O8" s="1"/>
      <c r="P8" s="1"/>
      <c r="Q8" s="2">
        <f>30*3.3</f>
        <v>99</v>
      </c>
      <c r="R8" s="2"/>
      <c r="S8" s="2"/>
      <c r="T8" s="2"/>
      <c r="U8" s="1">
        <v>10</v>
      </c>
      <c r="V8" s="1">
        <v>10</v>
      </c>
      <c r="W8" s="1">
        <v>10</v>
      </c>
      <c r="X8" s="1">
        <v>315</v>
      </c>
      <c r="Y8" s="1"/>
      <c r="Z8" s="1"/>
      <c r="AA8" s="1">
        <v>28</v>
      </c>
      <c r="AB8" s="1">
        <v>24</v>
      </c>
      <c r="AC8" s="1">
        <v>32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1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14</v>
      </c>
      <c r="BA8" s="2">
        <v>1</v>
      </c>
      <c r="BB8" s="2">
        <v>2</v>
      </c>
      <c r="BC8" s="2">
        <v>2</v>
      </c>
      <c r="BD8" s="2"/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1</v>
      </c>
      <c r="BP8" s="1">
        <v>0</v>
      </c>
      <c r="BQ8" s="1"/>
    </row>
    <row r="9" spans="1:69" x14ac:dyDescent="0.3">
      <c r="A9" s="1" t="s">
        <v>197</v>
      </c>
      <c r="B9" s="1" t="s">
        <v>58</v>
      </c>
      <c r="C9" s="1" t="s">
        <v>217</v>
      </c>
      <c r="D9" s="1" t="s">
        <v>218</v>
      </c>
      <c r="E9" s="1" t="s">
        <v>201</v>
      </c>
      <c r="F9" s="1" t="s">
        <v>202</v>
      </c>
      <c r="G9" s="1" t="s">
        <v>0</v>
      </c>
      <c r="H9" s="1">
        <v>27.2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2">
        <v>1</v>
      </c>
      <c r="BB9" s="2"/>
      <c r="BC9" s="2">
        <v>3</v>
      </c>
      <c r="BD9" s="2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>
        <v>3.7</v>
      </c>
    </row>
    <row r="10" spans="1:69" x14ac:dyDescent="0.3">
      <c r="A10" s="1" t="s">
        <v>205</v>
      </c>
      <c r="B10" s="1" t="s">
        <v>58</v>
      </c>
      <c r="C10" s="1" t="s">
        <v>217</v>
      </c>
      <c r="D10" s="1" t="s">
        <v>218</v>
      </c>
      <c r="E10" s="1" t="s">
        <v>201</v>
      </c>
      <c r="F10" s="1" t="s">
        <v>202</v>
      </c>
      <c r="G10" s="1" t="s">
        <v>0</v>
      </c>
      <c r="H10" s="1"/>
      <c r="I10" s="1"/>
      <c r="J10" s="1"/>
      <c r="K10" s="1">
        <v>26</v>
      </c>
      <c r="L10" s="1">
        <v>23</v>
      </c>
      <c r="M10" s="1">
        <v>29</v>
      </c>
      <c r="N10" s="1">
        <v>27</v>
      </c>
      <c r="O10" s="1">
        <v>24</v>
      </c>
      <c r="P10" s="1">
        <v>30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/>
      <c r="AZ10" s="1"/>
      <c r="BA10" s="2"/>
      <c r="BB10" s="2"/>
      <c r="BC10" s="2">
        <v>2</v>
      </c>
      <c r="BD10" s="2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3">
      <c r="A11" s="1" t="s">
        <v>198</v>
      </c>
      <c r="B11" s="1" t="s">
        <v>59</v>
      </c>
      <c r="C11" s="1" t="s">
        <v>217</v>
      </c>
      <c r="D11" s="1" t="s">
        <v>218</v>
      </c>
      <c r="E11" s="1" t="s">
        <v>201</v>
      </c>
      <c r="F11" s="1" t="s">
        <v>202</v>
      </c>
      <c r="G11" s="1" t="s">
        <v>0</v>
      </c>
      <c r="H11" s="1">
        <v>13</v>
      </c>
      <c r="I11" s="1">
        <v>12</v>
      </c>
      <c r="J11" s="1">
        <v>13</v>
      </c>
      <c r="K11" s="1"/>
      <c r="L11" s="1"/>
      <c r="M11" s="1"/>
      <c r="N11" s="1"/>
      <c r="O11" s="1"/>
      <c r="P11" s="1"/>
      <c r="Q11" s="1">
        <v>110</v>
      </c>
      <c r="R11" s="1"/>
      <c r="S11" s="1"/>
      <c r="T11" s="1"/>
      <c r="U11" s="1">
        <v>13</v>
      </c>
      <c r="V11" s="1"/>
      <c r="W11" s="1"/>
      <c r="X11" s="1">
        <v>320</v>
      </c>
      <c r="Y11" s="1"/>
      <c r="Z11" s="1"/>
      <c r="AA11" s="1">
        <v>22</v>
      </c>
      <c r="AB11" s="1">
        <v>17</v>
      </c>
      <c r="AC11" s="1">
        <v>28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</v>
      </c>
      <c r="AR11" s="1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14</v>
      </c>
      <c r="BA11" s="2">
        <v>1</v>
      </c>
      <c r="BB11" s="2">
        <v>2</v>
      </c>
      <c r="BC11" s="2">
        <v>2</v>
      </c>
      <c r="BD11" s="2"/>
      <c r="BE11" s="1">
        <v>0</v>
      </c>
      <c r="BF11" s="1">
        <v>0</v>
      </c>
      <c r="BG11" s="1">
        <v>0</v>
      </c>
      <c r="BH11" s="1">
        <v>1</v>
      </c>
      <c r="BI11" s="1">
        <v>1</v>
      </c>
      <c r="BJ11" s="1">
        <v>1</v>
      </c>
      <c r="BK11" s="1">
        <v>0</v>
      </c>
      <c r="BL11" s="1">
        <v>0</v>
      </c>
      <c r="BM11" s="1">
        <v>1</v>
      </c>
      <c r="BN11" s="1">
        <v>0</v>
      </c>
      <c r="BO11" s="1">
        <v>0</v>
      </c>
      <c r="BP11" s="1">
        <v>0</v>
      </c>
      <c r="BQ11" s="1"/>
    </row>
    <row r="12" spans="1:69" x14ac:dyDescent="0.3">
      <c r="A12" s="1" t="s">
        <v>197</v>
      </c>
      <c r="B12" s="1" t="s">
        <v>59</v>
      </c>
      <c r="C12" s="1" t="s">
        <v>217</v>
      </c>
      <c r="D12" s="1" t="s">
        <v>218</v>
      </c>
      <c r="E12" s="1" t="s">
        <v>201</v>
      </c>
      <c r="F12" s="1" t="s">
        <v>202</v>
      </c>
      <c r="G12" s="1" t="s">
        <v>0</v>
      </c>
      <c r="H12" s="1">
        <v>25.1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2">
        <v>1</v>
      </c>
      <c r="BB12" s="2"/>
      <c r="BC12" s="2">
        <v>3</v>
      </c>
      <c r="BD12" s="2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5.4</v>
      </c>
    </row>
    <row r="13" spans="1:69" x14ac:dyDescent="0.3">
      <c r="A13" s="1" t="s">
        <v>205</v>
      </c>
      <c r="B13" s="1" t="s">
        <v>59</v>
      </c>
      <c r="C13" s="1" t="s">
        <v>217</v>
      </c>
      <c r="D13" s="1" t="s">
        <v>218</v>
      </c>
      <c r="E13" s="1" t="s">
        <v>201</v>
      </c>
      <c r="F13" s="1" t="s">
        <v>202</v>
      </c>
      <c r="G13" s="1" t="s">
        <v>0</v>
      </c>
      <c r="H13" s="1"/>
      <c r="I13" s="1"/>
      <c r="J13" s="1"/>
      <c r="K13" s="1">
        <v>25</v>
      </c>
      <c r="L13" s="1">
        <v>22</v>
      </c>
      <c r="M13" s="1">
        <v>28</v>
      </c>
      <c r="N13" s="1">
        <v>25</v>
      </c>
      <c r="O13" s="1">
        <v>22</v>
      </c>
      <c r="P13" s="1">
        <v>28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1</v>
      </c>
      <c r="AS13" s="1">
        <v>1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/>
      <c r="AZ13" s="1"/>
      <c r="BA13" s="2"/>
      <c r="BB13" s="2"/>
      <c r="BC13" s="2">
        <v>2</v>
      </c>
      <c r="BD13" s="2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3">
      <c r="A14" s="1" t="s">
        <v>195</v>
      </c>
      <c r="B14" s="1" t="s">
        <v>68</v>
      </c>
      <c r="C14" s="1" t="s">
        <v>217</v>
      </c>
      <c r="D14" s="1" t="s">
        <v>218</v>
      </c>
      <c r="E14" s="1" t="s">
        <v>201</v>
      </c>
      <c r="F14" s="1" t="s">
        <v>202</v>
      </c>
      <c r="G14" s="1" t="s">
        <v>0</v>
      </c>
      <c r="H14" s="1">
        <v>13.5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0</v>
      </c>
      <c r="AE14" s="1">
        <v>0</v>
      </c>
      <c r="AF14" s="1"/>
      <c r="AG14" s="1">
        <v>1</v>
      </c>
      <c r="AH14" s="1">
        <v>0</v>
      </c>
      <c r="AI14" s="1">
        <v>0</v>
      </c>
      <c r="AJ14" s="1">
        <v>1</v>
      </c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  <c r="BB14" s="2"/>
      <c r="BC14" s="2"/>
      <c r="BD14" s="2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>
        <v>3</v>
      </c>
    </row>
    <row r="15" spans="1:69" x14ac:dyDescent="0.3">
      <c r="A15" s="1" t="s">
        <v>196</v>
      </c>
      <c r="B15" s="1" t="s">
        <v>68</v>
      </c>
      <c r="C15" s="1" t="s">
        <v>217</v>
      </c>
      <c r="D15" s="1" t="s">
        <v>218</v>
      </c>
      <c r="E15" s="1" t="s">
        <v>201</v>
      </c>
      <c r="F15" s="1" t="s">
        <v>202</v>
      </c>
      <c r="G15" s="1" t="s">
        <v>0</v>
      </c>
      <c r="H15" s="1">
        <v>13</v>
      </c>
      <c r="I15" s="1">
        <v>12</v>
      </c>
      <c r="J15" s="1">
        <v>14</v>
      </c>
      <c r="K15" s="1"/>
      <c r="L15" s="1"/>
      <c r="M15" s="1"/>
      <c r="N15" s="1"/>
      <c r="O15" s="1"/>
      <c r="P15" s="1"/>
      <c r="Q15" s="2">
        <f>28*3</f>
        <v>84</v>
      </c>
      <c r="R15" s="2"/>
      <c r="S15" s="2"/>
      <c r="T15" s="2"/>
      <c r="U15" s="1">
        <v>8</v>
      </c>
      <c r="V15" s="1">
        <v>5</v>
      </c>
      <c r="W15" s="1">
        <v>21</v>
      </c>
      <c r="X15" s="1">
        <v>52</v>
      </c>
      <c r="Y15" s="1">
        <v>46</v>
      </c>
      <c r="Z15" s="1">
        <v>58</v>
      </c>
      <c r="AA15" s="1">
        <v>24</v>
      </c>
      <c r="AB15" s="1">
        <v>14</v>
      </c>
      <c r="AC15" s="1">
        <v>36</v>
      </c>
      <c r="AD15" s="1">
        <v>0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14</v>
      </c>
      <c r="BA15" s="2">
        <v>1</v>
      </c>
      <c r="BB15" s="2">
        <v>2</v>
      </c>
      <c r="BC15" s="2">
        <v>2</v>
      </c>
      <c r="BD15" s="2"/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/>
    </row>
    <row r="16" spans="1:69" x14ac:dyDescent="0.3">
      <c r="A16" s="1" t="s">
        <v>205</v>
      </c>
      <c r="B16" s="1" t="s">
        <v>68</v>
      </c>
      <c r="C16" s="1" t="s">
        <v>217</v>
      </c>
      <c r="D16" s="1" t="s">
        <v>218</v>
      </c>
      <c r="E16" s="1" t="s">
        <v>201</v>
      </c>
      <c r="F16" s="1" t="s">
        <v>202</v>
      </c>
      <c r="G16" s="1" t="s">
        <v>0</v>
      </c>
      <c r="H16" s="1"/>
      <c r="I16" s="1"/>
      <c r="J16" s="1"/>
      <c r="K16" s="1">
        <v>30</v>
      </c>
      <c r="L16" s="1">
        <v>28</v>
      </c>
      <c r="M16" s="1">
        <v>32</v>
      </c>
      <c r="N16" s="1">
        <v>30</v>
      </c>
      <c r="O16" s="1">
        <v>28</v>
      </c>
      <c r="P16" s="1">
        <v>32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0</v>
      </c>
      <c r="AE16" s="1">
        <v>1</v>
      </c>
      <c r="AF16" s="1">
        <v>1</v>
      </c>
      <c r="AG16" s="1">
        <v>1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0</v>
      </c>
      <c r="AW16" s="1">
        <v>0</v>
      </c>
      <c r="AX16" s="1">
        <v>0</v>
      </c>
      <c r="AY16" s="1"/>
      <c r="AZ16" s="1"/>
      <c r="BA16" s="2"/>
      <c r="BB16" s="2"/>
      <c r="BC16" s="2">
        <v>3</v>
      </c>
      <c r="BD16" s="2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3">
      <c r="A17" s="1" t="s">
        <v>195</v>
      </c>
      <c r="B17" s="1" t="s">
        <v>60</v>
      </c>
      <c r="C17" s="1" t="s">
        <v>217</v>
      </c>
      <c r="D17" s="1" t="s">
        <v>218</v>
      </c>
      <c r="E17" s="1" t="s">
        <v>201</v>
      </c>
      <c r="F17" s="1" t="s">
        <v>202</v>
      </c>
      <c r="G17" s="1" t="s">
        <v>0</v>
      </c>
      <c r="H17" s="1">
        <v>14.5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0</v>
      </c>
      <c r="AE17" s="1">
        <v>1</v>
      </c>
      <c r="AF17" s="1"/>
      <c r="AG17" s="1">
        <v>0</v>
      </c>
      <c r="AH17" s="1">
        <v>0</v>
      </c>
      <c r="AI17" s="1">
        <v>1</v>
      </c>
      <c r="AJ17" s="1">
        <v>1</v>
      </c>
      <c r="AK17" s="1">
        <v>0</v>
      </c>
      <c r="AL17" s="1"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2"/>
      <c r="BB17" s="2"/>
      <c r="BC17" s="2"/>
      <c r="BD17" s="2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>
        <v>3</v>
      </c>
    </row>
    <row r="18" spans="1:69" x14ac:dyDescent="0.3">
      <c r="A18" s="1" t="s">
        <v>196</v>
      </c>
      <c r="B18" s="1" t="s">
        <v>60</v>
      </c>
      <c r="C18" s="1" t="s">
        <v>217</v>
      </c>
      <c r="D18" s="1" t="s">
        <v>218</v>
      </c>
      <c r="E18" s="1" t="s">
        <v>201</v>
      </c>
      <c r="F18" s="1" t="s">
        <v>202</v>
      </c>
      <c r="G18" s="1" t="s">
        <v>0</v>
      </c>
      <c r="H18" s="1">
        <v>14</v>
      </c>
      <c r="I18" s="1">
        <v>12</v>
      </c>
      <c r="J18" s="1">
        <v>15</v>
      </c>
      <c r="K18" s="1"/>
      <c r="L18" s="1"/>
      <c r="M18" s="1"/>
      <c r="N18" s="1"/>
      <c r="O18" s="1"/>
      <c r="P18" s="1"/>
      <c r="Q18" s="2">
        <f>28*3.3</f>
        <v>92.399999999999991</v>
      </c>
      <c r="R18" s="2"/>
      <c r="S18" s="2"/>
      <c r="T18" s="2"/>
      <c r="U18" s="1"/>
      <c r="V18" s="1">
        <v>182</v>
      </c>
      <c r="W18" s="1">
        <v>224</v>
      </c>
      <c r="X18" s="1">
        <v>105</v>
      </c>
      <c r="Y18" s="1">
        <v>95</v>
      </c>
      <c r="Z18" s="1">
        <v>112</v>
      </c>
      <c r="AA18" s="1">
        <v>18</v>
      </c>
      <c r="AB18" s="1">
        <v>13</v>
      </c>
      <c r="AC18" s="1">
        <v>24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2">
        <f>4.5*7</f>
        <v>31.5</v>
      </c>
      <c r="BA18" s="2">
        <v>1</v>
      </c>
      <c r="BB18" s="2">
        <v>2</v>
      </c>
      <c r="BC18" s="2">
        <v>2</v>
      </c>
      <c r="BD18" s="2"/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1</v>
      </c>
      <c r="BM18" s="1">
        <v>0</v>
      </c>
      <c r="BN18" s="1">
        <v>1</v>
      </c>
      <c r="BO18" s="1">
        <v>0</v>
      </c>
      <c r="BP18" s="1">
        <v>0</v>
      </c>
      <c r="BQ18" s="1"/>
    </row>
    <row r="19" spans="1:69" x14ac:dyDescent="0.3">
      <c r="A19" s="1" t="s">
        <v>197</v>
      </c>
      <c r="B19" s="1" t="s">
        <v>60</v>
      </c>
      <c r="C19" s="1" t="s">
        <v>217</v>
      </c>
      <c r="D19" s="1" t="s">
        <v>218</v>
      </c>
      <c r="E19" s="1" t="s">
        <v>201</v>
      </c>
      <c r="F19" s="1" t="s">
        <v>202</v>
      </c>
      <c r="G19" s="1" t="s">
        <v>0</v>
      </c>
      <c r="H19" s="1">
        <v>30.6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2">
        <v>1</v>
      </c>
      <c r="BB19" s="2"/>
      <c r="BC19" s="2">
        <v>3</v>
      </c>
      <c r="BD19" s="2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4.9000000000000004</v>
      </c>
    </row>
    <row r="20" spans="1:69" x14ac:dyDescent="0.3">
      <c r="A20" s="1" t="s">
        <v>205</v>
      </c>
      <c r="B20" s="1" t="s">
        <v>60</v>
      </c>
      <c r="C20" s="1" t="s">
        <v>217</v>
      </c>
      <c r="D20" s="1" t="s">
        <v>218</v>
      </c>
      <c r="E20" s="1" t="s">
        <v>201</v>
      </c>
      <c r="F20" s="1" t="s">
        <v>202</v>
      </c>
      <c r="G20" s="1" t="s">
        <v>0</v>
      </c>
      <c r="H20" s="1"/>
      <c r="I20" s="1"/>
      <c r="J20" s="1"/>
      <c r="K20" s="1">
        <v>28.5</v>
      </c>
      <c r="L20" s="1">
        <v>24</v>
      </c>
      <c r="M20" s="1">
        <v>33</v>
      </c>
      <c r="N20" s="1">
        <v>31</v>
      </c>
      <c r="O20" s="1">
        <v>28</v>
      </c>
      <c r="P20" s="1">
        <v>34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0</v>
      </c>
      <c r="AX20" s="1">
        <v>0</v>
      </c>
      <c r="AY20" s="1"/>
      <c r="AZ20" s="1"/>
      <c r="BA20" s="2"/>
      <c r="BB20" s="2"/>
      <c r="BC20" s="2">
        <v>2</v>
      </c>
      <c r="BD20" s="2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3">
      <c r="A21" s="1" t="s">
        <v>195</v>
      </c>
      <c r="B21" s="1" t="s">
        <v>61</v>
      </c>
      <c r="C21" s="1" t="s">
        <v>217</v>
      </c>
      <c r="D21" s="1" t="s">
        <v>218</v>
      </c>
      <c r="E21" s="1" t="s">
        <v>201</v>
      </c>
      <c r="F21" s="1" t="s">
        <v>202</v>
      </c>
      <c r="G21" s="1" t="s">
        <v>0</v>
      </c>
      <c r="H21" s="1">
        <v>17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0</v>
      </c>
      <c r="AE21" s="1">
        <v>1</v>
      </c>
      <c r="AF21" s="1"/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2"/>
      <c r="BB21" s="2"/>
      <c r="BC21" s="2"/>
      <c r="BD21" s="2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2</v>
      </c>
    </row>
    <row r="22" spans="1:69" x14ac:dyDescent="0.3">
      <c r="A22" s="1" t="s">
        <v>196</v>
      </c>
      <c r="B22" s="1" t="s">
        <v>61</v>
      </c>
      <c r="C22" s="1" t="s">
        <v>217</v>
      </c>
      <c r="D22" s="1" t="s">
        <v>218</v>
      </c>
      <c r="E22" s="1" t="s">
        <v>201</v>
      </c>
      <c r="F22" s="1" t="s">
        <v>202</v>
      </c>
      <c r="G22" s="1" t="s">
        <v>0</v>
      </c>
      <c r="H22" s="1">
        <v>17</v>
      </c>
      <c r="I22" s="1">
        <v>16</v>
      </c>
      <c r="J22" s="1">
        <v>18</v>
      </c>
      <c r="K22" s="1"/>
      <c r="L22" s="1"/>
      <c r="M22" s="1"/>
      <c r="N22" s="1"/>
      <c r="O22" s="1"/>
      <c r="P22" s="1"/>
      <c r="Q22" s="2">
        <v>120</v>
      </c>
      <c r="R22" s="2"/>
      <c r="S22" s="2"/>
      <c r="T22" s="2"/>
      <c r="U22" s="1">
        <v>8</v>
      </c>
      <c r="V22" s="1">
        <v>6</v>
      </c>
      <c r="W22" s="1">
        <v>10</v>
      </c>
      <c r="X22" s="1"/>
      <c r="Y22" s="1">
        <v>322</v>
      </c>
      <c r="Z22" s="1">
        <v>343</v>
      </c>
      <c r="AA22" s="1">
        <v>15</v>
      </c>
      <c r="AB22" s="1">
        <v>12</v>
      </c>
      <c r="AC22" s="1">
        <v>18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14</v>
      </c>
      <c r="BA22" s="2">
        <v>1</v>
      </c>
      <c r="BB22" s="2">
        <v>2</v>
      </c>
      <c r="BC22" s="2">
        <v>2</v>
      </c>
      <c r="BD22" s="2"/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1</v>
      </c>
      <c r="BM22" s="1">
        <v>0</v>
      </c>
      <c r="BN22" s="1">
        <v>0</v>
      </c>
      <c r="BO22" s="1">
        <v>1</v>
      </c>
      <c r="BP22" s="1">
        <v>0</v>
      </c>
      <c r="BQ22" s="1"/>
    </row>
    <row r="23" spans="1:69" x14ac:dyDescent="0.3">
      <c r="A23" s="1" t="s">
        <v>205</v>
      </c>
      <c r="B23" s="1" t="s">
        <v>61</v>
      </c>
      <c r="C23" s="1" t="s">
        <v>217</v>
      </c>
      <c r="D23" s="1" t="s">
        <v>218</v>
      </c>
      <c r="E23" s="1" t="s">
        <v>201</v>
      </c>
      <c r="F23" s="1" t="s">
        <v>202</v>
      </c>
      <c r="G23" s="1" t="s">
        <v>0</v>
      </c>
      <c r="H23" s="1"/>
      <c r="I23" s="1"/>
      <c r="J23" s="1"/>
      <c r="K23" s="1">
        <v>32.5</v>
      </c>
      <c r="L23" s="1">
        <v>30</v>
      </c>
      <c r="M23" s="1">
        <v>35</v>
      </c>
      <c r="N23" s="1">
        <v>33.5</v>
      </c>
      <c r="O23" s="1">
        <v>30</v>
      </c>
      <c r="P23" s="1">
        <v>37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/>
      <c r="AZ23" s="1"/>
      <c r="BA23" s="2"/>
      <c r="BB23" s="2"/>
      <c r="BC23" s="2">
        <v>2</v>
      </c>
      <c r="BD23" s="2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3">
      <c r="A24" s="1" t="s">
        <v>195</v>
      </c>
      <c r="B24" s="1" t="s">
        <v>62</v>
      </c>
      <c r="C24" s="1" t="s">
        <v>217</v>
      </c>
      <c r="D24" s="1" t="s">
        <v>218</v>
      </c>
      <c r="E24" s="1" t="s">
        <v>201</v>
      </c>
      <c r="F24" s="1" t="s">
        <v>202</v>
      </c>
      <c r="G24" s="1" t="s">
        <v>0</v>
      </c>
      <c r="H24" s="1">
        <v>15.5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0</v>
      </c>
      <c r="AE24" s="1">
        <v>0</v>
      </c>
      <c r="AF24" s="1"/>
      <c r="AG24" s="1">
        <v>1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2"/>
      <c r="BB24" s="2"/>
      <c r="BC24" s="2"/>
      <c r="BD24" s="2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4</v>
      </c>
    </row>
    <row r="25" spans="1:69" x14ac:dyDescent="0.3">
      <c r="A25" s="1" t="s">
        <v>196</v>
      </c>
      <c r="B25" s="1" t="s">
        <v>62</v>
      </c>
      <c r="C25" s="1" t="s">
        <v>217</v>
      </c>
      <c r="D25" s="1" t="s">
        <v>218</v>
      </c>
      <c r="E25" s="1" t="s">
        <v>201</v>
      </c>
      <c r="F25" s="1" t="s">
        <v>202</v>
      </c>
      <c r="G25" s="1" t="s">
        <v>0</v>
      </c>
      <c r="H25" s="1">
        <v>14</v>
      </c>
      <c r="I25" s="1">
        <v>12</v>
      </c>
      <c r="J25" s="1">
        <v>15</v>
      </c>
      <c r="K25" s="1"/>
      <c r="L25" s="1"/>
      <c r="M25" s="1"/>
      <c r="N25" s="1"/>
      <c r="O25" s="1"/>
      <c r="P25" s="1"/>
      <c r="Q25" s="2">
        <v>88</v>
      </c>
      <c r="R25" s="2"/>
      <c r="S25" s="2"/>
      <c r="T25" s="2"/>
      <c r="U25" s="1">
        <v>11</v>
      </c>
      <c r="V25" s="1">
        <v>7</v>
      </c>
      <c r="W25" s="1">
        <v>18</v>
      </c>
      <c r="X25" s="1">
        <v>322</v>
      </c>
      <c r="Y25" s="1"/>
      <c r="Z25" s="1"/>
      <c r="AA25" s="1">
        <v>21</v>
      </c>
      <c r="AB25" s="1">
        <v>15</v>
      </c>
      <c r="AC25" s="1">
        <v>27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21</v>
      </c>
      <c r="BA25" s="2">
        <v>1</v>
      </c>
      <c r="BB25" s="2">
        <v>2</v>
      </c>
      <c r="BC25" s="2">
        <v>2</v>
      </c>
      <c r="BD25" s="2"/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1</v>
      </c>
      <c r="BN25" s="1">
        <v>0</v>
      </c>
      <c r="BO25" s="1">
        <v>1</v>
      </c>
      <c r="BP25" s="1">
        <v>0</v>
      </c>
      <c r="BQ25" s="1"/>
    </row>
    <row r="26" spans="1:69" x14ac:dyDescent="0.3">
      <c r="A26" s="1" t="s">
        <v>197</v>
      </c>
      <c r="B26" s="1" t="s">
        <v>62</v>
      </c>
      <c r="C26" s="1" t="s">
        <v>217</v>
      </c>
      <c r="D26" s="1" t="s">
        <v>218</v>
      </c>
      <c r="E26" s="1" t="s">
        <v>201</v>
      </c>
      <c r="F26" s="1" t="s">
        <v>202</v>
      </c>
      <c r="G26" s="1" t="s">
        <v>0</v>
      </c>
      <c r="H26" s="1">
        <v>29.9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2">
        <v>1</v>
      </c>
      <c r="BB26" s="2"/>
      <c r="BC26" s="2">
        <v>3</v>
      </c>
      <c r="BD26" s="2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>
        <v>6.7</v>
      </c>
    </row>
    <row r="27" spans="1:69" x14ac:dyDescent="0.3">
      <c r="A27" s="1" t="s">
        <v>205</v>
      </c>
      <c r="B27" s="1" t="s">
        <v>62</v>
      </c>
      <c r="C27" s="1" t="s">
        <v>217</v>
      </c>
      <c r="D27" s="1" t="s">
        <v>218</v>
      </c>
      <c r="E27" s="1" t="s">
        <v>201</v>
      </c>
      <c r="F27" s="1" t="s">
        <v>202</v>
      </c>
      <c r="G27" s="1" t="s">
        <v>0</v>
      </c>
      <c r="H27" s="1"/>
      <c r="I27" s="1"/>
      <c r="J27" s="1"/>
      <c r="K27" s="1">
        <v>26.5</v>
      </c>
      <c r="L27" s="1">
        <v>23</v>
      </c>
      <c r="M27" s="1">
        <v>30</v>
      </c>
      <c r="N27" s="1">
        <v>30</v>
      </c>
      <c r="O27" s="1">
        <v>27</v>
      </c>
      <c r="P27" s="1">
        <v>33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0</v>
      </c>
      <c r="AE27" s="1">
        <v>1</v>
      </c>
      <c r="AF27" s="1">
        <v>0</v>
      </c>
      <c r="AG27" s="1">
        <v>1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/>
      <c r="AZ27" s="1"/>
      <c r="BA27" s="2"/>
      <c r="BB27" s="2"/>
      <c r="BC27" s="2">
        <v>3</v>
      </c>
      <c r="BD27" s="2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3">
      <c r="A28" s="1" t="s">
        <v>195</v>
      </c>
      <c r="B28" s="1" t="s">
        <v>69</v>
      </c>
      <c r="C28" s="1" t="s">
        <v>217</v>
      </c>
      <c r="D28" s="1" t="s">
        <v>218</v>
      </c>
      <c r="E28" s="1" t="s">
        <v>201</v>
      </c>
      <c r="F28" s="1" t="s">
        <v>202</v>
      </c>
      <c r="G28" s="1" t="s">
        <v>0</v>
      </c>
      <c r="H28" s="1">
        <v>15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v>0</v>
      </c>
      <c r="AE28" s="1">
        <v>1</v>
      </c>
      <c r="AF28" s="1"/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2"/>
      <c r="BB28" s="2"/>
      <c r="BC28" s="2"/>
      <c r="BD28" s="2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4</v>
      </c>
    </row>
    <row r="29" spans="1:69" x14ac:dyDescent="0.3">
      <c r="A29" s="1" t="s">
        <v>196</v>
      </c>
      <c r="B29" s="1" t="s">
        <v>69</v>
      </c>
      <c r="C29" s="1" t="s">
        <v>217</v>
      </c>
      <c r="D29" s="1" t="s">
        <v>218</v>
      </c>
      <c r="E29" s="1" t="s">
        <v>201</v>
      </c>
      <c r="F29" s="1" t="s">
        <v>202</v>
      </c>
      <c r="G29" s="1" t="s">
        <v>0</v>
      </c>
      <c r="H29" s="1">
        <v>14</v>
      </c>
      <c r="I29" s="1">
        <v>13</v>
      </c>
      <c r="J29" s="1">
        <v>15</v>
      </c>
      <c r="K29" s="1"/>
      <c r="L29" s="1"/>
      <c r="M29" s="1"/>
      <c r="N29" s="1"/>
      <c r="O29" s="1"/>
      <c r="P29" s="1"/>
      <c r="Q29" s="2">
        <f>46*1.5</f>
        <v>69</v>
      </c>
      <c r="R29" s="2"/>
      <c r="S29" s="2"/>
      <c r="T29" s="2"/>
      <c r="U29" s="1">
        <v>15</v>
      </c>
      <c r="V29" s="1">
        <v>14</v>
      </c>
      <c r="W29" s="1">
        <v>17</v>
      </c>
      <c r="X29" s="1"/>
      <c r="Y29" s="1">
        <v>301</v>
      </c>
      <c r="Z29" s="1">
        <v>329</v>
      </c>
      <c r="AA29" s="1">
        <v>20</v>
      </c>
      <c r="AB29" s="1">
        <v>14</v>
      </c>
      <c r="AC29" s="1">
        <v>26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0</v>
      </c>
      <c r="AW29" s="1">
        <v>0</v>
      </c>
      <c r="AX29" s="1">
        <v>0</v>
      </c>
      <c r="AY29" s="1">
        <v>1</v>
      </c>
      <c r="AZ29" s="1">
        <v>21</v>
      </c>
      <c r="BA29" s="2">
        <v>1</v>
      </c>
      <c r="BB29" s="2">
        <v>2</v>
      </c>
      <c r="BC29" s="2"/>
      <c r="BD29" s="2"/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/>
    </row>
    <row r="30" spans="1:69" x14ac:dyDescent="0.3">
      <c r="A30" s="1" t="s">
        <v>197</v>
      </c>
      <c r="B30" s="1" t="s">
        <v>69</v>
      </c>
      <c r="C30" s="1" t="s">
        <v>217</v>
      </c>
      <c r="D30" s="1" t="s">
        <v>218</v>
      </c>
      <c r="E30" s="1" t="s">
        <v>201</v>
      </c>
      <c r="F30" s="1" t="s">
        <v>202</v>
      </c>
      <c r="G30" s="1" t="s">
        <v>0</v>
      </c>
      <c r="H30" s="1">
        <v>28.2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2">
        <v>1</v>
      </c>
      <c r="BB30" s="2"/>
      <c r="BC30" s="2">
        <v>3</v>
      </c>
      <c r="BD30" s="2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>
        <v>3.8</v>
      </c>
    </row>
    <row r="31" spans="1:69" x14ac:dyDescent="0.3">
      <c r="A31" s="1" t="s">
        <v>205</v>
      </c>
      <c r="B31" s="1" t="s">
        <v>69</v>
      </c>
      <c r="C31" s="1" t="s">
        <v>217</v>
      </c>
      <c r="D31" s="1" t="s">
        <v>218</v>
      </c>
      <c r="E31" s="1" t="s">
        <v>201</v>
      </c>
      <c r="F31" s="1" t="s">
        <v>202</v>
      </c>
      <c r="G31" s="1" t="s">
        <v>0</v>
      </c>
      <c r="H31" s="1"/>
      <c r="I31" s="1"/>
      <c r="J31" s="1"/>
      <c r="K31" s="1">
        <v>27</v>
      </c>
      <c r="L31" s="1">
        <v>22</v>
      </c>
      <c r="M31" s="1">
        <v>32</v>
      </c>
      <c r="N31" s="1">
        <v>28.5</v>
      </c>
      <c r="O31" s="1">
        <v>25</v>
      </c>
      <c r="P31" s="1">
        <v>32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0</v>
      </c>
      <c r="AW31" s="1">
        <v>0</v>
      </c>
      <c r="AX31" s="1">
        <v>0</v>
      </c>
      <c r="AY31" s="1"/>
      <c r="AZ31" s="1"/>
      <c r="BA31" s="2"/>
      <c r="BB31" s="2"/>
      <c r="BC31" s="2">
        <v>3</v>
      </c>
      <c r="BD31" s="2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3">
      <c r="A32" s="1" t="s">
        <v>195</v>
      </c>
      <c r="B32" s="1" t="s">
        <v>70</v>
      </c>
      <c r="C32" s="1" t="s">
        <v>217</v>
      </c>
      <c r="D32" s="1" t="s">
        <v>218</v>
      </c>
      <c r="E32" s="1" t="s">
        <v>201</v>
      </c>
      <c r="F32" s="1" t="s">
        <v>202</v>
      </c>
      <c r="G32" s="1" t="s">
        <v>0</v>
      </c>
      <c r="H32" s="1">
        <v>13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0</v>
      </c>
      <c r="AE32" s="1">
        <v>0</v>
      </c>
      <c r="AF32" s="1"/>
      <c r="AG32" s="1">
        <v>1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2"/>
      <c r="BB32" s="2"/>
      <c r="BC32" s="2"/>
      <c r="BD32" s="2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>
        <v>2</v>
      </c>
    </row>
    <row r="33" spans="1:69" x14ac:dyDescent="0.3">
      <c r="A33" s="1" t="s">
        <v>196</v>
      </c>
      <c r="B33" s="1" t="s">
        <v>70</v>
      </c>
      <c r="C33" s="1" t="s">
        <v>217</v>
      </c>
      <c r="D33" s="1" t="s">
        <v>218</v>
      </c>
      <c r="E33" s="1" t="s">
        <v>201</v>
      </c>
      <c r="F33" s="1" t="s">
        <v>202</v>
      </c>
      <c r="G33" s="1" t="s">
        <v>0</v>
      </c>
      <c r="H33" s="1">
        <v>13</v>
      </c>
      <c r="I33" s="1">
        <v>11</v>
      </c>
      <c r="J33" s="1">
        <v>14</v>
      </c>
      <c r="K33" s="1"/>
      <c r="L33" s="1"/>
      <c r="M33" s="1"/>
      <c r="N33" s="1"/>
      <c r="O33" s="1"/>
      <c r="P33" s="1"/>
      <c r="Q33" s="2">
        <v>88</v>
      </c>
      <c r="R33" s="2"/>
      <c r="S33" s="2"/>
      <c r="T33" s="2"/>
      <c r="U33" s="1">
        <v>20</v>
      </c>
      <c r="V33" s="1">
        <v>18</v>
      </c>
      <c r="W33" s="1">
        <v>22</v>
      </c>
      <c r="X33" s="1"/>
      <c r="Y33" s="1">
        <v>40</v>
      </c>
      <c r="Z33" s="1">
        <v>45</v>
      </c>
      <c r="AA33" s="1">
        <v>16</v>
      </c>
      <c r="AB33" s="1">
        <v>13</v>
      </c>
      <c r="AC33" s="1">
        <v>18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0</v>
      </c>
      <c r="AW33" s="1">
        <v>0</v>
      </c>
      <c r="AX33" s="1">
        <v>0</v>
      </c>
      <c r="AY33" s="1">
        <v>1</v>
      </c>
      <c r="AZ33" s="1">
        <v>14</v>
      </c>
      <c r="BA33" s="2">
        <v>1</v>
      </c>
      <c r="BB33" s="2">
        <v>2</v>
      </c>
      <c r="BC33" s="2">
        <v>2</v>
      </c>
      <c r="BD33" s="2"/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/>
    </row>
    <row r="34" spans="1:69" x14ac:dyDescent="0.3">
      <c r="A34" s="1" t="s">
        <v>205</v>
      </c>
      <c r="B34" s="1" t="s">
        <v>70</v>
      </c>
      <c r="C34" s="1" t="s">
        <v>217</v>
      </c>
      <c r="D34" s="1" t="s">
        <v>218</v>
      </c>
      <c r="E34" s="1" t="s">
        <v>201</v>
      </c>
      <c r="F34" s="1" t="s">
        <v>202</v>
      </c>
      <c r="G34" s="1" t="s">
        <v>0</v>
      </c>
      <c r="H34" s="1"/>
      <c r="I34" s="1"/>
      <c r="J34" s="1"/>
      <c r="K34" s="1">
        <v>26</v>
      </c>
      <c r="L34" s="1">
        <v>24</v>
      </c>
      <c r="M34" s="1">
        <v>28</v>
      </c>
      <c r="N34" s="1">
        <v>26</v>
      </c>
      <c r="O34" s="1">
        <v>24</v>
      </c>
      <c r="P34" s="1">
        <v>28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0</v>
      </c>
      <c r="AX34" s="1">
        <v>0</v>
      </c>
      <c r="AY34" s="1"/>
      <c r="AZ34" s="1"/>
      <c r="BA34" s="2"/>
      <c r="BB34" s="2"/>
      <c r="BC34" s="2">
        <v>3</v>
      </c>
      <c r="BD34" s="2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3">
      <c r="A35" s="1" t="s">
        <v>195</v>
      </c>
      <c r="B35" s="1" t="s">
        <v>71</v>
      </c>
      <c r="C35" s="1" t="s">
        <v>217</v>
      </c>
      <c r="D35" s="1" t="s">
        <v>218</v>
      </c>
      <c r="E35" s="1" t="s">
        <v>201</v>
      </c>
      <c r="F35" s="1" t="s">
        <v>202</v>
      </c>
      <c r="G35" s="1" t="s">
        <v>0</v>
      </c>
      <c r="H35" s="1">
        <v>16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0</v>
      </c>
      <c r="AE35" s="1">
        <v>1</v>
      </c>
      <c r="AF35" s="1"/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2"/>
      <c r="BB35" s="2"/>
      <c r="BC35" s="2"/>
      <c r="BD35" s="2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2</v>
      </c>
    </row>
    <row r="36" spans="1:69" x14ac:dyDescent="0.3">
      <c r="A36" s="1" t="s">
        <v>198</v>
      </c>
      <c r="B36" s="1" t="s">
        <v>71</v>
      </c>
      <c r="C36" s="1" t="s">
        <v>217</v>
      </c>
      <c r="D36" s="1" t="s">
        <v>218</v>
      </c>
      <c r="E36" s="1" t="s">
        <v>201</v>
      </c>
      <c r="F36" s="1" t="s">
        <v>202</v>
      </c>
      <c r="G36" s="1" t="s">
        <v>0</v>
      </c>
      <c r="H36" s="1">
        <v>14</v>
      </c>
      <c r="I36" s="1">
        <v>13</v>
      </c>
      <c r="J36" s="1">
        <v>15</v>
      </c>
      <c r="K36" s="1"/>
      <c r="L36" s="1"/>
      <c r="M36" s="1"/>
      <c r="N36" s="1"/>
      <c r="O36" s="1"/>
      <c r="P36" s="1"/>
      <c r="Q36" s="1">
        <v>80</v>
      </c>
      <c r="R36" s="1"/>
      <c r="S36" s="1"/>
      <c r="T36" s="1"/>
      <c r="U36" s="1">
        <v>19</v>
      </c>
      <c r="V36" s="1"/>
      <c r="W36" s="1"/>
      <c r="X36" s="1">
        <v>320</v>
      </c>
      <c r="Y36" s="1"/>
      <c r="Z36" s="1"/>
      <c r="AA36" s="1">
        <v>24</v>
      </c>
      <c r="AB36" s="1">
        <v>21</v>
      </c>
      <c r="AC36" s="1">
        <v>29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14</v>
      </c>
      <c r="BA36" s="2">
        <v>1</v>
      </c>
      <c r="BB36" s="2">
        <v>2</v>
      </c>
      <c r="BC36" s="2">
        <v>2</v>
      </c>
      <c r="BD36" s="2"/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3</v>
      </c>
    </row>
    <row r="37" spans="1:69" x14ac:dyDescent="0.3">
      <c r="A37" s="1" t="s">
        <v>205</v>
      </c>
      <c r="B37" s="1" t="s">
        <v>71</v>
      </c>
      <c r="C37" s="1" t="s">
        <v>217</v>
      </c>
      <c r="D37" s="1" t="s">
        <v>218</v>
      </c>
      <c r="E37" s="1" t="s">
        <v>201</v>
      </c>
      <c r="F37" s="1" t="s">
        <v>202</v>
      </c>
      <c r="G37" s="1" t="s">
        <v>0</v>
      </c>
      <c r="H37" s="1"/>
      <c r="I37" s="1"/>
      <c r="J37" s="1"/>
      <c r="K37" s="1">
        <v>32</v>
      </c>
      <c r="L37" s="1">
        <v>30</v>
      </c>
      <c r="M37" s="1">
        <v>34</v>
      </c>
      <c r="N37" s="1">
        <v>32</v>
      </c>
      <c r="O37" s="1">
        <v>30</v>
      </c>
      <c r="P37" s="1">
        <v>34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1"/>
      <c r="AZ37" s="1"/>
      <c r="BA37" s="2"/>
      <c r="BB37" s="2"/>
      <c r="BC37" s="2">
        <v>3</v>
      </c>
      <c r="BD37" s="2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3">
      <c r="A38" s="1" t="s">
        <v>198</v>
      </c>
      <c r="B38" s="1" t="s">
        <v>72</v>
      </c>
      <c r="C38" s="1" t="s">
        <v>217</v>
      </c>
      <c r="D38" s="1" t="s">
        <v>218</v>
      </c>
      <c r="E38" s="1" t="s">
        <v>201</v>
      </c>
      <c r="F38" s="1" t="s">
        <v>202</v>
      </c>
      <c r="G38" s="1" t="s">
        <v>0</v>
      </c>
      <c r="H38" s="1">
        <v>13</v>
      </c>
      <c r="I38" s="1">
        <v>11</v>
      </c>
      <c r="J38" s="1">
        <v>14</v>
      </c>
      <c r="K38" s="1"/>
      <c r="L38" s="1"/>
      <c r="M38" s="1"/>
      <c r="N38" s="1"/>
      <c r="O38" s="1"/>
      <c r="P38" s="1"/>
      <c r="Q38" s="1">
        <v>85</v>
      </c>
      <c r="R38" s="1"/>
      <c r="S38" s="1"/>
      <c r="T38" s="1"/>
      <c r="U38" s="1"/>
      <c r="V38" s="1">
        <v>200</v>
      </c>
      <c r="W38" s="1">
        <v>230</v>
      </c>
      <c r="X38" s="1">
        <v>110</v>
      </c>
      <c r="Y38" s="1">
        <v>101</v>
      </c>
      <c r="Z38" s="1">
        <v>119</v>
      </c>
      <c r="AA38" s="1">
        <v>12</v>
      </c>
      <c r="AB38" s="1"/>
      <c r="AC38" s="1"/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22</v>
      </c>
      <c r="BA38" s="2">
        <v>1</v>
      </c>
      <c r="BB38" s="2">
        <v>2</v>
      </c>
      <c r="BC38" s="2">
        <v>2</v>
      </c>
      <c r="BD38" s="2"/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4</v>
      </c>
    </row>
    <row r="39" spans="1:69" x14ac:dyDescent="0.3">
      <c r="A39" s="1" t="s">
        <v>205</v>
      </c>
      <c r="B39" s="1" t="s">
        <v>72</v>
      </c>
      <c r="C39" s="1" t="s">
        <v>217</v>
      </c>
      <c r="D39" s="1" t="s">
        <v>218</v>
      </c>
      <c r="E39" s="1" t="s">
        <v>201</v>
      </c>
      <c r="F39" s="1" t="s">
        <v>202</v>
      </c>
      <c r="G39" s="1" t="s">
        <v>0</v>
      </c>
      <c r="H39" s="1"/>
      <c r="I39" s="1"/>
      <c r="J39" s="1"/>
      <c r="K39" s="1">
        <v>27</v>
      </c>
      <c r="L39" s="1">
        <v>26</v>
      </c>
      <c r="M39" s="1">
        <v>28</v>
      </c>
      <c r="N39" s="1">
        <v>27</v>
      </c>
      <c r="O39" s="1">
        <v>26</v>
      </c>
      <c r="P39" s="1">
        <v>28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/>
      <c r="AZ39" s="1"/>
      <c r="BA39" s="2"/>
      <c r="BB39" s="2"/>
      <c r="BC39" s="2">
        <v>2</v>
      </c>
      <c r="BD39" s="2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3">
      <c r="A40" s="1" t="s">
        <v>195</v>
      </c>
      <c r="B40" s="1" t="s">
        <v>73</v>
      </c>
      <c r="C40" s="1" t="s">
        <v>217</v>
      </c>
      <c r="D40" s="1" t="s">
        <v>218</v>
      </c>
      <c r="E40" s="1" t="s">
        <v>201</v>
      </c>
      <c r="F40" s="1" t="s">
        <v>202</v>
      </c>
      <c r="G40" s="1" t="s">
        <v>0</v>
      </c>
      <c r="H40" s="1">
        <v>12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0</v>
      </c>
      <c r="AE40" s="1">
        <v>1</v>
      </c>
      <c r="AF40" s="1"/>
      <c r="AG40" s="1">
        <v>1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2"/>
      <c r="BB40" s="2"/>
      <c r="BC40" s="2"/>
      <c r="BD40" s="2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>
        <v>3</v>
      </c>
    </row>
    <row r="41" spans="1:69" x14ac:dyDescent="0.3">
      <c r="A41" s="1" t="s">
        <v>196</v>
      </c>
      <c r="B41" s="1" t="s">
        <v>73</v>
      </c>
      <c r="C41" s="1" t="s">
        <v>217</v>
      </c>
      <c r="D41" s="1" t="s">
        <v>218</v>
      </c>
      <c r="E41" s="1" t="s">
        <v>201</v>
      </c>
      <c r="F41" s="1" t="s">
        <v>202</v>
      </c>
      <c r="G41" s="1" t="s">
        <v>0</v>
      </c>
      <c r="H41" s="1">
        <v>11</v>
      </c>
      <c r="I41" s="1">
        <v>10</v>
      </c>
      <c r="J41" s="1">
        <v>12</v>
      </c>
      <c r="K41" s="1"/>
      <c r="L41" s="1"/>
      <c r="M41" s="1"/>
      <c r="N41" s="1"/>
      <c r="O41" s="1"/>
      <c r="P41" s="1"/>
      <c r="Q41" s="2">
        <f>38*1.7</f>
        <v>64.599999999999994</v>
      </c>
      <c r="R41" s="2"/>
      <c r="S41" s="2"/>
      <c r="T41" s="2"/>
      <c r="U41" s="1">
        <v>9</v>
      </c>
      <c r="V41" s="1">
        <v>5</v>
      </c>
      <c r="W41" s="1">
        <v>14</v>
      </c>
      <c r="X41" s="1">
        <v>62</v>
      </c>
      <c r="Y41" s="1">
        <v>56</v>
      </c>
      <c r="Z41" s="1">
        <v>68</v>
      </c>
      <c r="AA41" s="1"/>
      <c r="AB41" s="1">
        <v>280</v>
      </c>
      <c r="AC41" s="1">
        <v>329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14</v>
      </c>
      <c r="BA41" s="2">
        <v>1</v>
      </c>
      <c r="BB41" s="2">
        <v>2</v>
      </c>
      <c r="BC41" s="2">
        <v>2</v>
      </c>
      <c r="BD41" s="2"/>
      <c r="BE41" s="1">
        <v>0</v>
      </c>
      <c r="BF41" s="1">
        <v>0</v>
      </c>
      <c r="BG41" s="1">
        <v>0</v>
      </c>
      <c r="BH41" s="1">
        <v>1</v>
      </c>
      <c r="BI41" s="1">
        <v>0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0</v>
      </c>
      <c r="BQ41" s="1"/>
    </row>
    <row r="42" spans="1:69" x14ac:dyDescent="0.3">
      <c r="A42" s="1" t="s">
        <v>197</v>
      </c>
      <c r="B42" s="1" t="s">
        <v>73</v>
      </c>
      <c r="C42" s="1" t="s">
        <v>217</v>
      </c>
      <c r="D42" s="1" t="s">
        <v>218</v>
      </c>
      <c r="E42" s="1" t="s">
        <v>201</v>
      </c>
      <c r="F42" s="1" t="s">
        <v>202</v>
      </c>
      <c r="G42" s="1" t="s">
        <v>0</v>
      </c>
      <c r="H42" s="1">
        <v>22.7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2">
        <v>1</v>
      </c>
      <c r="BB42" s="2"/>
      <c r="BC42" s="2">
        <v>3</v>
      </c>
      <c r="BD42" s="2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>
        <v>4.2</v>
      </c>
    </row>
    <row r="43" spans="1:69" x14ac:dyDescent="0.3">
      <c r="A43" s="1" t="s">
        <v>205</v>
      </c>
      <c r="B43" s="1" t="s">
        <v>73</v>
      </c>
      <c r="C43" s="1" t="s">
        <v>217</v>
      </c>
      <c r="D43" s="1" t="s">
        <v>218</v>
      </c>
      <c r="E43" s="1" t="s">
        <v>201</v>
      </c>
      <c r="F43" s="1" t="s">
        <v>202</v>
      </c>
      <c r="G43" s="1" t="s">
        <v>0</v>
      </c>
      <c r="H43" s="1"/>
      <c r="I43" s="1"/>
      <c r="J43" s="1"/>
      <c r="K43" s="1">
        <v>22</v>
      </c>
      <c r="L43" s="1">
        <v>20</v>
      </c>
      <c r="M43" s="1">
        <v>24</v>
      </c>
      <c r="N43" s="1">
        <v>23</v>
      </c>
      <c r="O43" s="1">
        <v>20</v>
      </c>
      <c r="P43" s="1">
        <v>26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>
        <v>0</v>
      </c>
      <c r="AE43" s="1">
        <v>1</v>
      </c>
      <c r="AF43" s="1">
        <v>0</v>
      </c>
      <c r="AG43" s="1">
        <v>1</v>
      </c>
      <c r="AH43" s="1">
        <v>0</v>
      </c>
      <c r="AI43" s="1"/>
      <c r="AJ43" s="1"/>
      <c r="AK43" s="1"/>
      <c r="AL43" s="1"/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/>
      <c r="AZ43" s="1"/>
      <c r="BA43" s="2"/>
      <c r="BB43" s="2"/>
      <c r="BC43" s="2">
        <v>2</v>
      </c>
      <c r="BD43" s="2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3">
      <c r="A44" s="1" t="s">
        <v>195</v>
      </c>
      <c r="B44" s="1" t="s">
        <v>74</v>
      </c>
      <c r="C44" s="1" t="s">
        <v>217</v>
      </c>
      <c r="D44" s="1" t="s">
        <v>218</v>
      </c>
      <c r="E44" s="1" t="s">
        <v>201</v>
      </c>
      <c r="F44" s="1" t="s">
        <v>202</v>
      </c>
      <c r="G44" s="1" t="s">
        <v>0</v>
      </c>
      <c r="H44" s="1">
        <v>13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>
        <v>0</v>
      </c>
      <c r="AE44" s="1">
        <v>1</v>
      </c>
      <c r="AF44" s="1"/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2"/>
      <c r="BB44" s="2"/>
      <c r="BC44" s="2"/>
      <c r="BD44" s="2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>
        <v>3</v>
      </c>
    </row>
    <row r="45" spans="1:69" x14ac:dyDescent="0.3">
      <c r="A45" s="1" t="s">
        <v>196</v>
      </c>
      <c r="B45" s="1" t="s">
        <v>74</v>
      </c>
      <c r="C45" s="1" t="s">
        <v>217</v>
      </c>
      <c r="D45" s="1" t="s">
        <v>218</v>
      </c>
      <c r="E45" s="1" t="s">
        <v>201</v>
      </c>
      <c r="F45" s="1" t="s">
        <v>202</v>
      </c>
      <c r="G45" s="1" t="s">
        <v>0</v>
      </c>
      <c r="H45" s="1">
        <v>13</v>
      </c>
      <c r="I45" s="1">
        <v>11</v>
      </c>
      <c r="J45" s="1">
        <v>14</v>
      </c>
      <c r="K45" s="1"/>
      <c r="L45" s="1"/>
      <c r="M45" s="1"/>
      <c r="N45" s="1"/>
      <c r="O45" s="1"/>
      <c r="P45" s="1"/>
      <c r="Q45" s="2">
        <v>90</v>
      </c>
      <c r="R45" s="2"/>
      <c r="S45" s="2"/>
      <c r="T45" s="2"/>
      <c r="U45" s="1">
        <v>15</v>
      </c>
      <c r="V45" s="1">
        <v>11</v>
      </c>
      <c r="W45" s="1">
        <v>18</v>
      </c>
      <c r="X45" s="1">
        <v>322</v>
      </c>
      <c r="Y45" s="1"/>
      <c r="Z45" s="1"/>
      <c r="AA45" s="1">
        <v>19</v>
      </c>
      <c r="AB45" s="1"/>
      <c r="AC45" s="1"/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21</v>
      </c>
      <c r="BA45" s="2">
        <v>1</v>
      </c>
      <c r="BB45" s="2">
        <v>2</v>
      </c>
      <c r="BC45" s="2">
        <v>2</v>
      </c>
      <c r="BD45" s="2"/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/>
    </row>
    <row r="46" spans="1:69" x14ac:dyDescent="0.3">
      <c r="A46" s="1" t="s">
        <v>205</v>
      </c>
      <c r="B46" s="1" t="s">
        <v>74</v>
      </c>
      <c r="C46" s="1" t="s">
        <v>217</v>
      </c>
      <c r="D46" s="1" t="s">
        <v>218</v>
      </c>
      <c r="E46" s="1" t="s">
        <v>201</v>
      </c>
      <c r="F46" s="1" t="s">
        <v>202</v>
      </c>
      <c r="G46" s="1" t="s">
        <v>0</v>
      </c>
      <c r="H46" s="1"/>
      <c r="I46" s="1"/>
      <c r="J46" s="1"/>
      <c r="K46" s="1">
        <v>28</v>
      </c>
      <c r="L46" s="1">
        <v>24</v>
      </c>
      <c r="M46" s="1">
        <v>32</v>
      </c>
      <c r="N46" s="1">
        <v>28</v>
      </c>
      <c r="O46" s="1">
        <v>24</v>
      </c>
      <c r="P46" s="1">
        <v>32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1</v>
      </c>
      <c r="AS46" s="1">
        <v>1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/>
      <c r="AZ46" s="1"/>
      <c r="BA46" s="2"/>
      <c r="BB46" s="2"/>
      <c r="BC46" s="2">
        <v>2</v>
      </c>
      <c r="BD46" s="2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3">
      <c r="A47" s="1" t="s">
        <v>195</v>
      </c>
      <c r="B47" s="1" t="s">
        <v>75</v>
      </c>
      <c r="C47" s="1" t="s">
        <v>217</v>
      </c>
      <c r="D47" s="1" t="s">
        <v>218</v>
      </c>
      <c r="E47" s="1" t="s">
        <v>201</v>
      </c>
      <c r="F47" s="1" t="s">
        <v>202</v>
      </c>
      <c r="G47" s="1" t="s">
        <v>0</v>
      </c>
      <c r="H47" s="1">
        <v>12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0</v>
      </c>
      <c r="AE47" s="1">
        <v>0</v>
      </c>
      <c r="AF47" s="1"/>
      <c r="AG47" s="1">
        <v>1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2"/>
      <c r="BB47" s="2"/>
      <c r="BC47" s="2"/>
      <c r="BD47" s="2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>
        <v>2</v>
      </c>
    </row>
    <row r="48" spans="1:69" x14ac:dyDescent="0.3">
      <c r="A48" s="1" t="s">
        <v>196</v>
      </c>
      <c r="B48" s="1" t="s">
        <v>75</v>
      </c>
      <c r="C48" s="1" t="s">
        <v>217</v>
      </c>
      <c r="D48" s="1" t="s">
        <v>218</v>
      </c>
      <c r="E48" s="1" t="s">
        <v>201</v>
      </c>
      <c r="F48" s="1" t="s">
        <v>202</v>
      </c>
      <c r="G48" s="1" t="s">
        <v>0</v>
      </c>
      <c r="H48" s="1">
        <v>11</v>
      </c>
      <c r="I48" s="1">
        <v>9</v>
      </c>
      <c r="J48" s="1">
        <v>12</v>
      </c>
      <c r="K48" s="1"/>
      <c r="L48" s="1"/>
      <c r="M48" s="1"/>
      <c r="N48" s="1"/>
      <c r="O48" s="1"/>
      <c r="P48" s="1"/>
      <c r="Q48" s="2">
        <f>34*2.8</f>
        <v>95.199999999999989</v>
      </c>
      <c r="R48" s="2"/>
      <c r="S48" s="2"/>
      <c r="T48" s="2"/>
      <c r="U48" s="1">
        <v>5</v>
      </c>
      <c r="V48" s="1"/>
      <c r="W48" s="1"/>
      <c r="X48" s="1">
        <v>48</v>
      </c>
      <c r="Y48" s="1">
        <v>40</v>
      </c>
      <c r="Z48" s="1">
        <v>67</v>
      </c>
      <c r="AA48" s="1">
        <v>14</v>
      </c>
      <c r="AB48" s="1"/>
      <c r="AC48" s="1"/>
      <c r="AD48" s="1">
        <v>0</v>
      </c>
      <c r="AE48" s="1">
        <v>1</v>
      </c>
      <c r="AF48" s="1">
        <v>1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1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1</v>
      </c>
      <c r="AZ48" s="1">
        <v>14</v>
      </c>
      <c r="BA48" s="2">
        <v>1</v>
      </c>
      <c r="BB48" s="2">
        <v>2</v>
      </c>
      <c r="BC48" s="2">
        <v>1</v>
      </c>
      <c r="BD48" s="2"/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/>
    </row>
    <row r="49" spans="1:69" x14ac:dyDescent="0.3">
      <c r="A49" s="1" t="s">
        <v>205</v>
      </c>
      <c r="B49" s="1" t="s">
        <v>75</v>
      </c>
      <c r="C49" s="1" t="s">
        <v>217</v>
      </c>
      <c r="D49" s="1" t="s">
        <v>218</v>
      </c>
      <c r="E49" s="1" t="s">
        <v>201</v>
      </c>
      <c r="F49" s="1" t="s">
        <v>202</v>
      </c>
      <c r="G49" s="1" t="s">
        <v>0</v>
      </c>
      <c r="H49" s="1"/>
      <c r="I49" s="1"/>
      <c r="J49" s="1"/>
      <c r="K49" s="1">
        <v>24</v>
      </c>
      <c r="L49" s="1">
        <v>22</v>
      </c>
      <c r="M49" s="1">
        <v>26</v>
      </c>
      <c r="N49" s="1">
        <v>24</v>
      </c>
      <c r="O49" s="1">
        <v>22</v>
      </c>
      <c r="P49" s="1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0</v>
      </c>
      <c r="AE49" s="1">
        <v>1</v>
      </c>
      <c r="AF49" s="1">
        <v>0</v>
      </c>
      <c r="AG49" s="1">
        <v>1</v>
      </c>
      <c r="AH49" s="1">
        <v>1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0</v>
      </c>
      <c r="AX49" s="1">
        <v>0</v>
      </c>
      <c r="AY49" s="1"/>
      <c r="AZ49" s="1"/>
      <c r="BA49" s="2"/>
      <c r="BB49" s="2"/>
      <c r="BC49" s="2">
        <v>2</v>
      </c>
      <c r="BD49" s="2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x14ac:dyDescent="0.3">
      <c r="A50" s="1" t="s">
        <v>195</v>
      </c>
      <c r="B50" s="1" t="s">
        <v>63</v>
      </c>
      <c r="C50" s="1" t="s">
        <v>217</v>
      </c>
      <c r="D50" s="1" t="s">
        <v>218</v>
      </c>
      <c r="E50" s="1" t="s">
        <v>201</v>
      </c>
      <c r="F50" s="1" t="s">
        <v>202</v>
      </c>
      <c r="G50" s="1" t="s">
        <v>0</v>
      </c>
      <c r="H50" s="1">
        <v>12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>
        <v>0</v>
      </c>
      <c r="AE50" s="1">
        <v>1</v>
      </c>
      <c r="AF50" s="1"/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2"/>
      <c r="BB50" s="2"/>
      <c r="BC50" s="2"/>
      <c r="BD50" s="2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3</v>
      </c>
    </row>
    <row r="51" spans="1:69" x14ac:dyDescent="0.3">
      <c r="A51" s="1" t="s">
        <v>196</v>
      </c>
      <c r="B51" s="1" t="s">
        <v>63</v>
      </c>
      <c r="C51" s="1" t="s">
        <v>217</v>
      </c>
      <c r="D51" s="1" t="s">
        <v>218</v>
      </c>
      <c r="E51" s="1" t="s">
        <v>201</v>
      </c>
      <c r="F51" s="1" t="s">
        <v>202</v>
      </c>
      <c r="G51" s="1" t="s">
        <v>0</v>
      </c>
      <c r="H51" s="1">
        <v>12</v>
      </c>
      <c r="I51" s="1">
        <v>10</v>
      </c>
      <c r="J51" s="1">
        <v>13</v>
      </c>
      <c r="K51" s="1"/>
      <c r="L51" s="1"/>
      <c r="M51" s="1"/>
      <c r="N51" s="1"/>
      <c r="O51" s="1"/>
      <c r="P51" s="1"/>
      <c r="Q51" s="2">
        <f>48*2.5</f>
        <v>120</v>
      </c>
      <c r="R51" s="2"/>
      <c r="S51" s="2"/>
      <c r="T51" s="2"/>
      <c r="U51" s="1">
        <v>23</v>
      </c>
      <c r="V51" s="1">
        <v>23</v>
      </c>
      <c r="W51" s="1">
        <v>23</v>
      </c>
      <c r="X51" s="1">
        <v>315</v>
      </c>
      <c r="Y51" s="1"/>
      <c r="Z51" s="1"/>
      <c r="AA51" s="1">
        <v>15</v>
      </c>
      <c r="AB51" s="1">
        <v>15</v>
      </c>
      <c r="AC51" s="1">
        <v>15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21</v>
      </c>
      <c r="BA51" s="2">
        <v>1</v>
      </c>
      <c r="BB51" s="2">
        <v>2</v>
      </c>
      <c r="BC51" s="2">
        <v>2</v>
      </c>
      <c r="BD51" s="2"/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/>
    </row>
    <row r="52" spans="1:69" x14ac:dyDescent="0.3">
      <c r="A52" s="1" t="s">
        <v>205</v>
      </c>
      <c r="B52" s="1" t="s">
        <v>63</v>
      </c>
      <c r="C52" s="1" t="s">
        <v>217</v>
      </c>
      <c r="D52" s="1" t="s">
        <v>218</v>
      </c>
      <c r="E52" s="1" t="s">
        <v>201</v>
      </c>
      <c r="F52" s="1" t="s">
        <v>202</v>
      </c>
      <c r="G52" s="1" t="s">
        <v>0</v>
      </c>
      <c r="H52" s="1"/>
      <c r="I52" s="1"/>
      <c r="J52" s="1"/>
      <c r="K52" s="1">
        <v>24</v>
      </c>
      <c r="L52" s="1">
        <v>22</v>
      </c>
      <c r="M52" s="1">
        <v>26</v>
      </c>
      <c r="N52" s="1">
        <v>24</v>
      </c>
      <c r="O52" s="1">
        <v>22</v>
      </c>
      <c r="P52" s="1">
        <v>26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0</v>
      </c>
      <c r="AE52" s="1">
        <v>1</v>
      </c>
      <c r="AF52" s="1">
        <v>0</v>
      </c>
      <c r="AG52" s="1">
        <v>1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0</v>
      </c>
      <c r="AX52" s="1">
        <v>0</v>
      </c>
      <c r="AY52" s="1"/>
      <c r="AZ52" s="1"/>
      <c r="BA52" s="2"/>
      <c r="BB52" s="2"/>
      <c r="BC52" s="2">
        <v>2</v>
      </c>
      <c r="BD52" s="2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x14ac:dyDescent="0.3">
      <c r="A53" s="1" t="s">
        <v>195</v>
      </c>
      <c r="B53" s="1" t="s">
        <v>64</v>
      </c>
      <c r="C53" s="1" t="s">
        <v>217</v>
      </c>
      <c r="D53" s="1" t="s">
        <v>218</v>
      </c>
      <c r="E53" s="1" t="s">
        <v>201</v>
      </c>
      <c r="F53" s="1" t="s">
        <v>202</v>
      </c>
      <c r="G53" s="1" t="s">
        <v>0</v>
      </c>
      <c r="H53" s="1">
        <v>13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v>0</v>
      </c>
      <c r="AE53" s="1">
        <v>1</v>
      </c>
      <c r="AF53" s="1"/>
      <c r="AG53" s="1">
        <v>0</v>
      </c>
      <c r="AH53" s="1">
        <v>0</v>
      </c>
      <c r="AI53" s="1">
        <v>0</v>
      </c>
      <c r="AJ53" s="1">
        <v>1</v>
      </c>
      <c r="AK53" s="1">
        <v>0</v>
      </c>
      <c r="AL53" s="1"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2"/>
      <c r="BB53" s="2"/>
      <c r="BC53" s="2"/>
      <c r="BD53" s="2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>
        <v>4</v>
      </c>
    </row>
    <row r="54" spans="1:69" x14ac:dyDescent="0.3">
      <c r="A54" s="1" t="s">
        <v>196</v>
      </c>
      <c r="B54" s="1" t="s">
        <v>64</v>
      </c>
      <c r="C54" s="1" t="s">
        <v>217</v>
      </c>
      <c r="D54" s="1" t="s">
        <v>218</v>
      </c>
      <c r="E54" s="1" t="s">
        <v>201</v>
      </c>
      <c r="F54" s="1" t="s">
        <v>202</v>
      </c>
      <c r="G54" s="1" t="s">
        <v>0</v>
      </c>
      <c r="H54" s="1">
        <v>13</v>
      </c>
      <c r="I54" s="1">
        <v>12</v>
      </c>
      <c r="J54" s="1">
        <v>14</v>
      </c>
      <c r="K54" s="1"/>
      <c r="L54" s="1"/>
      <c r="M54" s="1"/>
      <c r="N54" s="1"/>
      <c r="O54" s="1"/>
      <c r="P54" s="1"/>
      <c r="Q54" s="2">
        <f>58*2.8</f>
        <v>162.39999999999998</v>
      </c>
      <c r="R54" s="2"/>
      <c r="S54" s="2"/>
      <c r="T54" s="2"/>
      <c r="U54" s="1"/>
      <c r="V54" s="1">
        <v>252</v>
      </c>
      <c r="W54" s="1">
        <v>280</v>
      </c>
      <c r="X54" s="1">
        <v>60</v>
      </c>
      <c r="Y54" s="1">
        <v>50</v>
      </c>
      <c r="Z54" s="1">
        <v>71</v>
      </c>
      <c r="AA54" s="1">
        <v>16</v>
      </c>
      <c r="AB54" s="1">
        <v>14</v>
      </c>
      <c r="AC54" s="1">
        <v>20</v>
      </c>
      <c r="AD54" s="1">
        <v>0</v>
      </c>
      <c r="AE54" s="1">
        <v>1</v>
      </c>
      <c r="AF54" s="1">
        <v>0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1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1</v>
      </c>
      <c r="AZ54" s="1">
        <v>28</v>
      </c>
      <c r="BA54" s="2">
        <v>1</v>
      </c>
      <c r="BB54" s="2">
        <v>2</v>
      </c>
      <c r="BC54" s="2">
        <v>2</v>
      </c>
      <c r="BD54" s="2"/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/>
    </row>
    <row r="55" spans="1:69" x14ac:dyDescent="0.3">
      <c r="A55" s="1" t="s">
        <v>197</v>
      </c>
      <c r="B55" s="1" t="s">
        <v>64</v>
      </c>
      <c r="C55" s="1" t="s">
        <v>217</v>
      </c>
      <c r="D55" s="1" t="s">
        <v>218</v>
      </c>
      <c r="E55" s="1" t="s">
        <v>201</v>
      </c>
      <c r="F55" s="1" t="s">
        <v>202</v>
      </c>
      <c r="G55" s="1" t="s">
        <v>0</v>
      </c>
      <c r="H55" s="1">
        <v>25.5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2">
        <v>1</v>
      </c>
      <c r="BB55" s="2"/>
      <c r="BC55" s="2">
        <v>3</v>
      </c>
      <c r="BD55" s="2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>
        <v>6.3</v>
      </c>
    </row>
    <row r="56" spans="1:69" x14ac:dyDescent="0.3">
      <c r="A56" s="1" t="s">
        <v>205</v>
      </c>
      <c r="B56" s="1" t="s">
        <v>64</v>
      </c>
      <c r="C56" s="1" t="s">
        <v>217</v>
      </c>
      <c r="D56" s="1" t="s">
        <v>218</v>
      </c>
      <c r="E56" s="1" t="s">
        <v>201</v>
      </c>
      <c r="F56" s="1" t="s">
        <v>202</v>
      </c>
      <c r="G56" s="1" t="s">
        <v>0</v>
      </c>
      <c r="H56" s="1"/>
      <c r="I56" s="1"/>
      <c r="J56" s="1"/>
      <c r="K56" s="1">
        <v>24</v>
      </c>
      <c r="L56" s="1">
        <v>21</v>
      </c>
      <c r="M56" s="1">
        <v>27</v>
      </c>
      <c r="N56" s="1">
        <v>25.5</v>
      </c>
      <c r="O56" s="1">
        <v>22</v>
      </c>
      <c r="P56" s="1">
        <v>29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>
        <v>0</v>
      </c>
      <c r="AE56" s="1">
        <v>1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/>
      <c r="AZ56" s="1"/>
      <c r="BA56" s="2"/>
      <c r="BB56" s="2"/>
      <c r="BC56" s="2">
        <v>3</v>
      </c>
      <c r="BD56" s="2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x14ac:dyDescent="0.3">
      <c r="A57" s="1" t="s">
        <v>195</v>
      </c>
      <c r="B57" s="1" t="s">
        <v>65</v>
      </c>
      <c r="C57" s="1" t="s">
        <v>217</v>
      </c>
      <c r="D57" s="1" t="s">
        <v>218</v>
      </c>
      <c r="E57" s="1" t="s">
        <v>201</v>
      </c>
      <c r="F57" s="1" t="s">
        <v>202</v>
      </c>
      <c r="G57" s="1" t="s">
        <v>0</v>
      </c>
      <c r="H57" s="1">
        <v>14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0</v>
      </c>
      <c r="AE57" s="1">
        <v>1</v>
      </c>
      <c r="AF57" s="1"/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2"/>
      <c r="BB57" s="2"/>
      <c r="BC57" s="2"/>
      <c r="BD57" s="2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3</v>
      </c>
    </row>
    <row r="58" spans="1:69" x14ac:dyDescent="0.3">
      <c r="A58" s="1" t="s">
        <v>196</v>
      </c>
      <c r="B58" s="1" t="s">
        <v>65</v>
      </c>
      <c r="C58" s="1" t="s">
        <v>217</v>
      </c>
      <c r="D58" s="1" t="s">
        <v>218</v>
      </c>
      <c r="E58" s="1" t="s">
        <v>201</v>
      </c>
      <c r="F58" s="1" t="s">
        <v>202</v>
      </c>
      <c r="G58" s="1" t="s">
        <v>0</v>
      </c>
      <c r="H58" s="1">
        <v>14</v>
      </c>
      <c r="I58" s="1">
        <v>12</v>
      </c>
      <c r="J58" s="1">
        <v>15</v>
      </c>
      <c r="K58" s="1"/>
      <c r="L58" s="1"/>
      <c r="M58" s="1"/>
      <c r="N58" s="1"/>
      <c r="O58" s="1"/>
      <c r="P58" s="1"/>
      <c r="Q58" s="2">
        <v>124</v>
      </c>
      <c r="R58" s="2"/>
      <c r="S58" s="2"/>
      <c r="T58" s="2"/>
      <c r="U58" s="1">
        <v>20</v>
      </c>
      <c r="V58" s="1">
        <v>15</v>
      </c>
      <c r="W58" s="1">
        <v>33</v>
      </c>
      <c r="X58" s="1">
        <v>322</v>
      </c>
      <c r="Y58" s="1"/>
      <c r="Z58" s="1"/>
      <c r="AA58" s="1">
        <v>16</v>
      </c>
      <c r="AB58" s="1">
        <v>12</v>
      </c>
      <c r="AC58" s="1">
        <v>22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1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1</v>
      </c>
      <c r="AZ58" s="1">
        <v>21</v>
      </c>
      <c r="BA58" s="2">
        <v>1</v>
      </c>
      <c r="BB58" s="2">
        <v>2</v>
      </c>
      <c r="BC58" s="2">
        <v>2</v>
      </c>
      <c r="BD58" s="2"/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  <c r="BL58" s="1">
        <v>1</v>
      </c>
      <c r="BM58" s="1">
        <v>0</v>
      </c>
      <c r="BN58" s="1">
        <v>1</v>
      </c>
      <c r="BO58" s="1">
        <v>1</v>
      </c>
      <c r="BP58" s="1">
        <v>0</v>
      </c>
      <c r="BQ58" s="1"/>
    </row>
    <row r="59" spans="1:69" x14ac:dyDescent="0.3">
      <c r="A59" s="1" t="s">
        <v>205</v>
      </c>
      <c r="B59" s="1" t="s">
        <v>65</v>
      </c>
      <c r="C59" s="1" t="s">
        <v>217</v>
      </c>
      <c r="D59" s="1" t="s">
        <v>218</v>
      </c>
      <c r="E59" s="1" t="s">
        <v>201</v>
      </c>
      <c r="F59" s="1" t="s">
        <v>202</v>
      </c>
      <c r="G59" s="1" t="s">
        <v>0</v>
      </c>
      <c r="H59" s="1"/>
      <c r="I59" s="1"/>
      <c r="J59" s="1"/>
      <c r="K59" s="1">
        <v>26.5</v>
      </c>
      <c r="L59" s="1">
        <v>24</v>
      </c>
      <c r="M59" s="1">
        <v>29</v>
      </c>
      <c r="N59" s="1">
        <v>26.5</v>
      </c>
      <c r="O59" s="1">
        <v>24</v>
      </c>
      <c r="P59" s="1">
        <v>29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/>
      <c r="AZ59" s="1"/>
      <c r="BA59" s="2"/>
      <c r="BB59" s="2"/>
      <c r="BC59" s="2">
        <v>2</v>
      </c>
      <c r="BD59" s="2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x14ac:dyDescent="0.3">
      <c r="A60" s="1" t="s">
        <v>195</v>
      </c>
      <c r="B60" s="1" t="s">
        <v>83</v>
      </c>
      <c r="C60" s="1" t="s">
        <v>217</v>
      </c>
      <c r="D60" s="1" t="s">
        <v>218</v>
      </c>
      <c r="E60" s="1" t="s">
        <v>201</v>
      </c>
      <c r="F60" s="1" t="s">
        <v>202</v>
      </c>
      <c r="G60" s="1" t="s">
        <v>1</v>
      </c>
      <c r="H60" s="1">
        <v>13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>
        <v>0</v>
      </c>
      <c r="AE60" s="1">
        <v>0</v>
      </c>
      <c r="AF60" s="1"/>
      <c r="AG60" s="1">
        <v>1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2"/>
      <c r="BB60" s="2"/>
      <c r="BC60" s="2"/>
      <c r="BD60" s="2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>
        <v>4</v>
      </c>
    </row>
    <row r="61" spans="1:69" x14ac:dyDescent="0.3">
      <c r="A61" s="1" t="s">
        <v>196</v>
      </c>
      <c r="B61" s="1" t="s">
        <v>83</v>
      </c>
      <c r="C61" s="1" t="s">
        <v>217</v>
      </c>
      <c r="D61" s="1" t="s">
        <v>218</v>
      </c>
      <c r="E61" s="1" t="s">
        <v>201</v>
      </c>
      <c r="F61" s="1" t="s">
        <v>202</v>
      </c>
      <c r="G61" s="1" t="s">
        <v>1</v>
      </c>
      <c r="H61" s="1">
        <v>13</v>
      </c>
      <c r="I61" s="1">
        <v>12</v>
      </c>
      <c r="J61" s="1">
        <v>14</v>
      </c>
      <c r="K61" s="1"/>
      <c r="L61" s="1"/>
      <c r="M61" s="1"/>
      <c r="N61" s="1"/>
      <c r="O61" s="1"/>
      <c r="P61" s="1"/>
      <c r="Q61" s="2">
        <f>60*3.9</f>
        <v>234</v>
      </c>
      <c r="R61" s="2"/>
      <c r="S61" s="2"/>
      <c r="T61" s="2"/>
      <c r="U61" s="1">
        <v>5</v>
      </c>
      <c r="V61" s="1">
        <v>4</v>
      </c>
      <c r="W61" s="1">
        <v>8</v>
      </c>
      <c r="X61" s="1">
        <v>24</v>
      </c>
      <c r="Y61" s="1">
        <v>20</v>
      </c>
      <c r="Z61" s="1">
        <v>39</v>
      </c>
      <c r="AA61" s="1">
        <v>14</v>
      </c>
      <c r="AB61" s="1">
        <v>11</v>
      </c>
      <c r="AC61" s="1">
        <v>22</v>
      </c>
      <c r="AD61" s="1">
        <v>0</v>
      </c>
      <c r="AE61" s="1">
        <v>0</v>
      </c>
      <c r="AF61" s="1">
        <v>0</v>
      </c>
      <c r="AG61" s="1">
        <v>1</v>
      </c>
      <c r="AH61" s="1">
        <v>1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">
        <v>28</v>
      </c>
      <c r="BA61" s="2">
        <v>4</v>
      </c>
      <c r="BB61" s="2">
        <v>2</v>
      </c>
      <c r="BC61" s="2">
        <v>3</v>
      </c>
      <c r="BD61" s="2"/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1">
        <v>0</v>
      </c>
      <c r="BM61" s="1">
        <v>0</v>
      </c>
      <c r="BN61" s="1">
        <v>1</v>
      </c>
      <c r="BO61" s="1">
        <v>0</v>
      </c>
      <c r="BP61" s="1">
        <v>0</v>
      </c>
      <c r="BQ61" s="1"/>
    </row>
    <row r="62" spans="1:69" x14ac:dyDescent="0.3">
      <c r="A62" s="1" t="s">
        <v>199</v>
      </c>
      <c r="B62" s="1" t="s">
        <v>83</v>
      </c>
      <c r="C62" s="1" t="s">
        <v>217</v>
      </c>
      <c r="D62" s="1" t="s">
        <v>218</v>
      </c>
      <c r="E62" s="1" t="s">
        <v>201</v>
      </c>
      <c r="F62" s="1" t="s">
        <v>202</v>
      </c>
      <c r="G62" s="1" t="s">
        <v>1</v>
      </c>
      <c r="H62" s="1">
        <v>12.9</v>
      </c>
      <c r="I62" s="1"/>
      <c r="J62" s="1"/>
      <c r="K62" s="1"/>
      <c r="L62" s="1"/>
      <c r="M62" s="1"/>
      <c r="N62" s="1"/>
      <c r="O62" s="1"/>
      <c r="P62" s="1"/>
      <c r="Q62" s="1">
        <v>235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2"/>
      <c r="BB62" s="2"/>
      <c r="BC62" s="2"/>
      <c r="BD62" s="2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x14ac:dyDescent="0.3">
      <c r="A63" s="1" t="s">
        <v>205</v>
      </c>
      <c r="B63" s="1" t="s">
        <v>83</v>
      </c>
      <c r="C63" s="1" t="s">
        <v>217</v>
      </c>
      <c r="D63" s="1" t="s">
        <v>218</v>
      </c>
      <c r="E63" s="1" t="s">
        <v>201</v>
      </c>
      <c r="F63" s="1" t="s">
        <v>202</v>
      </c>
      <c r="G63" s="1" t="s">
        <v>1</v>
      </c>
      <c r="H63" s="1"/>
      <c r="I63" s="1"/>
      <c r="J63" s="1"/>
      <c r="K63" s="1">
        <v>25</v>
      </c>
      <c r="L63" s="1">
        <v>22</v>
      </c>
      <c r="M63" s="1">
        <v>28</v>
      </c>
      <c r="N63" s="1">
        <v>25</v>
      </c>
      <c r="O63" s="1">
        <v>22</v>
      </c>
      <c r="P63" s="1">
        <v>28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0</v>
      </c>
      <c r="AE63" s="1">
        <v>1</v>
      </c>
      <c r="AF63" s="1">
        <v>0</v>
      </c>
      <c r="AG63" s="1">
        <v>1</v>
      </c>
      <c r="AH63" s="1">
        <v>1</v>
      </c>
      <c r="AI63" s="1">
        <v>0</v>
      </c>
      <c r="AJ63" s="1">
        <v>1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0</v>
      </c>
      <c r="AX63" s="1">
        <v>0</v>
      </c>
      <c r="AY63" s="1"/>
      <c r="AZ63" s="1"/>
      <c r="BA63" s="2"/>
      <c r="BB63" s="2"/>
      <c r="BC63" s="2">
        <v>3</v>
      </c>
      <c r="BD63" s="2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x14ac:dyDescent="0.3">
      <c r="A64" s="1" t="s">
        <v>198</v>
      </c>
      <c r="B64" s="1" t="s">
        <v>84</v>
      </c>
      <c r="C64" s="1" t="s">
        <v>217</v>
      </c>
      <c r="D64" s="1" t="s">
        <v>218</v>
      </c>
      <c r="E64" s="1" t="s">
        <v>201</v>
      </c>
      <c r="F64" s="1" t="s">
        <v>202</v>
      </c>
      <c r="G64" s="1" t="s">
        <v>1</v>
      </c>
      <c r="H64" s="1">
        <v>12</v>
      </c>
      <c r="I64" s="1">
        <v>11</v>
      </c>
      <c r="J64" s="1">
        <v>13</v>
      </c>
      <c r="K64" s="1"/>
      <c r="L64" s="1"/>
      <c r="M64" s="1"/>
      <c r="N64" s="1"/>
      <c r="O64" s="1"/>
      <c r="P64" s="1"/>
      <c r="Q64" s="1">
        <v>160</v>
      </c>
      <c r="R64" s="1"/>
      <c r="S64" s="1"/>
      <c r="T64" s="1"/>
      <c r="U64" s="1">
        <v>7</v>
      </c>
      <c r="V64" s="1"/>
      <c r="W64" s="1"/>
      <c r="X64" s="1">
        <v>330</v>
      </c>
      <c r="Y64" s="1"/>
      <c r="Z64" s="1"/>
      <c r="AA64" s="1">
        <v>17</v>
      </c>
      <c r="AB64" s="1"/>
      <c r="AC64" s="1"/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1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1</v>
      </c>
      <c r="AU64" s="1">
        <v>1</v>
      </c>
      <c r="AV64" s="1">
        <v>0</v>
      </c>
      <c r="AW64" s="1">
        <v>0</v>
      </c>
      <c r="AX64" s="1">
        <v>0</v>
      </c>
      <c r="AY64" s="1">
        <v>1</v>
      </c>
      <c r="AZ64" s="1">
        <v>20</v>
      </c>
      <c r="BA64" s="2">
        <v>1</v>
      </c>
      <c r="BB64" s="2">
        <v>2</v>
      </c>
      <c r="BC64" s="2">
        <v>3</v>
      </c>
      <c r="BD64" s="2"/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1</v>
      </c>
      <c r="BL64" s="1">
        <v>0</v>
      </c>
      <c r="BM64" s="1">
        <v>1</v>
      </c>
      <c r="BN64" s="1">
        <v>0</v>
      </c>
      <c r="BO64" s="1">
        <v>0</v>
      </c>
      <c r="BP64" s="1">
        <v>0</v>
      </c>
      <c r="BQ64" s="1">
        <v>3</v>
      </c>
    </row>
    <row r="65" spans="1:69" x14ac:dyDescent="0.3">
      <c r="A65" s="1" t="s">
        <v>197</v>
      </c>
      <c r="B65" s="1" t="s">
        <v>84</v>
      </c>
      <c r="C65" s="1" t="s">
        <v>217</v>
      </c>
      <c r="D65" s="1" t="s">
        <v>218</v>
      </c>
      <c r="E65" s="1" t="s">
        <v>201</v>
      </c>
      <c r="F65" s="1" t="s">
        <v>202</v>
      </c>
      <c r="G65" s="1" t="s">
        <v>1</v>
      </c>
      <c r="H65" s="1">
        <v>28.1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2">
        <v>1</v>
      </c>
      <c r="BB65" s="2"/>
      <c r="BC65" s="2">
        <v>2</v>
      </c>
      <c r="BD65" s="2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>
        <v>4.0999999999999996</v>
      </c>
    </row>
    <row r="66" spans="1:69" x14ac:dyDescent="0.3">
      <c r="A66" s="1" t="s">
        <v>205</v>
      </c>
      <c r="B66" s="1" t="s">
        <v>84</v>
      </c>
      <c r="C66" s="1" t="s">
        <v>217</v>
      </c>
      <c r="D66" s="1" t="s">
        <v>218</v>
      </c>
      <c r="E66" s="1" t="s">
        <v>201</v>
      </c>
      <c r="F66" s="1" t="s">
        <v>202</v>
      </c>
      <c r="G66" s="1" t="s">
        <v>1</v>
      </c>
      <c r="H66" s="1"/>
      <c r="I66" s="1"/>
      <c r="J66" s="1"/>
      <c r="K66" s="1">
        <v>26.5</v>
      </c>
      <c r="L66" s="1">
        <v>23</v>
      </c>
      <c r="M66" s="1">
        <v>30</v>
      </c>
      <c r="N66" s="1">
        <v>27.5</v>
      </c>
      <c r="O66" s="1">
        <v>24</v>
      </c>
      <c r="P66" s="1">
        <v>31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0</v>
      </c>
      <c r="AE66" s="1">
        <v>1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1</v>
      </c>
      <c r="AT66" s="1">
        <v>1</v>
      </c>
      <c r="AU66" s="1">
        <v>1</v>
      </c>
      <c r="AV66" s="1">
        <v>0</v>
      </c>
      <c r="AW66" s="1">
        <v>0</v>
      </c>
      <c r="AX66" s="1">
        <v>0</v>
      </c>
      <c r="AY66" s="1"/>
      <c r="AZ66" s="1"/>
      <c r="BA66" s="2"/>
      <c r="BB66" s="2"/>
      <c r="BC66" s="2">
        <v>3</v>
      </c>
      <c r="BD66" s="2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x14ac:dyDescent="0.3">
      <c r="A67" s="1" t="s">
        <v>195</v>
      </c>
      <c r="B67" s="1" t="s">
        <v>85</v>
      </c>
      <c r="C67" s="1" t="s">
        <v>217</v>
      </c>
      <c r="D67" s="1" t="s">
        <v>218</v>
      </c>
      <c r="E67" s="1" t="s">
        <v>201</v>
      </c>
      <c r="F67" s="1" t="s">
        <v>202</v>
      </c>
      <c r="G67" s="1" t="s">
        <v>1</v>
      </c>
      <c r="H67" s="1">
        <v>15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>
        <v>0</v>
      </c>
      <c r="AE67" s="1">
        <v>1</v>
      </c>
      <c r="AF67" s="1"/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2"/>
      <c r="BB67" s="2"/>
      <c r="BC67" s="2"/>
      <c r="BD67" s="2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>
        <v>3</v>
      </c>
    </row>
    <row r="68" spans="1:69" x14ac:dyDescent="0.3">
      <c r="A68" s="1" t="s">
        <v>198</v>
      </c>
      <c r="B68" s="1" t="s">
        <v>85</v>
      </c>
      <c r="C68" s="1" t="s">
        <v>217</v>
      </c>
      <c r="D68" s="1" t="s">
        <v>218</v>
      </c>
      <c r="E68" s="1" t="s">
        <v>201</v>
      </c>
      <c r="F68" s="1" t="s">
        <v>202</v>
      </c>
      <c r="G68" s="1" t="s">
        <v>1</v>
      </c>
      <c r="H68" s="1">
        <v>15</v>
      </c>
      <c r="I68" s="1">
        <v>13</v>
      </c>
      <c r="J68" s="1">
        <v>16</v>
      </c>
      <c r="K68" s="1"/>
      <c r="L68" s="1"/>
      <c r="M68" s="1"/>
      <c r="N68" s="1"/>
      <c r="O68" s="1"/>
      <c r="P68" s="1"/>
      <c r="Q68" s="1">
        <v>160</v>
      </c>
      <c r="R68" s="1"/>
      <c r="S68" s="1"/>
      <c r="T68" s="1"/>
      <c r="U68" s="1">
        <v>6</v>
      </c>
      <c r="V68" s="1">
        <v>4</v>
      </c>
      <c r="W68" s="1">
        <v>8</v>
      </c>
      <c r="X68" s="1">
        <v>330</v>
      </c>
      <c r="Y68" s="1"/>
      <c r="Z68" s="1"/>
      <c r="AA68" s="1">
        <v>15</v>
      </c>
      <c r="AB68" s="1">
        <v>14</v>
      </c>
      <c r="AC68" s="1">
        <v>17</v>
      </c>
      <c r="AD68" s="1">
        <v>0</v>
      </c>
      <c r="AE68" s="1">
        <v>1</v>
      </c>
      <c r="AF68" s="1">
        <v>0</v>
      </c>
      <c r="AG68" s="1">
        <v>0</v>
      </c>
      <c r="AH68" s="1">
        <v>0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1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1</v>
      </c>
      <c r="AZ68" s="1">
        <v>20</v>
      </c>
      <c r="BA68" s="2">
        <v>1</v>
      </c>
      <c r="BB68" s="2">
        <v>2</v>
      </c>
      <c r="BC68" s="2">
        <v>2</v>
      </c>
      <c r="BD68" s="2"/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1</v>
      </c>
      <c r="BL68" s="1">
        <v>0</v>
      </c>
      <c r="BM68" s="1">
        <v>1</v>
      </c>
      <c r="BN68" s="1">
        <v>0</v>
      </c>
      <c r="BO68" s="1">
        <v>1</v>
      </c>
      <c r="BP68" s="1">
        <v>0</v>
      </c>
      <c r="BQ68" s="1">
        <v>3</v>
      </c>
    </row>
    <row r="69" spans="1:69" x14ac:dyDescent="0.3">
      <c r="A69" s="1" t="s">
        <v>197</v>
      </c>
      <c r="B69" s="1" t="s">
        <v>85</v>
      </c>
      <c r="C69" s="1" t="s">
        <v>217</v>
      </c>
      <c r="D69" s="1" t="s">
        <v>218</v>
      </c>
      <c r="E69" s="1" t="s">
        <v>201</v>
      </c>
      <c r="F69" s="1" t="s">
        <v>202</v>
      </c>
      <c r="G69" s="1" t="s">
        <v>1</v>
      </c>
      <c r="H69" s="1">
        <v>28.1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2">
        <v>1</v>
      </c>
      <c r="BB69" s="2"/>
      <c r="BC69" s="2">
        <v>1</v>
      </c>
      <c r="BD69" s="2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>
        <v>4.8</v>
      </c>
    </row>
    <row r="70" spans="1:69" x14ac:dyDescent="0.3">
      <c r="A70" s="1" t="s">
        <v>205</v>
      </c>
      <c r="B70" s="1" t="s">
        <v>85</v>
      </c>
      <c r="C70" s="1" t="s">
        <v>217</v>
      </c>
      <c r="D70" s="1" t="s">
        <v>218</v>
      </c>
      <c r="E70" s="1" t="s">
        <v>201</v>
      </c>
      <c r="F70" s="1" t="s">
        <v>202</v>
      </c>
      <c r="G70" s="1" t="s">
        <v>1</v>
      </c>
      <c r="H70" s="1"/>
      <c r="I70" s="1"/>
      <c r="J70" s="1"/>
      <c r="K70" s="1">
        <v>26.5</v>
      </c>
      <c r="L70" s="1">
        <v>23</v>
      </c>
      <c r="M70" s="1">
        <v>30</v>
      </c>
      <c r="N70" s="1">
        <v>28</v>
      </c>
      <c r="O70" s="1">
        <v>24</v>
      </c>
      <c r="P70" s="1">
        <v>32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1</v>
      </c>
      <c r="AS70" s="1">
        <v>1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/>
      <c r="AZ70" s="1"/>
      <c r="BA70" s="2"/>
      <c r="BB70" s="2"/>
      <c r="BC70" s="2">
        <v>2</v>
      </c>
      <c r="BD70" s="2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x14ac:dyDescent="0.3">
      <c r="A71" s="1" t="s">
        <v>195</v>
      </c>
      <c r="B71" s="1" t="s">
        <v>109</v>
      </c>
      <c r="C71" s="1" t="s">
        <v>217</v>
      </c>
      <c r="D71" s="1" t="s">
        <v>218</v>
      </c>
      <c r="E71" s="1" t="s">
        <v>201</v>
      </c>
      <c r="F71" s="1" t="s">
        <v>202</v>
      </c>
      <c r="G71" s="1" t="s">
        <v>1</v>
      </c>
      <c r="H71" s="1">
        <v>14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0</v>
      </c>
      <c r="AE71" s="1">
        <v>1</v>
      </c>
      <c r="AF71" s="1"/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2"/>
      <c r="BB71" s="2"/>
      <c r="BC71" s="2"/>
      <c r="BD71" s="2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4</v>
      </c>
    </row>
    <row r="72" spans="1:69" x14ac:dyDescent="0.3">
      <c r="A72" s="1" t="s">
        <v>196</v>
      </c>
      <c r="B72" s="1" t="s">
        <v>109</v>
      </c>
      <c r="C72" s="1" t="s">
        <v>217</v>
      </c>
      <c r="D72" s="1" t="s">
        <v>218</v>
      </c>
      <c r="E72" s="1" t="s">
        <v>201</v>
      </c>
      <c r="F72" s="1" t="s">
        <v>202</v>
      </c>
      <c r="G72" s="1" t="s">
        <v>1</v>
      </c>
      <c r="H72" s="1">
        <v>14</v>
      </c>
      <c r="I72" s="1">
        <v>13</v>
      </c>
      <c r="J72" s="1">
        <v>15</v>
      </c>
      <c r="K72" s="1"/>
      <c r="L72" s="1"/>
      <c r="M72" s="1"/>
      <c r="N72" s="1"/>
      <c r="O72" s="1"/>
      <c r="P72" s="1"/>
      <c r="Q72" s="2">
        <f>61*1.7</f>
        <v>103.7</v>
      </c>
      <c r="R72" s="2"/>
      <c r="S72" s="2"/>
      <c r="T72" s="2"/>
      <c r="U72" s="1">
        <v>6</v>
      </c>
      <c r="V72" s="1">
        <v>5</v>
      </c>
      <c r="W72" s="1">
        <v>10</v>
      </c>
      <c r="X72" s="1">
        <v>25</v>
      </c>
      <c r="Y72" s="1">
        <v>22</v>
      </c>
      <c r="Z72" s="1">
        <v>30</v>
      </c>
      <c r="AA72" s="1"/>
      <c r="AB72" s="1">
        <v>252</v>
      </c>
      <c r="AC72" s="1">
        <v>322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1</v>
      </c>
      <c r="AR72" s="1">
        <v>1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35</v>
      </c>
      <c r="BA72" s="2">
        <v>1</v>
      </c>
      <c r="BB72" s="2">
        <v>2</v>
      </c>
      <c r="BC72" s="2">
        <v>3</v>
      </c>
      <c r="BD72" s="2"/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1</v>
      </c>
      <c r="BL72" s="1">
        <v>1</v>
      </c>
      <c r="BM72" s="1">
        <v>1</v>
      </c>
      <c r="BN72" s="1">
        <v>0</v>
      </c>
      <c r="BO72" s="1">
        <v>0</v>
      </c>
      <c r="BP72" s="1">
        <v>0</v>
      </c>
      <c r="BQ72" s="1"/>
    </row>
    <row r="73" spans="1:69" x14ac:dyDescent="0.3">
      <c r="A73" s="1" t="s">
        <v>197</v>
      </c>
      <c r="B73" s="1" t="s">
        <v>109</v>
      </c>
      <c r="C73" s="1" t="s">
        <v>217</v>
      </c>
      <c r="D73" s="1" t="s">
        <v>218</v>
      </c>
      <c r="E73" s="1" t="s">
        <v>201</v>
      </c>
      <c r="F73" s="1" t="s">
        <v>202</v>
      </c>
      <c r="G73" s="1" t="s">
        <v>1</v>
      </c>
      <c r="H73" s="1">
        <v>23.9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2">
        <v>1</v>
      </c>
      <c r="BB73" s="2"/>
      <c r="BC73" s="2">
        <v>3</v>
      </c>
      <c r="BD73" s="2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>
        <v>6.5</v>
      </c>
    </row>
    <row r="74" spans="1:69" x14ac:dyDescent="0.3">
      <c r="A74" s="1" t="s">
        <v>205</v>
      </c>
      <c r="B74" s="1" t="s">
        <v>109</v>
      </c>
      <c r="C74" s="1" t="s">
        <v>217</v>
      </c>
      <c r="D74" s="1" t="s">
        <v>218</v>
      </c>
      <c r="E74" s="1" t="s">
        <v>201</v>
      </c>
      <c r="F74" s="1" t="s">
        <v>202</v>
      </c>
      <c r="G74" s="1" t="s">
        <v>1</v>
      </c>
      <c r="H74" s="1"/>
      <c r="I74" s="1"/>
      <c r="J74" s="1"/>
      <c r="K74" s="1">
        <v>23</v>
      </c>
      <c r="L74" s="1">
        <v>20</v>
      </c>
      <c r="M74" s="1">
        <v>26</v>
      </c>
      <c r="N74" s="1">
        <v>23</v>
      </c>
      <c r="O74" s="1">
        <v>20</v>
      </c>
      <c r="P74" s="1">
        <v>26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>
        <v>0</v>
      </c>
      <c r="AE74" s="1">
        <v>1</v>
      </c>
      <c r="AF74" s="1">
        <v>1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0</v>
      </c>
      <c r="AW74" s="1">
        <v>0</v>
      </c>
      <c r="AX74" s="1">
        <v>0</v>
      </c>
      <c r="AY74" s="1"/>
      <c r="AZ74" s="1"/>
      <c r="BA74" s="2"/>
      <c r="BB74" s="2"/>
      <c r="BC74" s="2">
        <v>3</v>
      </c>
      <c r="BD74" s="2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x14ac:dyDescent="0.3">
      <c r="A75" s="1" t="s">
        <v>195</v>
      </c>
      <c r="B75" s="1" t="s">
        <v>86</v>
      </c>
      <c r="C75" s="1" t="s">
        <v>217</v>
      </c>
      <c r="D75" s="1" t="s">
        <v>218</v>
      </c>
      <c r="E75" s="1" t="s">
        <v>201</v>
      </c>
      <c r="F75" s="1" t="s">
        <v>202</v>
      </c>
      <c r="G75" s="1" t="s">
        <v>1</v>
      </c>
      <c r="H75" s="1">
        <v>15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>
        <v>0</v>
      </c>
      <c r="AE75" s="1">
        <v>0</v>
      </c>
      <c r="AF75" s="1"/>
      <c r="AG75" s="1">
        <v>1</v>
      </c>
      <c r="AH75" s="1">
        <v>1</v>
      </c>
      <c r="AI75" s="1">
        <v>0</v>
      </c>
      <c r="AJ75" s="1">
        <v>0</v>
      </c>
      <c r="AK75" s="1">
        <v>1</v>
      </c>
      <c r="AL75" s="1"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2"/>
      <c r="BB75" s="2"/>
      <c r="BC75" s="2"/>
      <c r="BD75" s="2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>
        <v>5</v>
      </c>
    </row>
    <row r="76" spans="1:69" x14ac:dyDescent="0.3">
      <c r="A76" s="1" t="s">
        <v>196</v>
      </c>
      <c r="B76" s="1" t="s">
        <v>86</v>
      </c>
      <c r="C76" s="1" t="s">
        <v>217</v>
      </c>
      <c r="D76" s="1" t="s">
        <v>218</v>
      </c>
      <c r="E76" s="1" t="s">
        <v>201</v>
      </c>
      <c r="F76" s="1" t="s">
        <v>202</v>
      </c>
      <c r="G76" s="1" t="s">
        <v>1</v>
      </c>
      <c r="H76" s="1">
        <v>14</v>
      </c>
      <c r="I76" s="1">
        <v>13</v>
      </c>
      <c r="J76" s="1">
        <v>16</v>
      </c>
      <c r="K76" s="1"/>
      <c r="L76" s="1"/>
      <c r="M76" s="1"/>
      <c r="N76" s="1"/>
      <c r="O76" s="1"/>
      <c r="P76" s="1"/>
      <c r="Q76" s="2">
        <f>56*2.3</f>
        <v>128.79999999999998</v>
      </c>
      <c r="R76" s="2"/>
      <c r="S76" s="2"/>
      <c r="T76" s="2"/>
      <c r="U76" s="1">
        <v>4</v>
      </c>
      <c r="V76" s="1">
        <v>3</v>
      </c>
      <c r="W76" s="1">
        <v>5</v>
      </c>
      <c r="X76" s="1">
        <v>18</v>
      </c>
      <c r="Y76" s="1">
        <v>15</v>
      </c>
      <c r="Z76" s="1">
        <v>27</v>
      </c>
      <c r="AA76" s="1">
        <v>14</v>
      </c>
      <c r="AB76" s="1">
        <v>11</v>
      </c>
      <c r="AC76" s="1">
        <v>20</v>
      </c>
      <c r="AD76" s="1">
        <v>0</v>
      </c>
      <c r="AE76" s="1">
        <v>1</v>
      </c>
      <c r="AF76" s="1">
        <v>0</v>
      </c>
      <c r="AG76" s="1">
        <v>1</v>
      </c>
      <c r="AH76" s="1">
        <v>1</v>
      </c>
      <c r="AI76" s="1">
        <v>0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0</v>
      </c>
      <c r="AW76" s="1">
        <v>0</v>
      </c>
      <c r="AX76" s="1">
        <v>0</v>
      </c>
      <c r="AY76" s="1">
        <v>1</v>
      </c>
      <c r="AZ76" s="1">
        <v>21</v>
      </c>
      <c r="BA76" s="2">
        <v>1</v>
      </c>
      <c r="BB76" s="2">
        <v>2</v>
      </c>
      <c r="BC76" s="2">
        <v>3</v>
      </c>
      <c r="BD76" s="2"/>
      <c r="BE76" s="1">
        <v>1</v>
      </c>
      <c r="BF76" s="1">
        <v>1</v>
      </c>
      <c r="BG76" s="1">
        <v>0</v>
      </c>
      <c r="BH76" s="1">
        <v>1</v>
      </c>
      <c r="BI76" s="1">
        <v>1</v>
      </c>
      <c r="BJ76" s="1">
        <v>1</v>
      </c>
      <c r="BK76" s="1">
        <v>0</v>
      </c>
      <c r="BL76" s="1">
        <v>1</v>
      </c>
      <c r="BM76" s="1">
        <v>1</v>
      </c>
      <c r="BN76" s="1">
        <v>1</v>
      </c>
      <c r="BO76" s="1">
        <v>0</v>
      </c>
      <c r="BP76" s="1">
        <v>0</v>
      </c>
      <c r="BQ76" s="1"/>
    </row>
    <row r="77" spans="1:69" x14ac:dyDescent="0.3">
      <c r="A77" s="1" t="s">
        <v>197</v>
      </c>
      <c r="B77" s="1" t="s">
        <v>86</v>
      </c>
      <c r="C77" s="1" t="s">
        <v>217</v>
      </c>
      <c r="D77" s="1" t="s">
        <v>218</v>
      </c>
      <c r="E77" s="1" t="s">
        <v>201</v>
      </c>
      <c r="F77" s="1" t="s">
        <v>202</v>
      </c>
      <c r="G77" s="1" t="s">
        <v>1</v>
      </c>
      <c r="H77" s="1">
        <v>26.3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2">
        <v>1</v>
      </c>
      <c r="BB77" s="2"/>
      <c r="BC77" s="2">
        <v>3</v>
      </c>
      <c r="BD77" s="2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>
        <v>6.5</v>
      </c>
    </row>
    <row r="78" spans="1:69" x14ac:dyDescent="0.3">
      <c r="A78" s="1" t="s">
        <v>205</v>
      </c>
      <c r="B78" s="1" t="s">
        <v>86</v>
      </c>
      <c r="C78" s="1" t="s">
        <v>217</v>
      </c>
      <c r="D78" s="1" t="s">
        <v>218</v>
      </c>
      <c r="E78" s="1" t="s">
        <v>201</v>
      </c>
      <c r="F78" s="1" t="s">
        <v>202</v>
      </c>
      <c r="G78" s="1" t="s">
        <v>1</v>
      </c>
      <c r="H78" s="1"/>
      <c r="I78" s="1"/>
      <c r="J78" s="1"/>
      <c r="K78" s="1">
        <v>24.5</v>
      </c>
      <c r="L78" s="1">
        <v>21</v>
      </c>
      <c r="M78" s="1">
        <v>28</v>
      </c>
      <c r="N78" s="1">
        <v>27</v>
      </c>
      <c r="O78" s="1">
        <v>22</v>
      </c>
      <c r="P78" s="1">
        <v>32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>
        <v>0</v>
      </c>
      <c r="AE78" s="1">
        <v>1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0</v>
      </c>
      <c r="AW78" s="1">
        <v>0</v>
      </c>
      <c r="AX78" s="1">
        <v>0</v>
      </c>
      <c r="AY78" s="1"/>
      <c r="AZ78" s="1"/>
      <c r="BA78" s="2"/>
      <c r="BB78" s="2"/>
      <c r="BC78" s="2">
        <v>3</v>
      </c>
      <c r="BD78" s="2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x14ac:dyDescent="0.3">
      <c r="A79" s="1" t="s">
        <v>195</v>
      </c>
      <c r="B79" s="1" t="s">
        <v>87</v>
      </c>
      <c r="C79" s="1" t="s">
        <v>217</v>
      </c>
      <c r="D79" s="1" t="s">
        <v>218</v>
      </c>
      <c r="E79" s="1" t="s">
        <v>201</v>
      </c>
      <c r="F79" s="1" t="s">
        <v>202</v>
      </c>
      <c r="G79" s="1" t="s">
        <v>1</v>
      </c>
      <c r="H79" s="1">
        <v>12.5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>
        <v>0</v>
      </c>
      <c r="AE79" s="1">
        <v>0</v>
      </c>
      <c r="AF79" s="1"/>
      <c r="AG79" s="1">
        <v>1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2"/>
      <c r="BB79" s="2"/>
      <c r="BC79" s="2"/>
      <c r="BD79" s="2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>
        <v>5</v>
      </c>
    </row>
    <row r="80" spans="1:69" x14ac:dyDescent="0.3">
      <c r="A80" s="1" t="s">
        <v>196</v>
      </c>
      <c r="B80" s="1" t="s">
        <v>87</v>
      </c>
      <c r="C80" s="1" t="s">
        <v>217</v>
      </c>
      <c r="D80" s="1" t="s">
        <v>218</v>
      </c>
      <c r="E80" s="1" t="s">
        <v>201</v>
      </c>
      <c r="F80" s="1" t="s">
        <v>202</v>
      </c>
      <c r="G80" s="1" t="s">
        <v>1</v>
      </c>
      <c r="H80" s="1">
        <v>11</v>
      </c>
      <c r="I80" s="1">
        <v>10</v>
      </c>
      <c r="J80" s="1">
        <v>13</v>
      </c>
      <c r="K80" s="1"/>
      <c r="L80" s="1"/>
      <c r="M80" s="1"/>
      <c r="N80" s="1"/>
      <c r="O80" s="1"/>
      <c r="P80" s="1"/>
      <c r="Q80" s="2">
        <f>65*2.5</f>
        <v>162.5</v>
      </c>
      <c r="R80" s="2"/>
      <c r="S80" s="2"/>
      <c r="T80" s="2"/>
      <c r="U80" s="1">
        <v>6</v>
      </c>
      <c r="V80" s="1">
        <v>5</v>
      </c>
      <c r="W80" s="1">
        <v>8</v>
      </c>
      <c r="X80" s="1">
        <v>22</v>
      </c>
      <c r="Y80" s="1">
        <v>16</v>
      </c>
      <c r="Z80" s="1">
        <v>29</v>
      </c>
      <c r="AA80" s="1">
        <v>13</v>
      </c>
      <c r="AB80" s="1">
        <v>10</v>
      </c>
      <c r="AC80" s="1">
        <v>16</v>
      </c>
      <c r="AD80" s="1">
        <v>0</v>
      </c>
      <c r="AE80" s="1">
        <v>0</v>
      </c>
      <c r="AF80" s="1">
        <v>0</v>
      </c>
      <c r="AG80" s="1">
        <v>1</v>
      </c>
      <c r="AH80" s="1">
        <v>1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0</v>
      </c>
      <c r="AW80" s="1">
        <v>0</v>
      </c>
      <c r="AX80" s="1">
        <v>0</v>
      </c>
      <c r="AY80" s="1">
        <v>1</v>
      </c>
      <c r="AZ80" s="1">
        <v>21</v>
      </c>
      <c r="BA80" s="2">
        <v>1</v>
      </c>
      <c r="BB80" s="2">
        <v>2</v>
      </c>
      <c r="BC80" s="2">
        <v>2</v>
      </c>
      <c r="BD80" s="2"/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  <c r="BM80" s="1">
        <v>0</v>
      </c>
      <c r="BN80" s="1">
        <v>0</v>
      </c>
      <c r="BO80" s="1">
        <v>1</v>
      </c>
      <c r="BP80" s="1">
        <v>0</v>
      </c>
      <c r="BQ80" s="1"/>
    </row>
    <row r="81" spans="1:69" x14ac:dyDescent="0.3">
      <c r="A81" s="1" t="s">
        <v>205</v>
      </c>
      <c r="B81" s="1" t="s">
        <v>87</v>
      </c>
      <c r="C81" s="1" t="s">
        <v>217</v>
      </c>
      <c r="D81" s="1" t="s">
        <v>218</v>
      </c>
      <c r="E81" s="1" t="s">
        <v>201</v>
      </c>
      <c r="F81" s="1" t="s">
        <v>202</v>
      </c>
      <c r="G81" s="1" t="s">
        <v>1</v>
      </c>
      <c r="H81" s="1"/>
      <c r="I81" s="1"/>
      <c r="J81" s="1"/>
      <c r="K81" s="1">
        <v>29</v>
      </c>
      <c r="L81" s="1">
        <v>28</v>
      </c>
      <c r="M81" s="1">
        <v>30</v>
      </c>
      <c r="N81" s="1">
        <v>29</v>
      </c>
      <c r="O81" s="1">
        <v>28</v>
      </c>
      <c r="P81" s="1">
        <v>30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/>
      <c r="AZ81" s="1"/>
      <c r="BA81" s="2"/>
      <c r="BB81" s="2"/>
      <c r="BC81" s="2">
        <v>2</v>
      </c>
      <c r="BD81" s="2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x14ac:dyDescent="0.3">
      <c r="A82" s="1" t="s">
        <v>195</v>
      </c>
      <c r="B82" s="1" t="s">
        <v>88</v>
      </c>
      <c r="C82" s="1" t="s">
        <v>217</v>
      </c>
      <c r="D82" s="1" t="s">
        <v>218</v>
      </c>
      <c r="E82" s="1" t="s">
        <v>201</v>
      </c>
      <c r="F82" s="1" t="s">
        <v>202</v>
      </c>
      <c r="G82" s="1" t="s">
        <v>1</v>
      </c>
      <c r="H82" s="1">
        <v>11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>
        <v>0</v>
      </c>
      <c r="AE82" s="1">
        <v>0</v>
      </c>
      <c r="AF82" s="1"/>
      <c r="AG82" s="1">
        <v>1</v>
      </c>
      <c r="AH82" s="1">
        <v>0</v>
      </c>
      <c r="AI82" s="1">
        <v>0</v>
      </c>
      <c r="AJ82" s="1">
        <v>1</v>
      </c>
      <c r="AK82" s="1">
        <v>0</v>
      </c>
      <c r="AL82" s="1"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2"/>
      <c r="BB82" s="2"/>
      <c r="BC82" s="2"/>
      <c r="BD82" s="2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>
        <v>2</v>
      </c>
    </row>
    <row r="83" spans="1:69" x14ac:dyDescent="0.3">
      <c r="A83" s="1" t="s">
        <v>196</v>
      </c>
      <c r="B83" s="1" t="s">
        <v>88</v>
      </c>
      <c r="C83" s="1" t="s">
        <v>217</v>
      </c>
      <c r="D83" s="1" t="s">
        <v>218</v>
      </c>
      <c r="E83" s="1" t="s">
        <v>201</v>
      </c>
      <c r="F83" s="1" t="s">
        <v>202</v>
      </c>
      <c r="G83" s="1" t="s">
        <v>1</v>
      </c>
      <c r="H83" s="1">
        <v>11</v>
      </c>
      <c r="I83" s="1">
        <v>10</v>
      </c>
      <c r="J83" s="1">
        <v>12</v>
      </c>
      <c r="K83" s="1"/>
      <c r="L83" s="1"/>
      <c r="M83" s="1"/>
      <c r="N83" s="1"/>
      <c r="O83" s="1"/>
      <c r="P83" s="1"/>
      <c r="Q83" s="2">
        <f>48*1.7</f>
        <v>81.599999999999994</v>
      </c>
      <c r="R83" s="2"/>
      <c r="S83" s="2"/>
      <c r="T83" s="2"/>
      <c r="U83" s="1">
        <v>4</v>
      </c>
      <c r="V83" s="1">
        <v>3</v>
      </c>
      <c r="W83" s="1">
        <v>7</v>
      </c>
      <c r="X83" s="1">
        <v>23</v>
      </c>
      <c r="Y83" s="1">
        <v>18</v>
      </c>
      <c r="Z83" s="1">
        <v>27</v>
      </c>
      <c r="AA83" s="1">
        <v>15</v>
      </c>
      <c r="AB83" s="1"/>
      <c r="AC83" s="1"/>
      <c r="AD83" s="1">
        <v>0</v>
      </c>
      <c r="AE83" s="1">
        <v>1</v>
      </c>
      <c r="AF83" s="1">
        <v>1</v>
      </c>
      <c r="AG83" s="1">
        <v>0</v>
      </c>
      <c r="AH83" s="1">
        <v>0</v>
      </c>
      <c r="AI83" s="1">
        <v>0</v>
      </c>
      <c r="AJ83" s="1">
        <v>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0</v>
      </c>
      <c r="AW83" s="1">
        <v>0</v>
      </c>
      <c r="AX83" s="1">
        <v>0</v>
      </c>
      <c r="AY83" s="1">
        <v>1</v>
      </c>
      <c r="AZ83" s="1">
        <v>7</v>
      </c>
      <c r="BA83" s="2">
        <v>4</v>
      </c>
      <c r="BB83" s="2">
        <v>2</v>
      </c>
      <c r="BC83" s="2">
        <v>1</v>
      </c>
      <c r="BD83" s="2"/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/>
    </row>
    <row r="84" spans="1:69" x14ac:dyDescent="0.3">
      <c r="A84" s="1" t="s">
        <v>197</v>
      </c>
      <c r="B84" s="1" t="s">
        <v>88</v>
      </c>
      <c r="C84" s="1" t="s">
        <v>217</v>
      </c>
      <c r="D84" s="1" t="s">
        <v>218</v>
      </c>
      <c r="E84" s="1" t="s">
        <v>201</v>
      </c>
      <c r="F84" s="1" t="s">
        <v>202</v>
      </c>
      <c r="G84" s="1" t="s">
        <v>1</v>
      </c>
      <c r="H84" s="3">
        <v>23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2">
        <v>1</v>
      </c>
      <c r="BB84" s="2"/>
      <c r="BC84" s="2">
        <v>3</v>
      </c>
      <c r="BD84" s="2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>
        <v>1.6</v>
      </c>
    </row>
    <row r="85" spans="1:69" x14ac:dyDescent="0.3">
      <c r="A85" s="1" t="s">
        <v>205</v>
      </c>
      <c r="B85" s="1" t="s">
        <v>88</v>
      </c>
      <c r="C85" s="1" t="s">
        <v>217</v>
      </c>
      <c r="D85" s="1" t="s">
        <v>218</v>
      </c>
      <c r="E85" s="1" t="s">
        <v>201</v>
      </c>
      <c r="F85" s="1" t="s">
        <v>202</v>
      </c>
      <c r="G85" s="1" t="s">
        <v>1</v>
      </c>
      <c r="H85" s="1"/>
      <c r="I85" s="1"/>
      <c r="J85" s="1"/>
      <c r="K85" s="1">
        <v>23</v>
      </c>
      <c r="L85" s="1">
        <v>20</v>
      </c>
      <c r="M85" s="1">
        <v>26</v>
      </c>
      <c r="N85" s="1">
        <v>23</v>
      </c>
      <c r="O85" s="1">
        <v>21</v>
      </c>
      <c r="P85" s="1">
        <v>25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>
        <v>0</v>
      </c>
      <c r="AE85" s="1">
        <v>1</v>
      </c>
      <c r="AF85" s="1">
        <v>0</v>
      </c>
      <c r="AG85" s="1">
        <v>1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0</v>
      </c>
      <c r="AW85" s="1">
        <v>0</v>
      </c>
      <c r="AX85" s="1">
        <v>0</v>
      </c>
      <c r="AY85" s="1"/>
      <c r="AZ85" s="1"/>
      <c r="BA85" s="2"/>
      <c r="BB85" s="2"/>
      <c r="BC85" s="2">
        <v>2</v>
      </c>
      <c r="BD85" s="2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x14ac:dyDescent="0.3">
      <c r="A86" s="1" t="s">
        <v>195</v>
      </c>
      <c r="B86" s="1" t="s">
        <v>89</v>
      </c>
      <c r="C86" s="1" t="s">
        <v>217</v>
      </c>
      <c r="D86" s="1" t="s">
        <v>218</v>
      </c>
      <c r="E86" s="1" t="s">
        <v>201</v>
      </c>
      <c r="F86" s="1" t="s">
        <v>202</v>
      </c>
      <c r="G86" s="1" t="s">
        <v>1</v>
      </c>
      <c r="H86" s="1">
        <v>15.5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>
        <v>0</v>
      </c>
      <c r="AE86" s="1">
        <v>1</v>
      </c>
      <c r="AF86" s="1"/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2"/>
      <c r="BB86" s="2"/>
      <c r="BC86" s="2"/>
      <c r="BD86" s="2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>
        <v>4</v>
      </c>
    </row>
    <row r="87" spans="1:69" x14ac:dyDescent="0.3">
      <c r="A87" s="1" t="s">
        <v>196</v>
      </c>
      <c r="B87" s="1" t="s">
        <v>89</v>
      </c>
      <c r="C87" s="1" t="s">
        <v>217</v>
      </c>
      <c r="D87" s="1" t="s">
        <v>218</v>
      </c>
      <c r="E87" s="1" t="s">
        <v>201</v>
      </c>
      <c r="F87" s="1" t="s">
        <v>202</v>
      </c>
      <c r="G87" s="1" t="s">
        <v>1</v>
      </c>
      <c r="H87" s="1">
        <v>15</v>
      </c>
      <c r="I87" s="1">
        <v>13</v>
      </c>
      <c r="J87" s="1">
        <v>17</v>
      </c>
      <c r="K87" s="1"/>
      <c r="L87" s="1"/>
      <c r="M87" s="1"/>
      <c r="N87" s="1"/>
      <c r="O87" s="1"/>
      <c r="P87" s="1"/>
      <c r="Q87" s="2">
        <f>116*1.4</f>
        <v>162.39999999999998</v>
      </c>
      <c r="R87" s="2"/>
      <c r="S87" s="2"/>
      <c r="T87" s="2"/>
      <c r="U87" s="1">
        <v>4</v>
      </c>
      <c r="V87" s="1">
        <v>3</v>
      </c>
      <c r="W87" s="1">
        <v>6</v>
      </c>
      <c r="X87" s="1">
        <v>28</v>
      </c>
      <c r="Y87" s="1"/>
      <c r="Z87" s="1"/>
      <c r="AA87" s="1">
        <v>14</v>
      </c>
      <c r="AB87" s="1">
        <v>11</v>
      </c>
      <c r="AC87" s="1">
        <v>17</v>
      </c>
      <c r="AD87" s="1">
        <v>0</v>
      </c>
      <c r="AE87" s="1">
        <v>0</v>
      </c>
      <c r="AF87" s="1">
        <v>0</v>
      </c>
      <c r="AG87" s="1">
        <v>1</v>
      </c>
      <c r="AH87" s="1">
        <v>1</v>
      </c>
      <c r="AI87" s="1">
        <v>0</v>
      </c>
      <c r="AJ87" s="1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0</v>
      </c>
      <c r="AW87" s="1">
        <v>0</v>
      </c>
      <c r="AX87" s="1">
        <v>0</v>
      </c>
      <c r="AY87" s="1">
        <v>1</v>
      </c>
      <c r="AZ87" s="1">
        <v>21</v>
      </c>
      <c r="BA87" s="2">
        <v>1</v>
      </c>
      <c r="BB87" s="2">
        <v>2</v>
      </c>
      <c r="BC87" s="2">
        <v>1</v>
      </c>
      <c r="BD87" s="2"/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1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/>
    </row>
    <row r="88" spans="1:69" x14ac:dyDescent="0.3">
      <c r="A88" s="1" t="s">
        <v>197</v>
      </c>
      <c r="B88" s="1" t="s">
        <v>89</v>
      </c>
      <c r="C88" s="1" t="s">
        <v>217</v>
      </c>
      <c r="D88" s="1" t="s">
        <v>218</v>
      </c>
      <c r="E88" s="1" t="s">
        <v>201</v>
      </c>
      <c r="F88" s="1" t="s">
        <v>202</v>
      </c>
      <c r="G88" s="1" t="s">
        <v>1</v>
      </c>
      <c r="H88" s="1">
        <v>28.8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2">
        <v>1</v>
      </c>
      <c r="BB88" s="2"/>
      <c r="BC88" s="2">
        <v>3</v>
      </c>
      <c r="BD88" s="2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>
        <v>6.2</v>
      </c>
    </row>
    <row r="89" spans="1:69" x14ac:dyDescent="0.3">
      <c r="A89" s="1" t="s">
        <v>205</v>
      </c>
      <c r="B89" s="1" t="s">
        <v>89</v>
      </c>
      <c r="C89" s="1" t="s">
        <v>217</v>
      </c>
      <c r="D89" s="1" t="s">
        <v>218</v>
      </c>
      <c r="E89" s="1" t="s">
        <v>201</v>
      </c>
      <c r="F89" s="1" t="s">
        <v>202</v>
      </c>
      <c r="G89" s="1" t="s">
        <v>1</v>
      </c>
      <c r="H89" s="1"/>
      <c r="I89" s="1"/>
      <c r="J89" s="1"/>
      <c r="K89" s="1">
        <v>26.5</v>
      </c>
      <c r="L89" s="1">
        <v>22</v>
      </c>
      <c r="M89" s="1">
        <v>31</v>
      </c>
      <c r="N89" s="1">
        <v>29</v>
      </c>
      <c r="O89" s="1">
        <v>25</v>
      </c>
      <c r="P89" s="1">
        <v>33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>
        <v>0</v>
      </c>
      <c r="AE89" s="1">
        <v>1</v>
      </c>
      <c r="AF89" s="1">
        <v>1</v>
      </c>
      <c r="AG89" s="1">
        <v>0</v>
      </c>
      <c r="AH89" s="1">
        <v>0</v>
      </c>
      <c r="AI89" s="1">
        <v>0</v>
      </c>
      <c r="AJ89" s="1">
        <v>1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0</v>
      </c>
      <c r="AX89" s="1">
        <v>0</v>
      </c>
      <c r="AY89" s="1"/>
      <c r="AZ89" s="1"/>
      <c r="BA89" s="2"/>
      <c r="BB89" s="2"/>
      <c r="BC89" s="2">
        <v>2</v>
      </c>
      <c r="BD89" s="2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x14ac:dyDescent="0.3">
      <c r="A90" s="1" t="s">
        <v>195</v>
      </c>
      <c r="B90" s="1" t="s">
        <v>110</v>
      </c>
      <c r="C90" s="1" t="s">
        <v>217</v>
      </c>
      <c r="D90" s="1" t="s">
        <v>218</v>
      </c>
      <c r="E90" s="1" t="s">
        <v>201</v>
      </c>
      <c r="F90" s="1" t="s">
        <v>202</v>
      </c>
      <c r="G90" s="1" t="s">
        <v>1</v>
      </c>
      <c r="H90" s="1">
        <v>13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v>0</v>
      </c>
      <c r="AE90" s="1">
        <v>1</v>
      </c>
      <c r="AF90" s="1"/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2"/>
      <c r="BB90" s="2"/>
      <c r="BC90" s="2"/>
      <c r="BD90" s="2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>
        <v>1</v>
      </c>
    </row>
    <row r="91" spans="1:69" x14ac:dyDescent="0.3">
      <c r="A91" s="1" t="s">
        <v>196</v>
      </c>
      <c r="B91" s="1" t="s">
        <v>110</v>
      </c>
      <c r="C91" s="1" t="s">
        <v>217</v>
      </c>
      <c r="D91" s="1" t="s">
        <v>218</v>
      </c>
      <c r="E91" s="1" t="s">
        <v>201</v>
      </c>
      <c r="F91" s="1" t="s">
        <v>202</v>
      </c>
      <c r="G91" s="1" t="s">
        <v>1</v>
      </c>
      <c r="H91" s="1"/>
      <c r="I91" s="1"/>
      <c r="J91" s="1"/>
      <c r="K91" s="1">
        <v>16</v>
      </c>
      <c r="L91" s="1">
        <v>15</v>
      </c>
      <c r="M91" s="1">
        <v>17</v>
      </c>
      <c r="N91" s="1">
        <v>15</v>
      </c>
      <c r="O91" s="1">
        <v>14</v>
      </c>
      <c r="P91" s="1">
        <v>16</v>
      </c>
      <c r="Q91" s="2">
        <f>20*3.6</f>
        <v>72</v>
      </c>
      <c r="R91" s="2"/>
      <c r="S91" s="2"/>
      <c r="T91" s="2"/>
      <c r="U91" s="1"/>
      <c r="V91" s="1">
        <v>238</v>
      </c>
      <c r="W91" s="1">
        <v>280</v>
      </c>
      <c r="X91" s="1">
        <v>56</v>
      </c>
      <c r="Y91" s="1">
        <v>30</v>
      </c>
      <c r="Z91" s="1">
        <v>68</v>
      </c>
      <c r="AA91" s="1">
        <v>20</v>
      </c>
      <c r="AB91" s="1">
        <v>18</v>
      </c>
      <c r="AC91" s="1">
        <v>22</v>
      </c>
      <c r="AD91" s="1">
        <v>0</v>
      </c>
      <c r="AE91" s="1">
        <v>1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1</v>
      </c>
      <c r="AT91" s="1">
        <v>1</v>
      </c>
      <c r="AU91" s="1">
        <v>1</v>
      </c>
      <c r="AV91" s="1">
        <v>0</v>
      </c>
      <c r="AW91" s="1">
        <v>0</v>
      </c>
      <c r="AX91" s="1">
        <v>0</v>
      </c>
      <c r="AY91" s="1">
        <v>1</v>
      </c>
      <c r="AZ91" s="1">
        <f>6*7</f>
        <v>42</v>
      </c>
      <c r="BA91" s="2">
        <v>1</v>
      </c>
      <c r="BB91" s="2">
        <v>2</v>
      </c>
      <c r="BC91" s="2">
        <v>2</v>
      </c>
      <c r="BD91" s="2"/>
      <c r="BE91" s="1">
        <v>0</v>
      </c>
      <c r="BF91" s="1">
        <v>1</v>
      </c>
      <c r="BG91" s="1">
        <v>0</v>
      </c>
      <c r="BH91" s="1">
        <v>1</v>
      </c>
      <c r="BI91" s="1">
        <v>0</v>
      </c>
      <c r="BJ91" s="1">
        <v>0</v>
      </c>
      <c r="BK91" s="1">
        <v>0</v>
      </c>
      <c r="BL91" s="1">
        <v>1</v>
      </c>
      <c r="BM91" s="1">
        <v>1</v>
      </c>
      <c r="BN91" s="1">
        <v>1</v>
      </c>
      <c r="BO91" s="1">
        <v>0</v>
      </c>
      <c r="BP91" s="1">
        <v>0</v>
      </c>
      <c r="BQ91" s="1"/>
    </row>
    <row r="92" spans="1:69" x14ac:dyDescent="0.3">
      <c r="A92" s="1" t="s">
        <v>197</v>
      </c>
      <c r="B92" s="1" t="s">
        <v>110</v>
      </c>
      <c r="C92" s="1" t="s">
        <v>217</v>
      </c>
      <c r="D92" s="1" t="s">
        <v>218</v>
      </c>
      <c r="E92" s="1" t="s">
        <v>201</v>
      </c>
      <c r="F92" s="1" t="s">
        <v>202</v>
      </c>
      <c r="G92" s="1" t="s">
        <v>1</v>
      </c>
      <c r="H92" s="1">
        <v>30.6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2">
        <v>1</v>
      </c>
      <c r="BB92" s="2"/>
      <c r="BC92" s="2">
        <v>1</v>
      </c>
      <c r="BD92" s="2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>
        <v>2.9</v>
      </c>
    </row>
    <row r="93" spans="1:69" x14ac:dyDescent="0.3">
      <c r="A93" s="1" t="s">
        <v>205</v>
      </c>
      <c r="B93" s="1" t="s">
        <v>110</v>
      </c>
      <c r="C93" s="1" t="s">
        <v>217</v>
      </c>
      <c r="D93" s="1" t="s">
        <v>218</v>
      </c>
      <c r="E93" s="1" t="s">
        <v>201</v>
      </c>
      <c r="F93" s="1" t="s">
        <v>202</v>
      </c>
      <c r="G93" s="1" t="s">
        <v>1</v>
      </c>
      <c r="H93" s="1"/>
      <c r="I93" s="1"/>
      <c r="J93" s="1"/>
      <c r="K93" s="1">
        <v>32</v>
      </c>
      <c r="L93" s="1">
        <v>29</v>
      </c>
      <c r="M93" s="1">
        <v>35</v>
      </c>
      <c r="N93" s="1">
        <v>32</v>
      </c>
      <c r="O93" s="1">
        <v>29</v>
      </c>
      <c r="P93" s="1">
        <v>35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>
        <v>0</v>
      </c>
      <c r="AE93" s="1">
        <v>1</v>
      </c>
      <c r="AF93" s="1">
        <v>0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0</v>
      </c>
      <c r="AX93" s="1">
        <v>0</v>
      </c>
      <c r="AY93" s="1"/>
      <c r="AZ93" s="1"/>
      <c r="BA93" s="2"/>
      <c r="BB93" s="2"/>
      <c r="BC93" s="2">
        <v>2</v>
      </c>
      <c r="BD93" s="2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x14ac:dyDescent="0.3">
      <c r="A94" s="1" t="s">
        <v>195</v>
      </c>
      <c r="B94" s="1" t="s">
        <v>90</v>
      </c>
      <c r="C94" s="1" t="s">
        <v>217</v>
      </c>
      <c r="D94" s="1" t="s">
        <v>218</v>
      </c>
      <c r="E94" s="1" t="s">
        <v>201</v>
      </c>
      <c r="F94" s="1" t="s">
        <v>202</v>
      </c>
      <c r="G94" s="1" t="s">
        <v>1</v>
      </c>
      <c r="H94" s="1">
        <v>15.5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0</v>
      </c>
      <c r="AE94" s="1">
        <v>1</v>
      </c>
      <c r="AF94" s="1"/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2"/>
      <c r="BB94" s="2"/>
      <c r="BC94" s="2"/>
      <c r="BD94" s="2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>
        <v>3</v>
      </c>
    </row>
    <row r="95" spans="1:69" x14ac:dyDescent="0.3">
      <c r="A95" s="1" t="s">
        <v>196</v>
      </c>
      <c r="B95" s="1" t="s">
        <v>90</v>
      </c>
      <c r="C95" s="1" t="s">
        <v>217</v>
      </c>
      <c r="D95" s="1" t="s">
        <v>218</v>
      </c>
      <c r="E95" s="1" t="s">
        <v>201</v>
      </c>
      <c r="F95" s="1" t="s">
        <v>202</v>
      </c>
      <c r="G95" s="1" t="s">
        <v>1</v>
      </c>
      <c r="H95" s="1">
        <v>15</v>
      </c>
      <c r="I95" s="1">
        <v>14</v>
      </c>
      <c r="J95" s="1">
        <v>17</v>
      </c>
      <c r="K95" s="1"/>
      <c r="L95" s="1"/>
      <c r="M95" s="1"/>
      <c r="N95" s="1"/>
      <c r="O95" s="1"/>
      <c r="P95" s="1"/>
      <c r="Q95" s="2">
        <f>90*1.3</f>
        <v>117</v>
      </c>
      <c r="R95" s="2"/>
      <c r="S95" s="2"/>
      <c r="T95" s="2"/>
      <c r="U95" s="1">
        <v>4</v>
      </c>
      <c r="V95" s="1">
        <v>3</v>
      </c>
      <c r="W95" s="1">
        <v>8</v>
      </c>
      <c r="X95" s="1">
        <v>22</v>
      </c>
      <c r="Y95" s="1">
        <v>16</v>
      </c>
      <c r="Z95" s="1">
        <v>30</v>
      </c>
      <c r="AA95" s="1">
        <v>329</v>
      </c>
      <c r="AB95" s="1"/>
      <c r="AC95" s="1"/>
      <c r="AD95" s="1">
        <v>0</v>
      </c>
      <c r="AE95" s="1">
        <v>1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1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14</v>
      </c>
      <c r="BA95" s="2">
        <v>1</v>
      </c>
      <c r="BB95" s="2">
        <v>2</v>
      </c>
      <c r="BC95" s="2">
        <v>2</v>
      </c>
      <c r="BD95" s="2"/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>
        <v>0</v>
      </c>
      <c r="BM95" s="1">
        <v>1</v>
      </c>
      <c r="BN95" s="1">
        <v>0</v>
      </c>
      <c r="BO95" s="1">
        <v>0</v>
      </c>
      <c r="BP95" s="1">
        <v>0</v>
      </c>
      <c r="BQ95" s="1"/>
    </row>
    <row r="96" spans="1:69" x14ac:dyDescent="0.3">
      <c r="A96" s="1" t="s">
        <v>197</v>
      </c>
      <c r="B96" s="1" t="s">
        <v>90</v>
      </c>
      <c r="C96" s="1" t="s">
        <v>217</v>
      </c>
      <c r="D96" s="1" t="s">
        <v>218</v>
      </c>
      <c r="E96" s="1" t="s">
        <v>201</v>
      </c>
      <c r="F96" s="1" t="s">
        <v>202</v>
      </c>
      <c r="G96" s="1" t="s">
        <v>1</v>
      </c>
      <c r="H96" s="1">
        <v>28.8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2">
        <v>1</v>
      </c>
      <c r="BB96" s="2"/>
      <c r="BC96" s="2">
        <v>3</v>
      </c>
      <c r="BD96" s="2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>
        <v>3.5</v>
      </c>
    </row>
    <row r="97" spans="1:69" x14ac:dyDescent="0.3">
      <c r="A97" s="1" t="s">
        <v>205</v>
      </c>
      <c r="B97" s="1" t="s">
        <v>90</v>
      </c>
      <c r="C97" s="1" t="s">
        <v>217</v>
      </c>
      <c r="D97" s="1" t="s">
        <v>218</v>
      </c>
      <c r="E97" s="1" t="s">
        <v>201</v>
      </c>
      <c r="F97" s="1" t="s">
        <v>202</v>
      </c>
      <c r="G97" s="1" t="s">
        <v>1</v>
      </c>
      <c r="H97" s="1"/>
      <c r="I97" s="1"/>
      <c r="J97" s="1"/>
      <c r="K97" s="1">
        <v>30.5</v>
      </c>
      <c r="L97" s="1">
        <v>25</v>
      </c>
      <c r="M97" s="1">
        <v>36</v>
      </c>
      <c r="N97" s="1">
        <v>29</v>
      </c>
      <c r="O97" s="1">
        <v>25</v>
      </c>
      <c r="P97" s="1">
        <v>33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v>0</v>
      </c>
      <c r="AE97" s="1">
        <v>1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/>
      <c r="AZ97" s="1"/>
      <c r="BA97" s="2"/>
      <c r="BB97" s="2"/>
      <c r="BC97" s="2">
        <v>2</v>
      </c>
      <c r="BD97" s="2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x14ac:dyDescent="0.3">
      <c r="A98" s="1" t="s">
        <v>198</v>
      </c>
      <c r="B98" s="1" t="s">
        <v>91</v>
      </c>
      <c r="C98" s="1" t="s">
        <v>217</v>
      </c>
      <c r="D98" s="1" t="s">
        <v>218</v>
      </c>
      <c r="E98" s="1" t="s">
        <v>201</v>
      </c>
      <c r="F98" s="1" t="s">
        <v>202</v>
      </c>
      <c r="G98" s="1" t="s">
        <v>1</v>
      </c>
      <c r="H98" s="1">
        <v>13</v>
      </c>
      <c r="I98" s="1">
        <v>11</v>
      </c>
      <c r="J98" s="1">
        <v>14</v>
      </c>
      <c r="K98" s="1"/>
      <c r="L98" s="1"/>
      <c r="M98" s="1"/>
      <c r="N98" s="1"/>
      <c r="O98" s="1"/>
      <c r="P98" s="1"/>
      <c r="Q98" s="1">
        <v>112</v>
      </c>
      <c r="R98" s="1"/>
      <c r="S98" s="1"/>
      <c r="T98" s="1"/>
      <c r="U98" s="1">
        <v>5</v>
      </c>
      <c r="V98" s="1"/>
      <c r="W98" s="1"/>
      <c r="X98" s="1">
        <v>24</v>
      </c>
      <c r="Y98" s="1">
        <v>16</v>
      </c>
      <c r="Z98" s="1">
        <v>30</v>
      </c>
      <c r="AA98" s="1">
        <v>9</v>
      </c>
      <c r="AB98" s="1">
        <v>8</v>
      </c>
      <c r="AC98" s="1">
        <v>13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0</v>
      </c>
      <c r="AY98" s="1">
        <v>1</v>
      </c>
      <c r="AZ98" s="1">
        <v>18</v>
      </c>
      <c r="BA98" s="2">
        <v>1</v>
      </c>
      <c r="BB98" s="2">
        <v>2</v>
      </c>
      <c r="BC98" s="2">
        <v>2</v>
      </c>
      <c r="BD98" s="2"/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1</v>
      </c>
      <c r="BL98" s="1">
        <v>1</v>
      </c>
      <c r="BM98" s="1">
        <v>0</v>
      </c>
      <c r="BN98" s="1">
        <v>1</v>
      </c>
      <c r="BO98" s="1">
        <v>0</v>
      </c>
      <c r="BP98" s="1">
        <v>1</v>
      </c>
      <c r="BQ98" s="1">
        <v>7</v>
      </c>
    </row>
    <row r="99" spans="1:69" x14ac:dyDescent="0.3">
      <c r="A99" s="1" t="s">
        <v>205</v>
      </c>
      <c r="B99" s="1" t="s">
        <v>91</v>
      </c>
      <c r="C99" s="1" t="s">
        <v>217</v>
      </c>
      <c r="D99" s="1" t="s">
        <v>218</v>
      </c>
      <c r="E99" s="1" t="s">
        <v>201</v>
      </c>
      <c r="F99" s="1" t="s">
        <v>202</v>
      </c>
      <c r="G99" s="1" t="s">
        <v>1</v>
      </c>
      <c r="H99" s="1"/>
      <c r="I99" s="1"/>
      <c r="J99" s="1"/>
      <c r="K99" s="1">
        <v>25</v>
      </c>
      <c r="L99" s="1">
        <v>24</v>
      </c>
      <c r="M99" s="1">
        <v>26</v>
      </c>
      <c r="N99" s="1">
        <v>25</v>
      </c>
      <c r="O99" s="1">
        <v>24</v>
      </c>
      <c r="P99" s="1">
        <v>26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>
        <v>0</v>
      </c>
      <c r="AE99" s="1">
        <v>0</v>
      </c>
      <c r="AF99" s="1">
        <v>0</v>
      </c>
      <c r="AG99" s="1">
        <v>0</v>
      </c>
      <c r="AH99" s="1">
        <v>1</v>
      </c>
      <c r="AI99" s="1">
        <v>0</v>
      </c>
      <c r="AJ99" s="1">
        <v>1</v>
      </c>
      <c r="AK99" s="1">
        <v>1</v>
      </c>
      <c r="AL99" s="1">
        <v>0</v>
      </c>
      <c r="AM99" s="1">
        <v>0</v>
      </c>
      <c r="AN99" s="1">
        <v>0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0</v>
      </c>
      <c r="AX99" s="1">
        <v>0</v>
      </c>
      <c r="AY99" s="1"/>
      <c r="AZ99" s="1"/>
      <c r="BA99" s="2"/>
      <c r="BB99" s="2"/>
      <c r="BC99" s="2">
        <v>3</v>
      </c>
      <c r="BD99" s="2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x14ac:dyDescent="0.3">
      <c r="A100" s="1" t="s">
        <v>195</v>
      </c>
      <c r="B100" s="1" t="s">
        <v>76</v>
      </c>
      <c r="C100" s="1" t="s">
        <v>217</v>
      </c>
      <c r="D100" s="1" t="s">
        <v>218</v>
      </c>
      <c r="E100" s="1" t="s">
        <v>201</v>
      </c>
      <c r="F100" s="1" t="s">
        <v>202</v>
      </c>
      <c r="G100" s="1" t="s">
        <v>1</v>
      </c>
      <c r="H100" s="1">
        <v>17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v>0</v>
      </c>
      <c r="AE100" s="1">
        <v>1</v>
      </c>
      <c r="AF100" s="1"/>
      <c r="AG100" s="1">
        <v>0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2"/>
      <c r="BB100" s="2"/>
      <c r="BC100" s="2"/>
      <c r="BD100" s="2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4</v>
      </c>
    </row>
    <row r="101" spans="1:69" x14ac:dyDescent="0.3">
      <c r="A101" s="1" t="s">
        <v>198</v>
      </c>
      <c r="B101" s="1" t="s">
        <v>76</v>
      </c>
      <c r="C101" s="1" t="s">
        <v>217</v>
      </c>
      <c r="D101" s="1" t="s">
        <v>218</v>
      </c>
      <c r="E101" s="1" t="s">
        <v>201</v>
      </c>
      <c r="F101" s="1" t="s">
        <v>202</v>
      </c>
      <c r="G101" s="1" t="s">
        <v>1</v>
      </c>
      <c r="H101" s="1">
        <v>17</v>
      </c>
      <c r="I101" s="1">
        <v>16</v>
      </c>
      <c r="J101" s="1">
        <v>19</v>
      </c>
      <c r="K101" s="1"/>
      <c r="L101" s="1"/>
      <c r="M101" s="1"/>
      <c r="N101" s="1"/>
      <c r="O101" s="1"/>
      <c r="P101" s="1"/>
      <c r="Q101" s="1">
        <v>250</v>
      </c>
      <c r="R101" s="1"/>
      <c r="S101" s="1"/>
      <c r="T101" s="1"/>
      <c r="U101" s="1">
        <v>10</v>
      </c>
      <c r="V101" s="1">
        <v>8</v>
      </c>
      <c r="W101" s="1">
        <v>11</v>
      </c>
      <c r="X101" s="1">
        <v>330</v>
      </c>
      <c r="Y101" s="1"/>
      <c r="Z101" s="1"/>
      <c r="AA101" s="1">
        <v>18</v>
      </c>
      <c r="AB101" s="1">
        <v>16</v>
      </c>
      <c r="AC101" s="1">
        <v>20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1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1">
        <v>14</v>
      </c>
      <c r="BA101" s="2">
        <v>1</v>
      </c>
      <c r="BB101" s="2">
        <v>2</v>
      </c>
      <c r="BC101" s="2">
        <v>2</v>
      </c>
      <c r="BD101" s="2"/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1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4</v>
      </c>
    </row>
    <row r="102" spans="1:69" x14ac:dyDescent="0.3">
      <c r="A102" s="1" t="s">
        <v>205</v>
      </c>
      <c r="B102" s="1" t="s">
        <v>76</v>
      </c>
      <c r="C102" s="1" t="s">
        <v>217</v>
      </c>
      <c r="D102" s="1" t="s">
        <v>218</v>
      </c>
      <c r="E102" s="1" t="s">
        <v>201</v>
      </c>
      <c r="F102" s="1" t="s">
        <v>202</v>
      </c>
      <c r="G102" s="1" t="s">
        <v>1</v>
      </c>
      <c r="H102" s="1"/>
      <c r="I102" s="1"/>
      <c r="J102" s="1"/>
      <c r="K102" s="1">
        <v>34</v>
      </c>
      <c r="L102" s="1">
        <v>32</v>
      </c>
      <c r="M102" s="1">
        <v>36</v>
      </c>
      <c r="N102" s="1">
        <v>34</v>
      </c>
      <c r="O102" s="1">
        <v>32</v>
      </c>
      <c r="P102" s="1">
        <v>36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>
        <v>0</v>
      </c>
      <c r="AE102" s="1">
        <v>1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1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/>
      <c r="AZ102" s="1"/>
      <c r="BA102" s="2"/>
      <c r="BB102" s="2"/>
      <c r="BC102" s="2">
        <v>2</v>
      </c>
      <c r="BD102" s="2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x14ac:dyDescent="0.3">
      <c r="A103" s="1" t="s">
        <v>195</v>
      </c>
      <c r="B103" s="1" t="s">
        <v>77</v>
      </c>
      <c r="C103" s="1" t="s">
        <v>217</v>
      </c>
      <c r="D103" s="1" t="s">
        <v>218</v>
      </c>
      <c r="E103" s="1" t="s">
        <v>201</v>
      </c>
      <c r="F103" s="1" t="s">
        <v>202</v>
      </c>
      <c r="G103" s="1" t="s">
        <v>1</v>
      </c>
      <c r="H103" s="1">
        <v>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>
        <v>0</v>
      </c>
      <c r="AE103" s="1">
        <v>1</v>
      </c>
      <c r="AF103" s="1"/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2"/>
      <c r="BB103" s="2"/>
      <c r="BC103" s="2"/>
      <c r="BD103" s="2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>
        <v>4</v>
      </c>
    </row>
    <row r="104" spans="1:69" x14ac:dyDescent="0.3">
      <c r="A104" s="1" t="s">
        <v>196</v>
      </c>
      <c r="B104" s="1" t="s">
        <v>77</v>
      </c>
      <c r="C104" s="1" t="s">
        <v>217</v>
      </c>
      <c r="D104" s="1" t="s">
        <v>218</v>
      </c>
      <c r="E104" s="1" t="s">
        <v>201</v>
      </c>
      <c r="F104" s="1" t="s">
        <v>202</v>
      </c>
      <c r="G104" s="1" t="s">
        <v>1</v>
      </c>
      <c r="H104" s="1">
        <v>21</v>
      </c>
      <c r="I104" s="1">
        <v>19</v>
      </c>
      <c r="J104" s="1">
        <v>23</v>
      </c>
      <c r="K104" s="1"/>
      <c r="L104" s="1"/>
      <c r="M104" s="1"/>
      <c r="N104" s="1"/>
      <c r="O104" s="1"/>
      <c r="P104" s="1"/>
      <c r="Q104" s="2">
        <f>150*4.7</f>
        <v>705</v>
      </c>
      <c r="R104" s="2"/>
      <c r="S104" s="2"/>
      <c r="T104" s="2"/>
      <c r="U104" s="1">
        <v>7</v>
      </c>
      <c r="V104" s="1">
        <v>5</v>
      </c>
      <c r="W104" s="1">
        <v>11</v>
      </c>
      <c r="X104" s="1"/>
      <c r="Y104" s="1">
        <v>21</v>
      </c>
      <c r="Z104" s="1">
        <v>35</v>
      </c>
      <c r="AA104" s="1">
        <v>18</v>
      </c>
      <c r="AB104" s="1">
        <v>10</v>
      </c>
      <c r="AC104" s="1">
        <v>24</v>
      </c>
      <c r="AD104" s="1">
        <v>0</v>
      </c>
      <c r="AE104" s="1">
        <v>1</v>
      </c>
      <c r="AF104" s="1">
        <v>0</v>
      </c>
      <c r="AG104" s="1">
        <v>1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0</v>
      </c>
      <c r="AW104" s="1">
        <v>0</v>
      </c>
      <c r="AX104" s="1">
        <v>0</v>
      </c>
      <c r="AY104" s="1">
        <v>1</v>
      </c>
      <c r="AZ104" s="1">
        <v>35</v>
      </c>
      <c r="BA104" s="2">
        <v>1</v>
      </c>
      <c r="BB104" s="2">
        <v>2</v>
      </c>
      <c r="BC104" s="2">
        <v>2</v>
      </c>
      <c r="BD104" s="2"/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1</v>
      </c>
      <c r="BP104" s="1">
        <v>0</v>
      </c>
      <c r="BQ104" s="1"/>
    </row>
    <row r="105" spans="1:69" x14ac:dyDescent="0.3">
      <c r="A105" s="1" t="s">
        <v>205</v>
      </c>
      <c r="B105" s="1" t="s">
        <v>77</v>
      </c>
      <c r="C105" s="1" t="s">
        <v>217</v>
      </c>
      <c r="D105" s="1" t="s">
        <v>218</v>
      </c>
      <c r="E105" s="1" t="s">
        <v>201</v>
      </c>
      <c r="F105" s="1" t="s">
        <v>202</v>
      </c>
      <c r="G105" s="1" t="s">
        <v>1</v>
      </c>
      <c r="H105" s="1"/>
      <c r="I105" s="1"/>
      <c r="J105" s="1"/>
      <c r="K105" s="1">
        <v>37</v>
      </c>
      <c r="L105" s="1">
        <v>33</v>
      </c>
      <c r="M105" s="1">
        <v>41</v>
      </c>
      <c r="N105" s="1">
        <v>37</v>
      </c>
      <c r="O105" s="1">
        <v>33</v>
      </c>
      <c r="P105" s="1">
        <v>41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>
        <v>0</v>
      </c>
      <c r="AE105" s="1">
        <v>1</v>
      </c>
      <c r="AF105" s="1">
        <v>0</v>
      </c>
      <c r="AG105" s="1">
        <v>1</v>
      </c>
      <c r="AH105" s="1">
        <v>1</v>
      </c>
      <c r="AI105" s="1">
        <v>0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0</v>
      </c>
      <c r="AX105" s="1">
        <v>0</v>
      </c>
      <c r="AY105" s="1"/>
      <c r="AZ105" s="1"/>
      <c r="BA105" s="1"/>
      <c r="BB105" s="1"/>
      <c r="BC105" s="1">
        <v>2</v>
      </c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x14ac:dyDescent="0.3">
      <c r="A106" s="1" t="s">
        <v>196</v>
      </c>
      <c r="B106" s="1" t="s">
        <v>78</v>
      </c>
      <c r="C106" s="1" t="s">
        <v>217</v>
      </c>
      <c r="D106" s="1" t="s">
        <v>218</v>
      </c>
      <c r="E106" s="1" t="s">
        <v>201</v>
      </c>
      <c r="F106" s="1" t="s">
        <v>202</v>
      </c>
      <c r="G106" s="1" t="s">
        <v>1</v>
      </c>
      <c r="H106" s="1">
        <v>12</v>
      </c>
      <c r="I106" s="1">
        <v>11</v>
      </c>
      <c r="J106" s="1">
        <v>13</v>
      </c>
      <c r="K106" s="1"/>
      <c r="L106" s="1"/>
      <c r="M106" s="1"/>
      <c r="N106" s="1"/>
      <c r="O106" s="1"/>
      <c r="P106" s="1"/>
      <c r="Q106" s="2">
        <f>65*1.3</f>
        <v>84.5</v>
      </c>
      <c r="R106" s="2"/>
      <c r="S106" s="2"/>
      <c r="T106" s="2"/>
      <c r="U106" s="1">
        <v>9</v>
      </c>
      <c r="V106" s="1"/>
      <c r="W106" s="1"/>
      <c r="X106" s="1">
        <v>21</v>
      </c>
      <c r="Y106" s="1">
        <v>17</v>
      </c>
      <c r="Z106" s="1">
        <v>25</v>
      </c>
      <c r="AA106" s="1"/>
      <c r="AB106" s="1">
        <v>301</v>
      </c>
      <c r="AC106" s="1">
        <v>329</v>
      </c>
      <c r="AD106" s="1">
        <v>0</v>
      </c>
      <c r="AE106" s="1">
        <v>1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1</v>
      </c>
      <c r="AQ106" s="1">
        <v>1</v>
      </c>
      <c r="AR106" s="1">
        <v>1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</v>
      </c>
      <c r="AZ106" s="1">
        <v>7</v>
      </c>
      <c r="BA106" s="2">
        <v>1</v>
      </c>
      <c r="BB106" s="2">
        <v>2</v>
      </c>
      <c r="BC106" s="2">
        <v>2</v>
      </c>
      <c r="BD106" s="2"/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1</v>
      </c>
      <c r="BM106" s="1">
        <v>0</v>
      </c>
      <c r="BN106" s="1">
        <v>0</v>
      </c>
      <c r="BO106" s="1">
        <v>1</v>
      </c>
      <c r="BP106" s="1">
        <v>0</v>
      </c>
      <c r="BQ106" s="1"/>
    </row>
    <row r="107" spans="1:69" x14ac:dyDescent="0.3">
      <c r="A107" s="1" t="s">
        <v>197</v>
      </c>
      <c r="B107" s="1" t="s">
        <v>78</v>
      </c>
      <c r="C107" s="1" t="s">
        <v>217</v>
      </c>
      <c r="D107" s="1" t="s">
        <v>218</v>
      </c>
      <c r="E107" s="1" t="s">
        <v>201</v>
      </c>
      <c r="F107" s="1" t="s">
        <v>202</v>
      </c>
      <c r="G107" s="1" t="s">
        <v>1</v>
      </c>
      <c r="H107" s="1">
        <v>24.6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2">
        <v>1</v>
      </c>
      <c r="BB107" s="2"/>
      <c r="BC107" s="2">
        <v>1</v>
      </c>
      <c r="BD107" s="2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>
        <v>3</v>
      </c>
    </row>
    <row r="108" spans="1:69" x14ac:dyDescent="0.3">
      <c r="A108" s="1" t="s">
        <v>205</v>
      </c>
      <c r="B108" s="1" t="s">
        <v>78</v>
      </c>
      <c r="C108" s="1" t="s">
        <v>217</v>
      </c>
      <c r="D108" s="1" t="s">
        <v>218</v>
      </c>
      <c r="E108" s="1" t="s">
        <v>201</v>
      </c>
      <c r="F108" s="1" t="s">
        <v>202</v>
      </c>
      <c r="G108" s="1" t="s">
        <v>1</v>
      </c>
      <c r="H108" s="1"/>
      <c r="I108" s="1"/>
      <c r="J108" s="1"/>
      <c r="K108" s="1">
        <v>24</v>
      </c>
      <c r="L108" s="1">
        <v>22</v>
      </c>
      <c r="M108" s="1">
        <v>26</v>
      </c>
      <c r="N108" s="1">
        <v>24</v>
      </c>
      <c r="O108" s="1">
        <v>21</v>
      </c>
      <c r="P108" s="1">
        <v>27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v>0</v>
      </c>
      <c r="AE108" s="1">
        <v>1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0</v>
      </c>
      <c r="AX108" s="1">
        <v>0</v>
      </c>
      <c r="AY108" s="1"/>
      <c r="AZ108" s="1"/>
      <c r="BA108" s="2"/>
      <c r="BB108" s="2"/>
      <c r="BC108" s="2">
        <v>2</v>
      </c>
      <c r="BD108" s="2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x14ac:dyDescent="0.3">
      <c r="A109" s="1" t="s">
        <v>195</v>
      </c>
      <c r="B109" s="1" t="s">
        <v>79</v>
      </c>
      <c r="C109" s="1" t="s">
        <v>217</v>
      </c>
      <c r="D109" s="1" t="s">
        <v>218</v>
      </c>
      <c r="E109" s="1" t="s">
        <v>201</v>
      </c>
      <c r="F109" s="1" t="s">
        <v>202</v>
      </c>
      <c r="G109" s="1" t="s">
        <v>1</v>
      </c>
      <c r="H109" s="1">
        <v>16.5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>
        <v>0</v>
      </c>
      <c r="AE109" s="1">
        <v>1</v>
      </c>
      <c r="AF109" s="1"/>
      <c r="AG109" s="1">
        <v>1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2"/>
      <c r="BB109" s="2"/>
      <c r="BC109" s="2"/>
      <c r="BD109" s="2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>
        <v>3</v>
      </c>
    </row>
    <row r="110" spans="1:69" x14ac:dyDescent="0.3">
      <c r="A110" s="1" t="s">
        <v>196</v>
      </c>
      <c r="B110" s="1" t="s">
        <v>79</v>
      </c>
      <c r="C110" s="1" t="s">
        <v>217</v>
      </c>
      <c r="D110" s="1" t="s">
        <v>218</v>
      </c>
      <c r="E110" s="1" t="s">
        <v>201</v>
      </c>
      <c r="F110" s="1" t="s">
        <v>202</v>
      </c>
      <c r="G110" s="1" t="s">
        <v>1</v>
      </c>
      <c r="H110" s="1">
        <v>17</v>
      </c>
      <c r="I110" s="1">
        <v>15</v>
      </c>
      <c r="J110" s="1">
        <v>18</v>
      </c>
      <c r="K110" s="1"/>
      <c r="L110" s="1"/>
      <c r="M110" s="1"/>
      <c r="N110" s="1"/>
      <c r="O110" s="1"/>
      <c r="P110" s="1"/>
      <c r="Q110" s="2">
        <f>68*2</f>
        <v>136</v>
      </c>
      <c r="R110" s="2"/>
      <c r="S110" s="2"/>
      <c r="T110" s="2"/>
      <c r="U110" s="1">
        <v>10</v>
      </c>
      <c r="V110" s="1"/>
      <c r="W110" s="1"/>
      <c r="X110" s="1">
        <v>329</v>
      </c>
      <c r="Y110" s="1"/>
      <c r="Z110" s="1"/>
      <c r="AA110" s="1">
        <v>16</v>
      </c>
      <c r="AB110" s="1">
        <v>10</v>
      </c>
      <c r="AC110" s="1">
        <v>25</v>
      </c>
      <c r="AD110" s="1">
        <v>0</v>
      </c>
      <c r="AE110" s="1">
        <v>1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1</v>
      </c>
      <c r="AS110" s="1">
        <v>1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14</v>
      </c>
      <c r="BA110" s="2">
        <v>1</v>
      </c>
      <c r="BB110" s="2">
        <v>2</v>
      </c>
      <c r="BC110" s="2">
        <v>2</v>
      </c>
      <c r="BD110" s="2"/>
      <c r="BE110" s="1">
        <v>0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1</v>
      </c>
      <c r="BL110" s="1">
        <v>0</v>
      </c>
      <c r="BM110" s="1">
        <v>0</v>
      </c>
      <c r="BN110" s="1">
        <v>0</v>
      </c>
      <c r="BO110" s="1">
        <v>1</v>
      </c>
      <c r="BP110" s="1">
        <v>0</v>
      </c>
      <c r="BQ110" s="1"/>
    </row>
    <row r="111" spans="1:69" x14ac:dyDescent="0.3">
      <c r="A111" s="1" t="s">
        <v>197</v>
      </c>
      <c r="B111" s="1" t="s">
        <v>79</v>
      </c>
      <c r="C111" s="1" t="s">
        <v>217</v>
      </c>
      <c r="D111" s="1" t="s">
        <v>218</v>
      </c>
      <c r="E111" s="1" t="s">
        <v>201</v>
      </c>
      <c r="F111" s="1" t="s">
        <v>202</v>
      </c>
      <c r="G111" s="1" t="s">
        <v>1</v>
      </c>
      <c r="H111" s="1">
        <v>31.3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2">
        <v>1</v>
      </c>
      <c r="BB111" s="2"/>
      <c r="BC111" s="2">
        <v>1</v>
      </c>
      <c r="BD111" s="2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>
        <v>4.2</v>
      </c>
    </row>
    <row r="112" spans="1:69" x14ac:dyDescent="0.3">
      <c r="A112" s="1" t="s">
        <v>205</v>
      </c>
      <c r="B112" s="1" t="s">
        <v>79</v>
      </c>
      <c r="C112" s="1" t="s">
        <v>217</v>
      </c>
      <c r="D112" s="1" t="s">
        <v>218</v>
      </c>
      <c r="E112" s="1" t="s">
        <v>201</v>
      </c>
      <c r="F112" s="1" t="s">
        <v>202</v>
      </c>
      <c r="G112" s="1" t="s">
        <v>1</v>
      </c>
      <c r="H112" s="1"/>
      <c r="I112" s="1"/>
      <c r="J112" s="1"/>
      <c r="K112" s="1">
        <v>30.5</v>
      </c>
      <c r="L112" s="1">
        <v>27</v>
      </c>
      <c r="M112" s="1">
        <v>34</v>
      </c>
      <c r="N112" s="1">
        <v>30.5</v>
      </c>
      <c r="O112" s="1">
        <v>27</v>
      </c>
      <c r="P112" s="1">
        <v>34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>
        <v>0</v>
      </c>
      <c r="AE112" s="1">
        <v>1</v>
      </c>
      <c r="AF112" s="1">
        <v>0</v>
      </c>
      <c r="AG112" s="1">
        <v>0</v>
      </c>
      <c r="AH112" s="1">
        <v>0</v>
      </c>
      <c r="AI112" s="1">
        <v>1</v>
      </c>
      <c r="AJ112" s="1">
        <v>1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0</v>
      </c>
      <c r="AW112" s="1">
        <v>0</v>
      </c>
      <c r="AX112" s="1">
        <v>0</v>
      </c>
      <c r="AY112" s="1"/>
      <c r="AZ112" s="1"/>
      <c r="BA112" s="2"/>
      <c r="BB112" s="2"/>
      <c r="BC112" s="2">
        <v>2</v>
      </c>
      <c r="BD112" s="2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x14ac:dyDescent="0.3">
      <c r="A113" s="1" t="s">
        <v>195</v>
      </c>
      <c r="B113" s="1" t="s">
        <v>80</v>
      </c>
      <c r="C113" s="1" t="s">
        <v>217</v>
      </c>
      <c r="D113" s="1" t="s">
        <v>218</v>
      </c>
      <c r="E113" s="1" t="s">
        <v>201</v>
      </c>
      <c r="F113" s="1" t="s">
        <v>202</v>
      </c>
      <c r="G113" s="1" t="s">
        <v>1</v>
      </c>
      <c r="H113" s="1">
        <v>13.5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>
        <v>0</v>
      </c>
      <c r="AE113" s="1">
        <v>0</v>
      </c>
      <c r="AF113" s="1"/>
      <c r="AG113" s="1">
        <v>1</v>
      </c>
      <c r="AH113" s="1">
        <v>1</v>
      </c>
      <c r="AI113" s="1">
        <v>0</v>
      </c>
      <c r="AJ113" s="1">
        <v>1</v>
      </c>
      <c r="AK113" s="1">
        <v>0</v>
      </c>
      <c r="AL113" s="1"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2"/>
      <c r="BB113" s="2"/>
      <c r="BC113" s="2"/>
      <c r="BD113" s="2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>
        <v>4</v>
      </c>
    </row>
    <row r="114" spans="1:69" x14ac:dyDescent="0.3">
      <c r="A114" s="1" t="s">
        <v>196</v>
      </c>
      <c r="B114" s="1" t="s">
        <v>80</v>
      </c>
      <c r="C114" s="1" t="s">
        <v>217</v>
      </c>
      <c r="D114" s="1" t="s">
        <v>218</v>
      </c>
      <c r="E114" s="1" t="s">
        <v>201</v>
      </c>
      <c r="F114" s="1" t="s">
        <v>202</v>
      </c>
      <c r="G114" s="1" t="s">
        <v>1</v>
      </c>
      <c r="H114" s="1">
        <v>13</v>
      </c>
      <c r="I114" s="1">
        <v>12</v>
      </c>
      <c r="J114" s="1">
        <v>15</v>
      </c>
      <c r="K114" s="1"/>
      <c r="L114" s="1"/>
      <c r="M114" s="1"/>
      <c r="N114" s="1"/>
      <c r="O114" s="1"/>
      <c r="P114" s="1"/>
      <c r="Q114" s="2">
        <f>76*2.1</f>
        <v>159.6</v>
      </c>
      <c r="R114" s="2"/>
      <c r="S114" s="2"/>
      <c r="T114" s="2"/>
      <c r="U114" s="1">
        <v>6</v>
      </c>
      <c r="V114" s="1">
        <v>4</v>
      </c>
      <c r="W114" s="1">
        <v>10</v>
      </c>
      <c r="X114" s="1">
        <v>21</v>
      </c>
      <c r="Y114" s="1">
        <v>14</v>
      </c>
      <c r="Z114" s="1">
        <v>35</v>
      </c>
      <c r="AA114" s="1">
        <v>12</v>
      </c>
      <c r="AB114" s="1">
        <v>8</v>
      </c>
      <c r="AC114" s="1">
        <v>21</v>
      </c>
      <c r="AD114" s="1">
        <v>0</v>
      </c>
      <c r="AE114" s="1">
        <v>1</v>
      </c>
      <c r="AF114" s="1">
        <v>0</v>
      </c>
      <c r="AG114" s="1">
        <v>1</v>
      </c>
      <c r="AH114" s="1">
        <v>1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0</v>
      </c>
      <c r="AX114" s="1">
        <v>0</v>
      </c>
      <c r="AY114" s="1">
        <v>1</v>
      </c>
      <c r="AZ114" s="1">
        <v>21</v>
      </c>
      <c r="BA114" s="2">
        <v>1</v>
      </c>
      <c r="BB114" s="2">
        <v>2</v>
      </c>
      <c r="BC114" s="2">
        <v>2</v>
      </c>
      <c r="BD114" s="2"/>
      <c r="BE114" s="1">
        <v>0</v>
      </c>
      <c r="BF114" s="1">
        <v>1</v>
      </c>
      <c r="BG114" s="1">
        <v>1</v>
      </c>
      <c r="BH114" s="1">
        <v>0</v>
      </c>
      <c r="BI114" s="1">
        <v>1</v>
      </c>
      <c r="BJ114" s="1">
        <v>0</v>
      </c>
      <c r="BK114" s="1">
        <v>1</v>
      </c>
      <c r="BL114" s="1">
        <v>1</v>
      </c>
      <c r="BM114" s="1">
        <v>0</v>
      </c>
      <c r="BN114" s="1">
        <v>1</v>
      </c>
      <c r="BO114" s="1">
        <v>0</v>
      </c>
      <c r="BP114" s="1">
        <v>1</v>
      </c>
      <c r="BQ114" s="1"/>
    </row>
    <row r="115" spans="1:69" x14ac:dyDescent="0.3">
      <c r="A115" s="1" t="s">
        <v>197</v>
      </c>
      <c r="B115" s="1" t="s">
        <v>80</v>
      </c>
      <c r="C115" s="1" t="s">
        <v>217</v>
      </c>
      <c r="D115" s="1" t="s">
        <v>218</v>
      </c>
      <c r="E115" s="1" t="s">
        <v>201</v>
      </c>
      <c r="F115" s="1" t="s">
        <v>202</v>
      </c>
      <c r="G115" s="1" t="s">
        <v>1</v>
      </c>
      <c r="H115" s="1">
        <v>27.7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2">
        <v>1</v>
      </c>
      <c r="BB115" s="2"/>
      <c r="BC115" s="2">
        <v>2</v>
      </c>
      <c r="BD115" s="2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>
        <v>4.2</v>
      </c>
    </row>
    <row r="116" spans="1:69" x14ac:dyDescent="0.3">
      <c r="A116" s="1" t="s">
        <v>205</v>
      </c>
      <c r="B116" s="1" t="s">
        <v>80</v>
      </c>
      <c r="C116" s="1" t="s">
        <v>217</v>
      </c>
      <c r="D116" s="1" t="s">
        <v>218</v>
      </c>
      <c r="E116" s="1" t="s">
        <v>201</v>
      </c>
      <c r="F116" s="1" t="s">
        <v>202</v>
      </c>
      <c r="G116" s="1" t="s">
        <v>1</v>
      </c>
      <c r="H116" s="1"/>
      <c r="I116" s="1"/>
      <c r="J116" s="1"/>
      <c r="K116" s="1">
        <v>24.5</v>
      </c>
      <c r="L116" s="1">
        <v>20</v>
      </c>
      <c r="M116" s="1">
        <v>29</v>
      </c>
      <c r="N116" s="1">
        <v>26.5</v>
      </c>
      <c r="O116" s="1">
        <v>21</v>
      </c>
      <c r="P116" s="1">
        <v>32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>
        <v>0</v>
      </c>
      <c r="AE116" s="1">
        <v>1</v>
      </c>
      <c r="AF116" s="1">
        <v>1</v>
      </c>
      <c r="AG116" s="1">
        <v>1</v>
      </c>
      <c r="AH116" s="1">
        <v>1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0</v>
      </c>
      <c r="AY116" s="1"/>
      <c r="AZ116" s="1"/>
      <c r="BA116" s="2"/>
      <c r="BB116" s="2"/>
      <c r="BC116" s="2">
        <v>2</v>
      </c>
      <c r="BD116" s="2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x14ac:dyDescent="0.3">
      <c r="A117" s="1" t="s">
        <v>195</v>
      </c>
      <c r="B117" s="1" t="s">
        <v>81</v>
      </c>
      <c r="C117" s="1" t="s">
        <v>217</v>
      </c>
      <c r="D117" s="1" t="s">
        <v>218</v>
      </c>
      <c r="E117" s="1" t="s">
        <v>201</v>
      </c>
      <c r="F117" s="1" t="s">
        <v>202</v>
      </c>
      <c r="G117" s="1" t="s">
        <v>1</v>
      </c>
      <c r="H117" s="1">
        <v>15.5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v>0</v>
      </c>
      <c r="AE117" s="1">
        <v>0</v>
      </c>
      <c r="AF117" s="1"/>
      <c r="AG117" s="1">
        <v>1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2"/>
      <c r="BB117" s="2"/>
      <c r="BC117" s="2"/>
      <c r="BD117" s="2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>
        <v>3</v>
      </c>
    </row>
    <row r="118" spans="1:69" x14ac:dyDescent="0.3">
      <c r="A118" s="1" t="s">
        <v>196</v>
      </c>
      <c r="B118" s="1" t="s">
        <v>81</v>
      </c>
      <c r="C118" s="1" t="s">
        <v>217</v>
      </c>
      <c r="D118" s="1" t="s">
        <v>218</v>
      </c>
      <c r="E118" s="1" t="s">
        <v>201</v>
      </c>
      <c r="F118" s="1" t="s">
        <v>202</v>
      </c>
      <c r="G118" s="1" t="s">
        <v>1</v>
      </c>
      <c r="H118" s="1">
        <v>14</v>
      </c>
      <c r="I118" s="1">
        <v>13</v>
      </c>
      <c r="J118" s="1">
        <v>16</v>
      </c>
      <c r="K118" s="1"/>
      <c r="L118" s="1"/>
      <c r="M118" s="1"/>
      <c r="N118" s="1"/>
      <c r="O118" s="1"/>
      <c r="P118" s="1"/>
      <c r="Q118" s="2">
        <f>80*1.9</f>
        <v>152</v>
      </c>
      <c r="R118" s="2"/>
      <c r="S118" s="2"/>
      <c r="T118" s="2"/>
      <c r="U118" s="1">
        <v>6</v>
      </c>
      <c r="V118" s="1">
        <v>4</v>
      </c>
      <c r="W118" s="1">
        <v>10</v>
      </c>
      <c r="X118" s="1">
        <v>23</v>
      </c>
      <c r="Y118" s="1">
        <v>16</v>
      </c>
      <c r="Z118" s="1">
        <v>40</v>
      </c>
      <c r="AA118" s="1">
        <v>13</v>
      </c>
      <c r="AB118" s="1">
        <v>8</v>
      </c>
      <c r="AC118" s="1">
        <v>22</v>
      </c>
      <c r="AD118" s="1">
        <v>0</v>
      </c>
      <c r="AE118" s="1">
        <v>0</v>
      </c>
      <c r="AF118" s="1">
        <v>0</v>
      </c>
      <c r="AG118" s="1">
        <v>1</v>
      </c>
      <c r="AH118" s="1">
        <v>1</v>
      </c>
      <c r="AI118" s="1">
        <v>0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1</v>
      </c>
      <c r="AS118" s="1">
        <v>1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14</v>
      </c>
      <c r="BA118" s="2">
        <v>1</v>
      </c>
      <c r="BB118" s="2">
        <v>2</v>
      </c>
      <c r="BC118" s="2">
        <v>2</v>
      </c>
      <c r="BD118" s="2"/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1</v>
      </c>
      <c r="BM118" s="1">
        <v>0</v>
      </c>
      <c r="BN118" s="1">
        <v>0</v>
      </c>
      <c r="BO118" s="1">
        <v>0</v>
      </c>
      <c r="BP118" s="1">
        <v>0</v>
      </c>
      <c r="BQ118" s="1"/>
    </row>
    <row r="119" spans="1:69" x14ac:dyDescent="0.3">
      <c r="A119" s="1" t="s">
        <v>205</v>
      </c>
      <c r="B119" s="1" t="s">
        <v>81</v>
      </c>
      <c r="C119" s="1" t="s">
        <v>217</v>
      </c>
      <c r="D119" s="1" t="s">
        <v>218</v>
      </c>
      <c r="E119" s="1" t="s">
        <v>201</v>
      </c>
      <c r="F119" s="1" t="s">
        <v>202</v>
      </c>
      <c r="G119" s="1" t="s">
        <v>1</v>
      </c>
      <c r="H119" s="1"/>
      <c r="I119" s="1"/>
      <c r="J119" s="1"/>
      <c r="K119" s="1">
        <v>30</v>
      </c>
      <c r="L119" s="1">
        <v>28</v>
      </c>
      <c r="M119" s="1">
        <v>32</v>
      </c>
      <c r="N119" s="1">
        <v>30</v>
      </c>
      <c r="O119" s="1">
        <v>28</v>
      </c>
      <c r="P119" s="1">
        <v>32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>
        <v>0</v>
      </c>
      <c r="AE119" s="1">
        <v>1</v>
      </c>
      <c r="AF119" s="1">
        <v>0</v>
      </c>
      <c r="AG119" s="1">
        <v>1</v>
      </c>
      <c r="AH119" s="1">
        <v>1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0</v>
      </c>
      <c r="AX119" s="1">
        <v>0</v>
      </c>
      <c r="AY119" s="1"/>
      <c r="AZ119" s="1"/>
      <c r="BA119" s="2"/>
      <c r="BB119" s="2"/>
      <c r="BC119" s="2">
        <v>3</v>
      </c>
      <c r="BD119" s="2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x14ac:dyDescent="0.3">
      <c r="A120" s="1" t="s">
        <v>195</v>
      </c>
      <c r="B120" s="1" t="s">
        <v>82</v>
      </c>
      <c r="C120" s="1" t="s">
        <v>217</v>
      </c>
      <c r="D120" s="1" t="s">
        <v>218</v>
      </c>
      <c r="E120" s="1" t="s">
        <v>201</v>
      </c>
      <c r="F120" s="1" t="s">
        <v>202</v>
      </c>
      <c r="G120" s="1" t="s">
        <v>1</v>
      </c>
      <c r="H120" s="1">
        <v>16.5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>
        <v>0</v>
      </c>
      <c r="AE120" s="1">
        <v>1</v>
      </c>
      <c r="AF120" s="1"/>
      <c r="AG120" s="1">
        <v>0</v>
      </c>
      <c r="AH120" s="1">
        <v>0</v>
      </c>
      <c r="AI120" s="1">
        <v>1</v>
      </c>
      <c r="AJ120" s="1">
        <v>1</v>
      </c>
      <c r="AK120" s="1">
        <v>0</v>
      </c>
      <c r="AL120" s="1">
        <v>0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2"/>
      <c r="BB120" s="2"/>
      <c r="BC120" s="2"/>
      <c r="BD120" s="2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>
        <v>4</v>
      </c>
    </row>
    <row r="121" spans="1:69" x14ac:dyDescent="0.3">
      <c r="A121" s="1" t="s">
        <v>196</v>
      </c>
      <c r="B121" s="1" t="s">
        <v>82</v>
      </c>
      <c r="C121" s="1" t="s">
        <v>217</v>
      </c>
      <c r="D121" s="1" t="s">
        <v>218</v>
      </c>
      <c r="E121" s="1" t="s">
        <v>201</v>
      </c>
      <c r="F121" s="1" t="s">
        <v>202</v>
      </c>
      <c r="G121" s="1" t="s">
        <v>1</v>
      </c>
      <c r="H121" s="1">
        <v>16</v>
      </c>
      <c r="I121" s="1">
        <v>14</v>
      </c>
      <c r="J121" s="1">
        <v>17</v>
      </c>
      <c r="K121" s="1"/>
      <c r="L121" s="1"/>
      <c r="M121" s="1"/>
      <c r="N121" s="1"/>
      <c r="O121" s="1"/>
      <c r="P121" s="1"/>
      <c r="Q121" s="2">
        <f>30*3.2</f>
        <v>96</v>
      </c>
      <c r="R121" s="2"/>
      <c r="S121" s="2"/>
      <c r="T121" s="2"/>
      <c r="U121" s="1"/>
      <c r="V121" s="1">
        <v>259</v>
      </c>
      <c r="W121" s="1">
        <v>287</v>
      </c>
      <c r="X121" s="1">
        <v>54</v>
      </c>
      <c r="Y121" s="1">
        <v>52</v>
      </c>
      <c r="Z121" s="1">
        <v>57</v>
      </c>
      <c r="AA121" s="1">
        <v>16</v>
      </c>
      <c r="AB121" s="1">
        <v>14</v>
      </c>
      <c r="AC121" s="1">
        <v>20</v>
      </c>
      <c r="AD121" s="1">
        <v>0</v>
      </c>
      <c r="AE121" s="1">
        <v>1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1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35</v>
      </c>
      <c r="BA121" s="2">
        <v>1</v>
      </c>
      <c r="BB121" s="2">
        <v>2</v>
      </c>
      <c r="BC121" s="2">
        <v>2</v>
      </c>
      <c r="BD121" s="2"/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1</v>
      </c>
      <c r="BL121" s="1">
        <v>0</v>
      </c>
      <c r="BM121" s="1">
        <v>1</v>
      </c>
      <c r="BN121" s="1">
        <v>0</v>
      </c>
      <c r="BO121" s="1">
        <v>0</v>
      </c>
      <c r="BP121" s="1">
        <v>0</v>
      </c>
      <c r="BQ121" s="1"/>
    </row>
    <row r="122" spans="1:69" x14ac:dyDescent="0.3">
      <c r="A122" s="1" t="s">
        <v>197</v>
      </c>
      <c r="B122" s="1" t="s">
        <v>82</v>
      </c>
      <c r="C122" s="1" t="s">
        <v>217</v>
      </c>
      <c r="D122" s="1" t="s">
        <v>218</v>
      </c>
      <c r="E122" s="1" t="s">
        <v>201</v>
      </c>
      <c r="F122" s="1" t="s">
        <v>202</v>
      </c>
      <c r="G122" s="1" t="s">
        <v>1</v>
      </c>
      <c r="H122" s="1">
        <v>25.9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2">
        <v>1</v>
      </c>
      <c r="BB122" s="2"/>
      <c r="BC122" s="2">
        <v>1</v>
      </c>
      <c r="BD122" s="2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>
        <v>5.9</v>
      </c>
    </row>
    <row r="123" spans="1:69" x14ac:dyDescent="0.3">
      <c r="A123" s="1" t="s">
        <v>205</v>
      </c>
      <c r="B123" s="1" t="s">
        <v>82</v>
      </c>
      <c r="C123" s="1" t="s">
        <v>217</v>
      </c>
      <c r="D123" s="1" t="s">
        <v>218</v>
      </c>
      <c r="E123" s="1" t="s">
        <v>201</v>
      </c>
      <c r="F123" s="1" t="s">
        <v>202</v>
      </c>
      <c r="G123" s="1" t="s">
        <v>1</v>
      </c>
      <c r="H123" s="1"/>
      <c r="I123" s="1"/>
      <c r="J123" s="1"/>
      <c r="K123" s="1">
        <v>27.5</v>
      </c>
      <c r="L123" s="1">
        <v>23</v>
      </c>
      <c r="M123" s="1">
        <v>32</v>
      </c>
      <c r="N123" s="1">
        <v>27</v>
      </c>
      <c r="O123" s="1">
        <v>24</v>
      </c>
      <c r="P123" s="1">
        <v>30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>
        <v>0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0</v>
      </c>
      <c r="AW123" s="1">
        <v>0</v>
      </c>
      <c r="AX123" s="1">
        <v>0</v>
      </c>
      <c r="AY123" s="1"/>
      <c r="AZ123" s="1"/>
      <c r="BA123" s="2"/>
      <c r="BB123" s="2"/>
      <c r="BC123" s="2">
        <v>2</v>
      </c>
      <c r="BD123" s="2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x14ac:dyDescent="0.3">
      <c r="A124" s="1" t="s">
        <v>195</v>
      </c>
      <c r="B124" s="1" t="s">
        <v>92</v>
      </c>
      <c r="C124" s="1" t="s">
        <v>217</v>
      </c>
      <c r="D124" s="1" t="s">
        <v>218</v>
      </c>
      <c r="E124" s="1" t="s">
        <v>201</v>
      </c>
      <c r="F124" s="1" t="s">
        <v>202</v>
      </c>
      <c r="G124" s="1" t="s">
        <v>1</v>
      </c>
      <c r="H124" s="1">
        <v>18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>
        <v>0</v>
      </c>
      <c r="AE124" s="1">
        <v>1</v>
      </c>
      <c r="AF124" s="1"/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2"/>
      <c r="BB124" s="2"/>
      <c r="BC124" s="2"/>
      <c r="BD124" s="2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>
        <v>2</v>
      </c>
    </row>
    <row r="125" spans="1:69" x14ac:dyDescent="0.3">
      <c r="A125" s="1" t="s">
        <v>196</v>
      </c>
      <c r="B125" s="1" t="s">
        <v>92</v>
      </c>
      <c r="C125" s="1" t="s">
        <v>217</v>
      </c>
      <c r="D125" s="1" t="s">
        <v>218</v>
      </c>
      <c r="E125" s="1" t="s">
        <v>201</v>
      </c>
      <c r="F125" s="1" t="s">
        <v>202</v>
      </c>
      <c r="G125" s="1" t="s">
        <v>1</v>
      </c>
      <c r="H125" s="1">
        <v>17</v>
      </c>
      <c r="I125" s="1">
        <v>16</v>
      </c>
      <c r="J125" s="1">
        <v>19</v>
      </c>
      <c r="K125" s="1"/>
      <c r="L125" s="1"/>
      <c r="M125" s="1"/>
      <c r="N125" s="1"/>
      <c r="O125" s="1"/>
      <c r="P125" s="1"/>
      <c r="Q125" s="2">
        <v>200</v>
      </c>
      <c r="R125" s="2"/>
      <c r="S125" s="2"/>
      <c r="T125" s="2"/>
      <c r="U125" s="1">
        <v>9</v>
      </c>
      <c r="V125" s="1">
        <v>7</v>
      </c>
      <c r="W125" s="1">
        <v>11</v>
      </c>
      <c r="X125" s="1">
        <v>329</v>
      </c>
      <c r="Y125" s="1"/>
      <c r="Z125" s="1"/>
      <c r="AA125" s="1">
        <v>22</v>
      </c>
      <c r="AB125" s="1"/>
      <c r="AC125" s="1"/>
      <c r="AD125" s="1">
        <v>0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1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7</v>
      </c>
      <c r="BA125" s="1">
        <v>4</v>
      </c>
      <c r="BB125" s="1">
        <v>2</v>
      </c>
      <c r="BC125" s="1">
        <v>2</v>
      </c>
      <c r="BD125" s="1"/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1</v>
      </c>
      <c r="BL125" s="1">
        <v>1</v>
      </c>
      <c r="BM125" s="1">
        <v>0</v>
      </c>
      <c r="BN125" s="1">
        <v>1</v>
      </c>
      <c r="BO125" s="1">
        <v>0</v>
      </c>
      <c r="BP125" s="1">
        <v>0</v>
      </c>
      <c r="BQ125" s="1"/>
    </row>
    <row r="126" spans="1:69" x14ac:dyDescent="0.3">
      <c r="A126" s="1" t="s">
        <v>205</v>
      </c>
      <c r="B126" s="1" t="s">
        <v>92</v>
      </c>
      <c r="C126" s="1" t="s">
        <v>217</v>
      </c>
      <c r="D126" s="1" t="s">
        <v>218</v>
      </c>
      <c r="E126" s="1" t="s">
        <v>201</v>
      </c>
      <c r="F126" s="1" t="s">
        <v>202</v>
      </c>
      <c r="G126" s="1" t="s">
        <v>1</v>
      </c>
      <c r="H126" s="1"/>
      <c r="I126" s="1"/>
      <c r="J126" s="1"/>
      <c r="K126" s="1">
        <v>36</v>
      </c>
      <c r="L126" s="1">
        <v>34</v>
      </c>
      <c r="M126" s="1">
        <v>38</v>
      </c>
      <c r="N126" s="1">
        <v>36</v>
      </c>
      <c r="O126" s="1">
        <v>34</v>
      </c>
      <c r="P126" s="1">
        <v>38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1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1"/>
      <c r="AZ126" s="1"/>
      <c r="BA126" s="2"/>
      <c r="BB126" s="2"/>
      <c r="BC126" s="2">
        <v>2</v>
      </c>
      <c r="BD126" s="2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x14ac:dyDescent="0.3">
      <c r="A127" s="1" t="s">
        <v>195</v>
      </c>
      <c r="B127" s="1" t="s">
        <v>93</v>
      </c>
      <c r="C127" s="1" t="s">
        <v>217</v>
      </c>
      <c r="D127" s="1" t="s">
        <v>218</v>
      </c>
      <c r="E127" s="1" t="s">
        <v>201</v>
      </c>
      <c r="F127" s="1" t="s">
        <v>202</v>
      </c>
      <c r="G127" s="1" t="s">
        <v>1</v>
      </c>
      <c r="H127" s="1">
        <v>18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>
        <v>0</v>
      </c>
      <c r="AE127" s="1">
        <v>1</v>
      </c>
      <c r="AF127" s="1"/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2"/>
      <c r="BB127" s="2"/>
      <c r="BC127" s="2"/>
      <c r="BD127" s="2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>
        <v>3</v>
      </c>
    </row>
    <row r="128" spans="1:69" x14ac:dyDescent="0.3">
      <c r="A128" s="1" t="s">
        <v>196</v>
      </c>
      <c r="B128" s="1" t="s">
        <v>93</v>
      </c>
      <c r="C128" s="1" t="s">
        <v>217</v>
      </c>
      <c r="D128" s="1" t="s">
        <v>218</v>
      </c>
      <c r="E128" s="1" t="s">
        <v>201</v>
      </c>
      <c r="F128" s="1" t="s">
        <v>202</v>
      </c>
      <c r="G128" s="1" t="s">
        <v>1</v>
      </c>
      <c r="H128" s="1">
        <v>20</v>
      </c>
      <c r="I128" s="1">
        <v>16</v>
      </c>
      <c r="J128" s="1">
        <v>22</v>
      </c>
      <c r="K128" s="1"/>
      <c r="L128" s="1"/>
      <c r="M128" s="1"/>
      <c r="N128" s="1"/>
      <c r="O128" s="1"/>
      <c r="P128" s="1"/>
      <c r="Q128" s="2">
        <f>170*1.4</f>
        <v>237.99999999999997</v>
      </c>
      <c r="R128" s="2"/>
      <c r="S128" s="2"/>
      <c r="T128" s="2"/>
      <c r="U128" s="1">
        <v>7</v>
      </c>
      <c r="V128" s="1">
        <v>6</v>
      </c>
      <c r="W128" s="1">
        <v>8</v>
      </c>
      <c r="X128" s="1">
        <v>329</v>
      </c>
      <c r="Y128" s="1"/>
      <c r="Z128" s="1"/>
      <c r="AA128" s="1">
        <v>24</v>
      </c>
      <c r="AB128" s="1"/>
      <c r="AC128" s="1"/>
      <c r="AD128" s="1">
        <v>0</v>
      </c>
      <c r="AE128" s="1">
        <v>1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14</v>
      </c>
      <c r="BA128" s="2">
        <v>4</v>
      </c>
      <c r="BB128" s="2">
        <v>2</v>
      </c>
      <c r="BC128" s="2">
        <v>2</v>
      </c>
      <c r="BD128" s="2"/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/>
    </row>
    <row r="129" spans="1:69" x14ac:dyDescent="0.3">
      <c r="A129" s="1" t="s">
        <v>199</v>
      </c>
      <c r="B129" s="1" t="s">
        <v>93</v>
      </c>
      <c r="C129" s="1" t="s">
        <v>217</v>
      </c>
      <c r="D129" s="1" t="s">
        <v>218</v>
      </c>
      <c r="E129" s="1" t="s">
        <v>201</v>
      </c>
      <c r="F129" s="1" t="s">
        <v>202</v>
      </c>
      <c r="G129" s="1" t="s">
        <v>1</v>
      </c>
      <c r="H129" s="1">
        <v>19.899999999999999</v>
      </c>
      <c r="I129" s="1"/>
      <c r="J129" s="1"/>
      <c r="K129" s="1"/>
      <c r="L129" s="1"/>
      <c r="M129" s="1"/>
      <c r="N129" s="1"/>
      <c r="O129" s="1"/>
      <c r="P129" s="1"/>
      <c r="Q129" s="1">
        <v>378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2"/>
      <c r="BB129" s="2"/>
      <c r="BC129" s="2"/>
      <c r="BD129" s="2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x14ac:dyDescent="0.3">
      <c r="A130" s="1" t="s">
        <v>197</v>
      </c>
      <c r="B130" s="1" t="s">
        <v>93</v>
      </c>
      <c r="C130" s="1" t="s">
        <v>217</v>
      </c>
      <c r="D130" s="1" t="s">
        <v>218</v>
      </c>
      <c r="E130" s="1" t="s">
        <v>201</v>
      </c>
      <c r="F130" s="1" t="s">
        <v>202</v>
      </c>
      <c r="G130" s="1" t="s">
        <v>1</v>
      </c>
      <c r="H130" s="1">
        <v>35.9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2">
        <v>1</v>
      </c>
      <c r="BB130" s="2"/>
      <c r="BC130" s="2">
        <v>1</v>
      </c>
      <c r="BD130" s="2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>
        <v>1.8</v>
      </c>
    </row>
    <row r="131" spans="1:69" x14ac:dyDescent="0.3">
      <c r="A131" s="1" t="s">
        <v>205</v>
      </c>
      <c r="B131" s="1" t="s">
        <v>93</v>
      </c>
      <c r="C131" s="1" t="s">
        <v>217</v>
      </c>
      <c r="D131" s="1" t="s">
        <v>218</v>
      </c>
      <c r="E131" s="1" t="s">
        <v>201</v>
      </c>
      <c r="F131" s="1" t="s">
        <v>202</v>
      </c>
      <c r="G131" s="1" t="s">
        <v>1</v>
      </c>
      <c r="H131" s="1"/>
      <c r="I131" s="1"/>
      <c r="J131" s="1"/>
      <c r="K131" s="1">
        <v>33</v>
      </c>
      <c r="L131" s="1">
        <v>29</v>
      </c>
      <c r="M131" s="1">
        <v>37</v>
      </c>
      <c r="N131" s="1">
        <v>36</v>
      </c>
      <c r="O131" s="1">
        <v>33</v>
      </c>
      <c r="P131" s="1">
        <v>39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1</v>
      </c>
      <c r="AS131" s="1">
        <v>1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/>
      <c r="AZ131" s="1"/>
      <c r="BA131" s="2"/>
      <c r="BB131" s="2"/>
      <c r="BC131" s="2">
        <v>2</v>
      </c>
      <c r="BD131" s="2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x14ac:dyDescent="0.3">
      <c r="A132" s="1" t="s">
        <v>195</v>
      </c>
      <c r="B132" s="1" t="s">
        <v>94</v>
      </c>
      <c r="C132" s="1" t="s">
        <v>217</v>
      </c>
      <c r="D132" s="1" t="s">
        <v>218</v>
      </c>
      <c r="E132" s="1" t="s">
        <v>201</v>
      </c>
      <c r="F132" s="1" t="s">
        <v>202</v>
      </c>
      <c r="G132" s="1" t="s">
        <v>1</v>
      </c>
      <c r="H132" s="1">
        <v>17.5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>
        <v>0</v>
      </c>
      <c r="AE132" s="1">
        <v>1</v>
      </c>
      <c r="AF132" s="1"/>
      <c r="AG132" s="1">
        <v>0</v>
      </c>
      <c r="AH132" s="1">
        <v>0</v>
      </c>
      <c r="AI132" s="1">
        <v>0</v>
      </c>
      <c r="AJ132" s="1">
        <v>1</v>
      </c>
      <c r="AK132" s="1">
        <v>0</v>
      </c>
      <c r="AL132" s="1">
        <v>0</v>
      </c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2"/>
      <c r="BB132" s="2"/>
      <c r="BC132" s="2"/>
      <c r="BD132" s="2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>
        <v>1</v>
      </c>
    </row>
    <row r="133" spans="1:69" x14ac:dyDescent="0.3">
      <c r="A133" s="1" t="s">
        <v>196</v>
      </c>
      <c r="B133" s="1" t="s">
        <v>94</v>
      </c>
      <c r="C133" s="1" t="s">
        <v>217</v>
      </c>
      <c r="D133" s="1" t="s">
        <v>218</v>
      </c>
      <c r="E133" s="1" t="s">
        <v>201</v>
      </c>
      <c r="F133" s="1" t="s">
        <v>202</v>
      </c>
      <c r="G133" s="1" t="s">
        <v>1</v>
      </c>
      <c r="H133" s="1">
        <v>17</v>
      </c>
      <c r="I133" s="1">
        <v>16</v>
      </c>
      <c r="J133" s="1">
        <v>18</v>
      </c>
      <c r="K133" s="1"/>
      <c r="L133" s="1"/>
      <c r="M133" s="1"/>
      <c r="N133" s="1"/>
      <c r="O133" s="1"/>
      <c r="P133" s="1"/>
      <c r="Q133" s="2">
        <f>157*1.1</f>
        <v>172.70000000000002</v>
      </c>
      <c r="R133" s="2"/>
      <c r="S133" s="2"/>
      <c r="T133" s="2"/>
      <c r="U133" s="1">
        <v>8</v>
      </c>
      <c r="V133" s="1"/>
      <c r="W133" s="1"/>
      <c r="X133" s="1">
        <v>329</v>
      </c>
      <c r="Y133" s="1"/>
      <c r="Z133" s="1"/>
      <c r="AA133" s="1">
        <v>25</v>
      </c>
      <c r="AB133" s="1"/>
      <c r="AC133" s="1"/>
      <c r="AD133" s="1">
        <v>0</v>
      </c>
      <c r="AE133" s="1">
        <v>1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7</v>
      </c>
      <c r="BA133" s="2">
        <v>4</v>
      </c>
      <c r="BB133" s="2">
        <v>2</v>
      </c>
      <c r="BC133" s="2">
        <v>1</v>
      </c>
      <c r="BD133" s="2"/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1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/>
    </row>
    <row r="134" spans="1:69" x14ac:dyDescent="0.3">
      <c r="A134" s="1" t="s">
        <v>205</v>
      </c>
      <c r="B134" s="1" t="s">
        <v>94</v>
      </c>
      <c r="C134" s="1" t="s">
        <v>217</v>
      </c>
      <c r="D134" s="1" t="s">
        <v>218</v>
      </c>
      <c r="E134" s="1" t="s">
        <v>201</v>
      </c>
      <c r="F134" s="1" t="s">
        <v>202</v>
      </c>
      <c r="G134" s="1" t="s">
        <v>1</v>
      </c>
      <c r="H134" s="1"/>
      <c r="I134" s="1"/>
      <c r="J134" s="1"/>
      <c r="K134" s="1">
        <v>35</v>
      </c>
      <c r="L134" s="1">
        <v>34</v>
      </c>
      <c r="M134" s="1">
        <v>36</v>
      </c>
      <c r="N134" s="1">
        <v>35</v>
      </c>
      <c r="O134" s="1">
        <v>34</v>
      </c>
      <c r="P134" s="1">
        <v>36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>
        <v>0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1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1</v>
      </c>
      <c r="AS134" s="1">
        <v>1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/>
      <c r="AZ134" s="1"/>
      <c r="BA134" s="2"/>
      <c r="BB134" s="2"/>
      <c r="BC134" s="2">
        <v>1</v>
      </c>
      <c r="BD134" s="2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x14ac:dyDescent="0.3">
      <c r="A135" s="1" t="s">
        <v>195</v>
      </c>
      <c r="B135" s="1" t="s">
        <v>95</v>
      </c>
      <c r="C135" s="1" t="s">
        <v>217</v>
      </c>
      <c r="D135" s="1" t="s">
        <v>218</v>
      </c>
      <c r="E135" s="1" t="s">
        <v>201</v>
      </c>
      <c r="F135" s="1" t="s">
        <v>202</v>
      </c>
      <c r="G135" s="1" t="s">
        <v>1</v>
      </c>
      <c r="H135" s="1">
        <v>13.5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>
        <v>0</v>
      </c>
      <c r="AE135" s="1">
        <v>0</v>
      </c>
      <c r="AF135" s="1"/>
      <c r="AG135" s="1">
        <v>1</v>
      </c>
      <c r="AH135" s="1">
        <v>0</v>
      </c>
      <c r="AI135" s="1">
        <v>1</v>
      </c>
      <c r="AJ135" s="1">
        <v>0</v>
      </c>
      <c r="AK135" s="1">
        <v>0</v>
      </c>
      <c r="AL135" s="1">
        <v>0</v>
      </c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2"/>
      <c r="BB135" s="2"/>
      <c r="BC135" s="2"/>
      <c r="BD135" s="2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>
        <v>3</v>
      </c>
    </row>
    <row r="136" spans="1:69" x14ac:dyDescent="0.3">
      <c r="A136" s="1" t="s">
        <v>196</v>
      </c>
      <c r="B136" s="1" t="s">
        <v>95</v>
      </c>
      <c r="C136" s="1" t="s">
        <v>217</v>
      </c>
      <c r="D136" s="1" t="s">
        <v>218</v>
      </c>
      <c r="E136" s="1" t="s">
        <v>201</v>
      </c>
      <c r="F136" s="1" t="s">
        <v>202</v>
      </c>
      <c r="G136" s="1" t="s">
        <v>1</v>
      </c>
      <c r="H136" s="1">
        <v>14</v>
      </c>
      <c r="I136" s="1">
        <v>11</v>
      </c>
      <c r="J136" s="1">
        <v>15</v>
      </c>
      <c r="K136" s="1"/>
      <c r="L136" s="1"/>
      <c r="M136" s="1"/>
      <c r="N136" s="1"/>
      <c r="O136" s="1"/>
      <c r="P136" s="1"/>
      <c r="Q136" s="2">
        <f>26*3.5</f>
        <v>91</v>
      </c>
      <c r="R136" s="2"/>
      <c r="S136" s="2"/>
      <c r="T136" s="2"/>
      <c r="U136" s="1"/>
      <c r="V136" s="1">
        <v>231</v>
      </c>
      <c r="W136" s="1">
        <v>273</v>
      </c>
      <c r="X136" s="1">
        <v>70</v>
      </c>
      <c r="Y136" s="1">
        <v>65</v>
      </c>
      <c r="Z136" s="1">
        <v>75</v>
      </c>
      <c r="AA136" s="1">
        <v>17</v>
      </c>
      <c r="AB136" s="1">
        <v>13</v>
      </c>
      <c r="AC136" s="1">
        <v>20</v>
      </c>
      <c r="AD136" s="1">
        <v>0</v>
      </c>
      <c r="AE136" s="1">
        <v>1</v>
      </c>
      <c r="AF136" s="1">
        <v>0</v>
      </c>
      <c r="AG136" s="1">
        <v>1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1</v>
      </c>
      <c r="AS136" s="1">
        <v>1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28</v>
      </c>
      <c r="BA136" s="2">
        <v>1</v>
      </c>
      <c r="BB136" s="2">
        <v>2</v>
      </c>
      <c r="BC136" s="2">
        <v>3</v>
      </c>
      <c r="BD136" s="2"/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1</v>
      </c>
      <c r="BM136" s="1">
        <v>0</v>
      </c>
      <c r="BN136" s="1">
        <v>1</v>
      </c>
      <c r="BO136" s="1">
        <v>0</v>
      </c>
      <c r="BP136" s="1">
        <v>0</v>
      </c>
      <c r="BQ136" s="1"/>
    </row>
    <row r="137" spans="1:69" x14ac:dyDescent="0.3">
      <c r="A137" s="1" t="s">
        <v>197</v>
      </c>
      <c r="B137" s="1" t="s">
        <v>95</v>
      </c>
      <c r="C137" s="1" t="s">
        <v>217</v>
      </c>
      <c r="D137" s="1" t="s">
        <v>218</v>
      </c>
      <c r="E137" s="1" t="s">
        <v>201</v>
      </c>
      <c r="F137" s="1" t="s">
        <v>202</v>
      </c>
      <c r="G137" s="1" t="s">
        <v>1</v>
      </c>
      <c r="H137" s="3">
        <v>23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2">
        <v>1</v>
      </c>
      <c r="BB137" s="2"/>
      <c r="BC137" s="2">
        <v>3</v>
      </c>
      <c r="BD137" s="2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>
        <v>6.5</v>
      </c>
    </row>
    <row r="138" spans="1:69" x14ac:dyDescent="0.3">
      <c r="A138" s="1" t="s">
        <v>205</v>
      </c>
      <c r="B138" s="1" t="s">
        <v>95</v>
      </c>
      <c r="C138" s="1" t="s">
        <v>217</v>
      </c>
      <c r="D138" s="1" t="s">
        <v>218</v>
      </c>
      <c r="E138" s="1" t="s">
        <v>201</v>
      </c>
      <c r="F138" s="1" t="s">
        <v>202</v>
      </c>
      <c r="G138" s="1" t="s">
        <v>1</v>
      </c>
      <c r="H138" s="1"/>
      <c r="I138" s="1"/>
      <c r="J138" s="1"/>
      <c r="K138" s="1">
        <v>23</v>
      </c>
      <c r="L138" s="1">
        <v>19</v>
      </c>
      <c r="M138" s="1">
        <v>27</v>
      </c>
      <c r="N138" s="1">
        <v>22.5</v>
      </c>
      <c r="O138" s="1">
        <v>18</v>
      </c>
      <c r="P138" s="1">
        <v>27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0</v>
      </c>
      <c r="AE138" s="1">
        <v>1</v>
      </c>
      <c r="AF138" s="1">
        <v>0</v>
      </c>
      <c r="AG138" s="1">
        <v>1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1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/>
      <c r="AZ138" s="1"/>
      <c r="BA138" s="2"/>
      <c r="BB138" s="2"/>
      <c r="BC138" s="2">
        <v>3</v>
      </c>
      <c r="BD138" s="2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x14ac:dyDescent="0.3">
      <c r="A139" s="1" t="s">
        <v>195</v>
      </c>
      <c r="B139" s="1" t="s">
        <v>96</v>
      </c>
      <c r="C139" s="1" t="s">
        <v>217</v>
      </c>
      <c r="D139" s="1" t="s">
        <v>218</v>
      </c>
      <c r="E139" s="1" t="s">
        <v>201</v>
      </c>
      <c r="F139" s="1" t="s">
        <v>202</v>
      </c>
      <c r="G139" s="1" t="s">
        <v>1</v>
      </c>
      <c r="H139" s="1">
        <v>16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>
        <v>0</v>
      </c>
      <c r="AE139" s="1">
        <v>0</v>
      </c>
      <c r="AF139" s="1"/>
      <c r="AG139" s="1">
        <v>1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2"/>
      <c r="BB139" s="2"/>
      <c r="BC139" s="2"/>
      <c r="BD139" s="2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>
        <v>3</v>
      </c>
    </row>
    <row r="140" spans="1:69" x14ac:dyDescent="0.3">
      <c r="A140" s="1" t="s">
        <v>196</v>
      </c>
      <c r="B140" s="1" t="s">
        <v>96</v>
      </c>
      <c r="C140" s="1" t="s">
        <v>217</v>
      </c>
      <c r="D140" s="1" t="s">
        <v>218</v>
      </c>
      <c r="E140" s="1" t="s">
        <v>201</v>
      </c>
      <c r="F140" s="1" t="s">
        <v>202</v>
      </c>
      <c r="G140" s="1" t="s">
        <v>1</v>
      </c>
      <c r="H140" s="1">
        <v>15</v>
      </c>
      <c r="I140" s="1">
        <v>14</v>
      </c>
      <c r="J140" s="1">
        <v>17</v>
      </c>
      <c r="K140" s="1"/>
      <c r="L140" s="1"/>
      <c r="M140" s="1"/>
      <c r="N140" s="1"/>
      <c r="O140" s="1"/>
      <c r="P140" s="1"/>
      <c r="Q140" s="2">
        <v>180</v>
      </c>
      <c r="R140" s="2"/>
      <c r="S140" s="2"/>
      <c r="T140" s="2"/>
      <c r="U140" s="1">
        <v>7</v>
      </c>
      <c r="V140" s="1">
        <v>6</v>
      </c>
      <c r="W140" s="1">
        <v>8</v>
      </c>
      <c r="X140" s="1">
        <v>34</v>
      </c>
      <c r="Y140" s="1">
        <v>43</v>
      </c>
      <c r="Z140" s="1">
        <v>64</v>
      </c>
      <c r="AA140" s="1">
        <v>12</v>
      </c>
      <c r="AB140" s="1">
        <v>8</v>
      </c>
      <c r="AC140" s="1">
        <v>14</v>
      </c>
      <c r="AD140" s="1">
        <v>0</v>
      </c>
      <c r="AE140" s="1">
        <v>1</v>
      </c>
      <c r="AF140" s="1">
        <v>0</v>
      </c>
      <c r="AG140" s="1">
        <v>1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21</v>
      </c>
      <c r="BA140" s="2">
        <v>1</v>
      </c>
      <c r="BB140" s="2">
        <v>2</v>
      </c>
      <c r="BC140" s="2">
        <v>2</v>
      </c>
      <c r="BD140" s="2"/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1</v>
      </c>
      <c r="BL140" s="1">
        <v>0</v>
      </c>
      <c r="BM140" s="1">
        <v>1</v>
      </c>
      <c r="BN140" s="1">
        <v>0</v>
      </c>
      <c r="BO140" s="1">
        <v>0</v>
      </c>
      <c r="BP140" s="1">
        <v>0</v>
      </c>
      <c r="BQ140" s="1"/>
    </row>
    <row r="141" spans="1:69" x14ac:dyDescent="0.3">
      <c r="A141" s="1" t="s">
        <v>205</v>
      </c>
      <c r="B141" s="1" t="s">
        <v>96</v>
      </c>
      <c r="C141" s="1" t="s">
        <v>217</v>
      </c>
      <c r="D141" s="1" t="s">
        <v>218</v>
      </c>
      <c r="E141" s="1" t="s">
        <v>201</v>
      </c>
      <c r="F141" s="1" t="s">
        <v>202</v>
      </c>
      <c r="G141" s="1" t="s">
        <v>1</v>
      </c>
      <c r="H141" s="1"/>
      <c r="I141" s="1"/>
      <c r="J141" s="1"/>
      <c r="K141" s="1">
        <v>31</v>
      </c>
      <c r="L141" s="1">
        <v>28</v>
      </c>
      <c r="M141" s="1">
        <v>34</v>
      </c>
      <c r="N141" s="1">
        <v>31</v>
      </c>
      <c r="O141" s="1">
        <v>28</v>
      </c>
      <c r="P141" s="1">
        <v>34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>
        <v>0</v>
      </c>
      <c r="AE141" s="1">
        <v>1</v>
      </c>
      <c r="AF141" s="1">
        <v>0</v>
      </c>
      <c r="AG141" s="1">
        <v>1</v>
      </c>
      <c r="AH141" s="1">
        <v>0</v>
      </c>
      <c r="AI141" s="1">
        <v>1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1</v>
      </c>
      <c r="AS141" s="1">
        <v>1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/>
      <c r="AZ141" s="1"/>
      <c r="BA141" s="2"/>
      <c r="BB141" s="2"/>
      <c r="BC141" s="2">
        <v>2</v>
      </c>
      <c r="BD141" s="2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x14ac:dyDescent="0.3">
      <c r="A142" s="1" t="s">
        <v>195</v>
      </c>
      <c r="B142" s="1" t="s">
        <v>97</v>
      </c>
      <c r="C142" s="1" t="s">
        <v>217</v>
      </c>
      <c r="D142" s="1" t="s">
        <v>218</v>
      </c>
      <c r="E142" s="1" t="s">
        <v>201</v>
      </c>
      <c r="F142" s="1" t="s">
        <v>202</v>
      </c>
      <c r="G142" s="1" t="s">
        <v>1</v>
      </c>
      <c r="H142" s="1">
        <v>15.5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>
        <v>0</v>
      </c>
      <c r="AE142" s="1">
        <v>0</v>
      </c>
      <c r="AF142" s="1"/>
      <c r="AG142" s="1">
        <v>1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2"/>
      <c r="BB142" s="2"/>
      <c r="BC142" s="2"/>
      <c r="BD142" s="2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>
        <v>3</v>
      </c>
    </row>
    <row r="143" spans="1:69" x14ac:dyDescent="0.3">
      <c r="A143" s="1" t="s">
        <v>196</v>
      </c>
      <c r="B143" s="1" t="s">
        <v>97</v>
      </c>
      <c r="C143" s="1" t="s">
        <v>217</v>
      </c>
      <c r="D143" s="1" t="s">
        <v>218</v>
      </c>
      <c r="E143" s="1" t="s">
        <v>201</v>
      </c>
      <c r="F143" s="1" t="s">
        <v>202</v>
      </c>
      <c r="G143" s="1" t="s">
        <v>1</v>
      </c>
      <c r="H143" s="1">
        <v>14</v>
      </c>
      <c r="I143" s="1">
        <v>12</v>
      </c>
      <c r="J143" s="1">
        <v>15</v>
      </c>
      <c r="K143" s="1"/>
      <c r="L143" s="1"/>
      <c r="M143" s="1"/>
      <c r="N143" s="1"/>
      <c r="O143" s="1"/>
      <c r="P143" s="1"/>
      <c r="Q143" s="2">
        <f>48*2.2</f>
        <v>105.60000000000001</v>
      </c>
      <c r="R143" s="2"/>
      <c r="S143" s="2"/>
      <c r="T143" s="2"/>
      <c r="U143" s="1"/>
      <c r="V143" s="1">
        <v>182</v>
      </c>
      <c r="W143" s="1">
        <v>287</v>
      </c>
      <c r="X143" s="1">
        <v>56</v>
      </c>
      <c r="Y143" s="1">
        <v>50</v>
      </c>
      <c r="Z143" s="1">
        <v>61</v>
      </c>
      <c r="AA143" s="1">
        <v>18</v>
      </c>
      <c r="AB143" s="1">
        <v>14</v>
      </c>
      <c r="AC143" s="1">
        <v>21</v>
      </c>
      <c r="AD143" s="1">
        <v>0</v>
      </c>
      <c r="AE143" s="1">
        <v>1</v>
      </c>
      <c r="AF143" s="1">
        <v>0</v>
      </c>
      <c r="AG143" s="1">
        <v>1</v>
      </c>
      <c r="AH143" s="1">
        <v>0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0</v>
      </c>
      <c r="AW143" s="1">
        <v>0</v>
      </c>
      <c r="AX143" s="1">
        <v>0</v>
      </c>
      <c r="AY143" s="1">
        <v>1</v>
      </c>
      <c r="AZ143" s="1">
        <v>21</v>
      </c>
      <c r="BA143" s="2">
        <v>1</v>
      </c>
      <c r="BB143" s="2">
        <v>2</v>
      </c>
      <c r="BC143" s="2">
        <v>3</v>
      </c>
      <c r="BD143" s="2"/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1</v>
      </c>
      <c r="BL143" s="1">
        <v>1</v>
      </c>
      <c r="BM143" s="1">
        <v>0</v>
      </c>
      <c r="BN143" s="1">
        <v>0</v>
      </c>
      <c r="BO143" s="1">
        <v>0</v>
      </c>
      <c r="BP143" s="1">
        <v>0</v>
      </c>
      <c r="BQ143" s="1"/>
    </row>
    <row r="144" spans="1:69" x14ac:dyDescent="0.3">
      <c r="A144" s="1" t="s">
        <v>197</v>
      </c>
      <c r="B144" s="1" t="s">
        <v>97</v>
      </c>
      <c r="C144" s="1" t="s">
        <v>217</v>
      </c>
      <c r="D144" s="1" t="s">
        <v>218</v>
      </c>
      <c r="E144" s="1" t="s">
        <v>201</v>
      </c>
      <c r="F144" s="1" t="s">
        <v>202</v>
      </c>
      <c r="G144" s="1" t="s">
        <v>1</v>
      </c>
      <c r="H144" s="1">
        <v>24.6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2">
        <v>1</v>
      </c>
      <c r="BB144" s="2"/>
      <c r="BC144" s="2">
        <v>3</v>
      </c>
      <c r="BD144" s="2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>
        <v>6.5</v>
      </c>
    </row>
    <row r="145" spans="1:69" x14ac:dyDescent="0.3">
      <c r="A145" s="1" t="s">
        <v>205</v>
      </c>
      <c r="B145" s="1" t="s">
        <v>97</v>
      </c>
      <c r="C145" s="1" t="s">
        <v>217</v>
      </c>
      <c r="D145" s="1" t="s">
        <v>218</v>
      </c>
      <c r="E145" s="1" t="s">
        <v>201</v>
      </c>
      <c r="F145" s="1" t="s">
        <v>202</v>
      </c>
      <c r="G145" s="1" t="s">
        <v>1</v>
      </c>
      <c r="H145" s="1"/>
      <c r="I145" s="1"/>
      <c r="J145" s="1"/>
      <c r="K145" s="1">
        <v>24</v>
      </c>
      <c r="L145" s="1">
        <v>18</v>
      </c>
      <c r="M145" s="1">
        <v>30</v>
      </c>
      <c r="N145" s="1">
        <v>24.5</v>
      </c>
      <c r="O145" s="1">
        <v>22</v>
      </c>
      <c r="P145" s="1">
        <v>27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>
        <v>0</v>
      </c>
      <c r="AE145" s="1">
        <v>1</v>
      </c>
      <c r="AF145" s="1">
        <v>0</v>
      </c>
      <c r="AG145" s="1">
        <v>1</v>
      </c>
      <c r="AH145" s="1">
        <v>0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0</v>
      </c>
      <c r="AW145" s="1">
        <v>0</v>
      </c>
      <c r="AX145" s="1">
        <v>0</v>
      </c>
      <c r="AY145" s="1"/>
      <c r="AZ145" s="1"/>
      <c r="BA145" s="2"/>
      <c r="BB145" s="2"/>
      <c r="BC145" s="2">
        <v>3</v>
      </c>
      <c r="BD145" s="2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x14ac:dyDescent="0.3">
      <c r="A146" s="4" t="s">
        <v>195</v>
      </c>
      <c r="B146" s="4" t="s">
        <v>98</v>
      </c>
      <c r="C146" s="1" t="s">
        <v>217</v>
      </c>
      <c r="D146" s="1" t="s">
        <v>218</v>
      </c>
      <c r="E146" s="1" t="s">
        <v>201</v>
      </c>
      <c r="F146" s="1" t="s">
        <v>202</v>
      </c>
      <c r="G146" s="4" t="s">
        <v>1</v>
      </c>
      <c r="H146" s="4">
        <v>14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>
        <v>0</v>
      </c>
      <c r="AE146" s="4">
        <v>1</v>
      </c>
      <c r="AF146" s="4"/>
      <c r="AG146" s="4">
        <v>0</v>
      </c>
      <c r="AH146" s="4">
        <v>0</v>
      </c>
      <c r="AI146" s="4">
        <v>0</v>
      </c>
      <c r="AJ146" s="4">
        <v>1</v>
      </c>
      <c r="AK146" s="4">
        <v>0</v>
      </c>
      <c r="AL146" s="4">
        <v>0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1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>
        <v>3</v>
      </c>
    </row>
    <row r="147" spans="1:69" x14ac:dyDescent="0.3">
      <c r="A147" s="4" t="s">
        <v>196</v>
      </c>
      <c r="B147" s="4" t="s">
        <v>98</v>
      </c>
      <c r="C147" s="1" t="s">
        <v>217</v>
      </c>
      <c r="D147" s="1" t="s">
        <v>218</v>
      </c>
      <c r="E147" s="1" t="s">
        <v>201</v>
      </c>
      <c r="F147" s="1" t="s">
        <v>202</v>
      </c>
      <c r="G147" s="4" t="s">
        <v>1</v>
      </c>
      <c r="H147" s="4">
        <v>14</v>
      </c>
      <c r="I147" s="4">
        <v>13</v>
      </c>
      <c r="J147" s="4">
        <v>15</v>
      </c>
      <c r="K147" s="4"/>
      <c r="L147" s="4"/>
      <c r="M147" s="4"/>
      <c r="N147" s="4"/>
      <c r="O147" s="4"/>
      <c r="P147" s="4"/>
      <c r="Q147" s="5">
        <f>74*1.4</f>
        <v>103.6</v>
      </c>
      <c r="R147" s="5"/>
      <c r="S147" s="5"/>
      <c r="T147" s="5"/>
      <c r="U147" s="4">
        <v>9</v>
      </c>
      <c r="V147" s="4"/>
      <c r="W147" s="4"/>
      <c r="X147" s="4">
        <v>48</v>
      </c>
      <c r="Y147" s="4">
        <v>43</v>
      </c>
      <c r="Z147" s="4">
        <v>53</v>
      </c>
      <c r="AA147" s="4">
        <v>18</v>
      </c>
      <c r="AB147" s="4"/>
      <c r="AC147" s="4"/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  <c r="AJ147" s="4">
        <v>1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1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1">
        <v>1</v>
      </c>
      <c r="AZ147" s="4">
        <v>14</v>
      </c>
      <c r="BA147" s="4">
        <v>1</v>
      </c>
      <c r="BB147" s="4">
        <v>2</v>
      </c>
      <c r="BC147" s="4">
        <v>2</v>
      </c>
      <c r="BD147" s="4"/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1</v>
      </c>
      <c r="BM147" s="4">
        <v>0</v>
      </c>
      <c r="BN147" s="4">
        <v>0</v>
      </c>
      <c r="BO147" s="4">
        <v>0</v>
      </c>
      <c r="BP147" s="4">
        <v>0</v>
      </c>
      <c r="BQ147" s="4"/>
    </row>
    <row r="148" spans="1:69" x14ac:dyDescent="0.3">
      <c r="A148" s="4" t="s">
        <v>197</v>
      </c>
      <c r="B148" s="4" t="s">
        <v>98</v>
      </c>
      <c r="C148" s="1" t="s">
        <v>217</v>
      </c>
      <c r="D148" s="1" t="s">
        <v>218</v>
      </c>
      <c r="E148" s="1" t="s">
        <v>201</v>
      </c>
      <c r="F148" s="1" t="s">
        <v>202</v>
      </c>
      <c r="G148" s="4" t="s">
        <v>1</v>
      </c>
      <c r="H148" s="4">
        <v>25.9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1"/>
      <c r="AZ148" s="4"/>
      <c r="BA148" s="4">
        <v>1</v>
      </c>
      <c r="BB148" s="4"/>
      <c r="BC148" s="4">
        <v>1</v>
      </c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>
        <v>5.5</v>
      </c>
    </row>
    <row r="149" spans="1:69" x14ac:dyDescent="0.3">
      <c r="A149" s="4" t="s">
        <v>205</v>
      </c>
      <c r="B149" s="4" t="s">
        <v>98</v>
      </c>
      <c r="C149" s="1" t="s">
        <v>217</v>
      </c>
      <c r="D149" s="1" t="s">
        <v>218</v>
      </c>
      <c r="E149" s="1" t="s">
        <v>201</v>
      </c>
      <c r="F149" s="1" t="s">
        <v>202</v>
      </c>
      <c r="G149" s="4" t="s">
        <v>1</v>
      </c>
      <c r="H149" s="4"/>
      <c r="I149" s="4"/>
      <c r="J149" s="4"/>
      <c r="K149" s="4">
        <v>25</v>
      </c>
      <c r="L149" s="4">
        <v>21</v>
      </c>
      <c r="M149" s="4">
        <v>29</v>
      </c>
      <c r="N149" s="4">
        <v>25</v>
      </c>
      <c r="O149" s="4">
        <v>21</v>
      </c>
      <c r="P149" s="4">
        <v>29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>
        <v>0</v>
      </c>
      <c r="AE149" s="4">
        <v>1</v>
      </c>
      <c r="AF149" s="4">
        <v>0</v>
      </c>
      <c r="AG149" s="4">
        <v>0</v>
      </c>
      <c r="AH149" s="4">
        <v>0</v>
      </c>
      <c r="AI149" s="4">
        <v>0</v>
      </c>
      <c r="AJ149" s="4">
        <v>1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1</v>
      </c>
      <c r="AS149" s="4">
        <v>1</v>
      </c>
      <c r="AT149" s="4">
        <v>1</v>
      </c>
      <c r="AU149" s="4">
        <v>0</v>
      </c>
      <c r="AV149" s="4">
        <v>0</v>
      </c>
      <c r="AW149" s="4">
        <v>0</v>
      </c>
      <c r="AX149" s="4">
        <v>0</v>
      </c>
      <c r="AY149" s="1"/>
      <c r="AZ149" s="4"/>
      <c r="BA149" s="4"/>
      <c r="BB149" s="4"/>
      <c r="BC149" s="4">
        <v>2</v>
      </c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</row>
    <row r="150" spans="1:69" x14ac:dyDescent="0.3">
      <c r="A150" s="1" t="s">
        <v>195</v>
      </c>
      <c r="B150" s="1" t="s">
        <v>99</v>
      </c>
      <c r="C150" s="1" t="s">
        <v>217</v>
      </c>
      <c r="D150" s="1" t="s">
        <v>218</v>
      </c>
      <c r="E150" s="1" t="s">
        <v>201</v>
      </c>
      <c r="F150" s="1" t="s">
        <v>202</v>
      </c>
      <c r="G150" s="1" t="s">
        <v>1</v>
      </c>
      <c r="H150" s="1">
        <v>16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>
        <v>0</v>
      </c>
      <c r="AE150" s="1">
        <v>1</v>
      </c>
      <c r="AF150" s="1"/>
      <c r="AG150" s="1">
        <v>0</v>
      </c>
      <c r="AH150" s="1">
        <v>0</v>
      </c>
      <c r="AI150" s="1">
        <v>0</v>
      </c>
      <c r="AJ150" s="1">
        <v>1</v>
      </c>
      <c r="AK150" s="1">
        <v>0</v>
      </c>
      <c r="AL150" s="1">
        <v>0</v>
      </c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2"/>
      <c r="BB150" s="2"/>
      <c r="BC150" s="2"/>
      <c r="BD150" s="2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>
        <v>6</v>
      </c>
    </row>
    <row r="151" spans="1:69" x14ac:dyDescent="0.3">
      <c r="A151" s="1" t="s">
        <v>198</v>
      </c>
      <c r="B151" s="1" t="s">
        <v>99</v>
      </c>
      <c r="C151" s="1" t="s">
        <v>217</v>
      </c>
      <c r="D151" s="1" t="s">
        <v>218</v>
      </c>
      <c r="E151" s="1" t="s">
        <v>201</v>
      </c>
      <c r="F151" s="1" t="s">
        <v>202</v>
      </c>
      <c r="G151" s="1" t="s">
        <v>1</v>
      </c>
      <c r="H151" s="1">
        <v>16</v>
      </c>
      <c r="I151" s="1">
        <v>15</v>
      </c>
      <c r="J151" s="1">
        <v>18</v>
      </c>
      <c r="K151" s="1"/>
      <c r="L151" s="1"/>
      <c r="M151" s="1"/>
      <c r="N151" s="1"/>
      <c r="O151" s="1"/>
      <c r="P151" s="1"/>
      <c r="Q151" s="1">
        <v>250</v>
      </c>
      <c r="R151" s="1"/>
      <c r="S151" s="1"/>
      <c r="T151" s="1"/>
      <c r="U151" s="1">
        <v>6</v>
      </c>
      <c r="V151" s="1"/>
      <c r="W151" s="1"/>
      <c r="X151" s="1">
        <v>330</v>
      </c>
      <c r="Y151" s="1"/>
      <c r="Z151" s="1"/>
      <c r="AA151" s="1">
        <v>16</v>
      </c>
      <c r="AB151" s="1"/>
      <c r="AC151" s="1"/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1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14</v>
      </c>
      <c r="BA151" s="2">
        <v>1</v>
      </c>
      <c r="BB151" s="2">
        <v>2</v>
      </c>
      <c r="BC151" s="2">
        <v>2</v>
      </c>
      <c r="BD151" s="2"/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  <c r="BL151" s="1">
        <v>0</v>
      </c>
      <c r="BM151" s="1">
        <v>1</v>
      </c>
      <c r="BN151" s="1">
        <v>0</v>
      </c>
      <c r="BO151" s="1">
        <v>0</v>
      </c>
      <c r="BP151" s="1">
        <v>0</v>
      </c>
      <c r="BQ151" s="1">
        <v>4</v>
      </c>
    </row>
    <row r="152" spans="1:69" x14ac:dyDescent="0.3">
      <c r="A152" s="1" t="s">
        <v>197</v>
      </c>
      <c r="B152" s="1" t="s">
        <v>99</v>
      </c>
      <c r="C152" s="1" t="s">
        <v>217</v>
      </c>
      <c r="D152" s="1" t="s">
        <v>218</v>
      </c>
      <c r="E152" s="1" t="s">
        <v>201</v>
      </c>
      <c r="F152" s="1" t="s">
        <v>202</v>
      </c>
      <c r="G152" s="1" t="s">
        <v>1</v>
      </c>
      <c r="H152" s="1">
        <v>31.4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2">
        <v>1</v>
      </c>
      <c r="BB152" s="2"/>
      <c r="BC152" s="2">
        <v>3</v>
      </c>
      <c r="BD152" s="2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>
        <v>6.1</v>
      </c>
    </row>
    <row r="153" spans="1:69" x14ac:dyDescent="0.3">
      <c r="A153" s="1" t="s">
        <v>205</v>
      </c>
      <c r="B153" s="1" t="s">
        <v>99</v>
      </c>
      <c r="C153" s="1" t="s">
        <v>217</v>
      </c>
      <c r="D153" s="1" t="s">
        <v>218</v>
      </c>
      <c r="E153" s="1" t="s">
        <v>201</v>
      </c>
      <c r="F153" s="1" t="s">
        <v>202</v>
      </c>
      <c r="G153" s="1" t="s">
        <v>1</v>
      </c>
      <c r="H153" s="1"/>
      <c r="I153" s="1"/>
      <c r="J153" s="1"/>
      <c r="K153" s="1">
        <v>33.5</v>
      </c>
      <c r="L153" s="1">
        <v>30</v>
      </c>
      <c r="M153" s="1">
        <v>37</v>
      </c>
      <c r="N153" s="1">
        <v>31</v>
      </c>
      <c r="O153" s="1">
        <v>28</v>
      </c>
      <c r="P153" s="1">
        <v>34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>
        <v>0</v>
      </c>
      <c r="AE153" s="1">
        <v>1</v>
      </c>
      <c r="AF153" s="1">
        <v>0</v>
      </c>
      <c r="AG153" s="1">
        <v>1</v>
      </c>
      <c r="AH153" s="1">
        <v>0</v>
      </c>
      <c r="AI153" s="1">
        <v>0</v>
      </c>
      <c r="AJ153" s="1">
        <v>1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1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/>
      <c r="AZ153" s="1"/>
      <c r="BA153" s="2"/>
      <c r="BB153" s="2"/>
      <c r="BC153" s="2">
        <v>2</v>
      </c>
      <c r="BD153" s="2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x14ac:dyDescent="0.3">
      <c r="A154" s="1" t="s">
        <v>195</v>
      </c>
      <c r="B154" s="1" t="s">
        <v>100</v>
      </c>
      <c r="C154" s="1" t="s">
        <v>217</v>
      </c>
      <c r="D154" s="1" t="s">
        <v>218</v>
      </c>
      <c r="E154" s="1" t="s">
        <v>201</v>
      </c>
      <c r="F154" s="1" t="s">
        <v>202</v>
      </c>
      <c r="G154" s="1" t="s">
        <v>1</v>
      </c>
      <c r="H154" s="1">
        <v>15.5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v>0</v>
      </c>
      <c r="AE154" s="1">
        <v>0</v>
      </c>
      <c r="AF154" s="1"/>
      <c r="AG154" s="1">
        <v>1</v>
      </c>
      <c r="AH154" s="1">
        <v>0</v>
      </c>
      <c r="AI154" s="1">
        <v>0</v>
      </c>
      <c r="AJ154" s="1">
        <v>1</v>
      </c>
      <c r="AK154" s="1">
        <v>0</v>
      </c>
      <c r="AL154" s="1">
        <v>0</v>
      </c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2"/>
      <c r="BB154" s="2"/>
      <c r="BC154" s="2"/>
      <c r="BD154" s="2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>
        <v>3</v>
      </c>
    </row>
    <row r="155" spans="1:69" x14ac:dyDescent="0.3">
      <c r="A155" s="1" t="s">
        <v>196</v>
      </c>
      <c r="B155" s="1" t="s">
        <v>100</v>
      </c>
      <c r="C155" s="1" t="s">
        <v>217</v>
      </c>
      <c r="D155" s="1" t="s">
        <v>218</v>
      </c>
      <c r="E155" s="1" t="s">
        <v>201</v>
      </c>
      <c r="F155" s="1" t="s">
        <v>202</v>
      </c>
      <c r="G155" s="1" t="s">
        <v>1</v>
      </c>
      <c r="H155" s="1">
        <v>16</v>
      </c>
      <c r="I155" s="1">
        <v>14</v>
      </c>
      <c r="J155" s="1">
        <v>17</v>
      </c>
      <c r="K155" s="1"/>
      <c r="L155" s="1"/>
      <c r="M155" s="1"/>
      <c r="N155" s="1"/>
      <c r="O155" s="1"/>
      <c r="P155" s="1"/>
      <c r="Q155" s="2">
        <f>121*1.7</f>
        <v>205.7</v>
      </c>
      <c r="R155" s="2"/>
      <c r="S155" s="2"/>
      <c r="T155" s="2"/>
      <c r="U155" s="1">
        <v>16</v>
      </c>
      <c r="V155" s="1">
        <v>7</v>
      </c>
      <c r="W155" s="1">
        <v>28</v>
      </c>
      <c r="X155" s="1">
        <v>42</v>
      </c>
      <c r="Y155" s="1"/>
      <c r="Z155" s="1"/>
      <c r="AA155" s="1">
        <v>14</v>
      </c>
      <c r="AB155" s="1">
        <v>11</v>
      </c>
      <c r="AC155" s="1">
        <v>19</v>
      </c>
      <c r="AD155" s="1">
        <v>0</v>
      </c>
      <c r="AE155" s="1">
        <v>0</v>
      </c>
      <c r="AF155" s="1">
        <v>0</v>
      </c>
      <c r="AG155" s="1">
        <v>1</v>
      </c>
      <c r="AH155" s="1">
        <v>0</v>
      </c>
      <c r="AI155" s="1">
        <v>0</v>
      </c>
      <c r="AJ155" s="1">
        <v>1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0</v>
      </c>
      <c r="AW155" s="1">
        <v>0</v>
      </c>
      <c r="AX155" s="1">
        <v>0</v>
      </c>
      <c r="AY155" s="1">
        <v>1</v>
      </c>
      <c r="AZ155" s="1">
        <v>28</v>
      </c>
      <c r="BA155" s="2">
        <v>1</v>
      </c>
      <c r="BB155" s="2">
        <v>2</v>
      </c>
      <c r="BC155" s="2">
        <v>1</v>
      </c>
      <c r="BD155" s="2"/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1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/>
    </row>
    <row r="156" spans="1:69" x14ac:dyDescent="0.3">
      <c r="A156" s="1" t="s">
        <v>205</v>
      </c>
      <c r="B156" s="1" t="s">
        <v>100</v>
      </c>
      <c r="C156" s="1" t="s">
        <v>217</v>
      </c>
      <c r="D156" s="1" t="s">
        <v>218</v>
      </c>
      <c r="E156" s="1" t="s">
        <v>201</v>
      </c>
      <c r="F156" s="1" t="s">
        <v>202</v>
      </c>
      <c r="G156" s="1" t="s">
        <v>1</v>
      </c>
      <c r="H156" s="1"/>
      <c r="I156" s="1"/>
      <c r="J156" s="1"/>
      <c r="K156" s="1">
        <v>31</v>
      </c>
      <c r="L156" s="1">
        <v>28</v>
      </c>
      <c r="M156" s="1">
        <v>34</v>
      </c>
      <c r="N156" s="1">
        <v>31</v>
      </c>
      <c r="O156" s="1">
        <v>28</v>
      </c>
      <c r="P156" s="1">
        <v>34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v>0</v>
      </c>
      <c r="AE156" s="1">
        <v>1</v>
      </c>
      <c r="AF156" s="1">
        <v>1</v>
      </c>
      <c r="AG156" s="1">
        <v>1</v>
      </c>
      <c r="AH156" s="1">
        <v>1</v>
      </c>
      <c r="AI156" s="1">
        <v>0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0</v>
      </c>
      <c r="AX156" s="1">
        <v>0</v>
      </c>
      <c r="AY156" s="1"/>
      <c r="AZ156" s="1"/>
      <c r="BA156" s="2"/>
      <c r="BB156" s="2"/>
      <c r="BC156" s="2">
        <v>2</v>
      </c>
      <c r="BD156" s="2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x14ac:dyDescent="0.3">
      <c r="A157" s="1" t="s">
        <v>195</v>
      </c>
      <c r="B157" s="1" t="s">
        <v>101</v>
      </c>
      <c r="C157" s="1" t="s">
        <v>217</v>
      </c>
      <c r="D157" s="1" t="s">
        <v>218</v>
      </c>
      <c r="E157" s="1" t="s">
        <v>201</v>
      </c>
      <c r="F157" s="1" t="s">
        <v>202</v>
      </c>
      <c r="G157" s="1" t="s">
        <v>1</v>
      </c>
      <c r="H157" s="1">
        <v>16.5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v>0</v>
      </c>
      <c r="AE157" s="1">
        <v>1</v>
      </c>
      <c r="AF157" s="1"/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0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2"/>
      <c r="BB157" s="2"/>
      <c r="BC157" s="2"/>
      <c r="BD157" s="2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>
        <v>4</v>
      </c>
    </row>
    <row r="158" spans="1:69" x14ac:dyDescent="0.3">
      <c r="A158" s="1" t="s">
        <v>196</v>
      </c>
      <c r="B158" s="1" t="s">
        <v>101</v>
      </c>
      <c r="C158" s="1" t="s">
        <v>217</v>
      </c>
      <c r="D158" s="1" t="s">
        <v>218</v>
      </c>
      <c r="E158" s="1" t="s">
        <v>201</v>
      </c>
      <c r="F158" s="1" t="s">
        <v>202</v>
      </c>
      <c r="G158" s="1" t="s">
        <v>1</v>
      </c>
      <c r="H158" s="1">
        <v>17</v>
      </c>
      <c r="I158" s="1">
        <v>15</v>
      </c>
      <c r="J158" s="1">
        <v>18</v>
      </c>
      <c r="K158" s="1"/>
      <c r="L158" s="1"/>
      <c r="M158" s="1"/>
      <c r="N158" s="1"/>
      <c r="O158" s="1"/>
      <c r="P158" s="1"/>
      <c r="Q158" s="2">
        <f>66*3.3</f>
        <v>217.79999999999998</v>
      </c>
      <c r="R158" s="2"/>
      <c r="S158" s="2"/>
      <c r="T158" s="2"/>
      <c r="U158" s="1"/>
      <c r="V158" s="1">
        <v>182</v>
      </c>
      <c r="W158" s="1">
        <v>238</v>
      </c>
      <c r="X158" s="1">
        <v>128</v>
      </c>
      <c r="Y158" s="1">
        <v>105</v>
      </c>
      <c r="Z158" s="1">
        <v>132</v>
      </c>
      <c r="AA158" s="1">
        <v>28</v>
      </c>
      <c r="AB158" s="1">
        <v>21</v>
      </c>
      <c r="AC158" s="1">
        <v>32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1</v>
      </c>
      <c r="AT158" s="1">
        <v>1</v>
      </c>
      <c r="AU158" s="1">
        <v>1</v>
      </c>
      <c r="AV158" s="1">
        <v>0</v>
      </c>
      <c r="AW158" s="1">
        <v>0</v>
      </c>
      <c r="AX158" s="1">
        <v>0</v>
      </c>
      <c r="AY158" s="1">
        <v>1</v>
      </c>
      <c r="AZ158" s="1">
        <v>32</v>
      </c>
      <c r="BA158" s="2">
        <v>1</v>
      </c>
      <c r="BB158" s="2">
        <v>2</v>
      </c>
      <c r="BC158" s="2">
        <v>1</v>
      </c>
      <c r="BD158" s="2"/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/>
    </row>
    <row r="159" spans="1:69" x14ac:dyDescent="0.3">
      <c r="A159" s="1" t="s">
        <v>205</v>
      </c>
      <c r="B159" s="1" t="s">
        <v>101</v>
      </c>
      <c r="C159" s="1" t="s">
        <v>217</v>
      </c>
      <c r="D159" s="1" t="s">
        <v>218</v>
      </c>
      <c r="E159" s="1" t="s">
        <v>201</v>
      </c>
      <c r="F159" s="1" t="s">
        <v>202</v>
      </c>
      <c r="G159" s="1" t="s">
        <v>1</v>
      </c>
      <c r="H159" s="1"/>
      <c r="I159" s="1"/>
      <c r="J159" s="1"/>
      <c r="K159" s="1">
        <v>33</v>
      </c>
      <c r="L159" s="1">
        <v>30</v>
      </c>
      <c r="M159" s="1">
        <v>36</v>
      </c>
      <c r="N159" s="1">
        <v>33</v>
      </c>
      <c r="O159" s="1">
        <v>30</v>
      </c>
      <c r="P159" s="1">
        <v>36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>
        <v>0</v>
      </c>
      <c r="AE159" s="1">
        <v>1</v>
      </c>
      <c r="AF159" s="1">
        <v>0</v>
      </c>
      <c r="AG159" s="1">
        <v>1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1</v>
      </c>
      <c r="AU159" s="1">
        <v>1</v>
      </c>
      <c r="AV159" s="1">
        <v>0</v>
      </c>
      <c r="AW159" s="1">
        <v>0</v>
      </c>
      <c r="AX159" s="1">
        <v>0</v>
      </c>
      <c r="AY159" s="1"/>
      <c r="AZ159" s="1"/>
      <c r="BA159" s="2"/>
      <c r="BB159" s="2"/>
      <c r="BC159" s="2">
        <v>2</v>
      </c>
      <c r="BD159" s="2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x14ac:dyDescent="0.3">
      <c r="A160" s="1" t="s">
        <v>195</v>
      </c>
      <c r="B160" s="1" t="s">
        <v>102</v>
      </c>
      <c r="C160" s="1" t="s">
        <v>217</v>
      </c>
      <c r="D160" s="1" t="s">
        <v>218</v>
      </c>
      <c r="E160" s="1" t="s">
        <v>201</v>
      </c>
      <c r="F160" s="1" t="s">
        <v>202</v>
      </c>
      <c r="G160" s="1" t="s">
        <v>1</v>
      </c>
      <c r="H160" s="1">
        <v>16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>
        <v>0</v>
      </c>
      <c r="AE160" s="1">
        <v>1</v>
      </c>
      <c r="AF160" s="1"/>
      <c r="AG160" s="1">
        <v>0</v>
      </c>
      <c r="AH160" s="1">
        <v>0</v>
      </c>
      <c r="AI160" s="1">
        <v>0</v>
      </c>
      <c r="AJ160" s="1">
        <v>1</v>
      </c>
      <c r="AK160" s="1">
        <v>0</v>
      </c>
      <c r="AL160" s="1">
        <v>0</v>
      </c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2"/>
      <c r="BB160" s="2"/>
      <c r="BC160" s="2"/>
      <c r="BD160" s="2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>
        <v>2</v>
      </c>
    </row>
    <row r="161" spans="1:69" x14ac:dyDescent="0.3">
      <c r="A161" s="1" t="s">
        <v>196</v>
      </c>
      <c r="B161" s="1" t="s">
        <v>102</v>
      </c>
      <c r="C161" s="1" t="s">
        <v>217</v>
      </c>
      <c r="D161" s="1" t="s">
        <v>218</v>
      </c>
      <c r="E161" s="1" t="s">
        <v>201</v>
      </c>
      <c r="F161" s="1" t="s">
        <v>202</v>
      </c>
      <c r="G161" s="1" t="s">
        <v>1</v>
      </c>
      <c r="H161" s="1">
        <v>15</v>
      </c>
      <c r="I161" s="1">
        <v>14</v>
      </c>
      <c r="J161" s="1">
        <v>16</v>
      </c>
      <c r="K161" s="1"/>
      <c r="L161" s="1"/>
      <c r="M161" s="1"/>
      <c r="N161" s="1"/>
      <c r="O161" s="1"/>
      <c r="P161" s="1"/>
      <c r="Q161" s="2">
        <f>103*1.1</f>
        <v>113.30000000000001</v>
      </c>
      <c r="R161" s="2"/>
      <c r="S161" s="2"/>
      <c r="T161" s="2"/>
      <c r="U161" s="1"/>
      <c r="V161" s="1">
        <v>28</v>
      </c>
      <c r="W161" s="1">
        <v>273</v>
      </c>
      <c r="X161" s="1"/>
      <c r="Y161" s="1">
        <v>56</v>
      </c>
      <c r="Z161" s="1">
        <v>301</v>
      </c>
      <c r="AA161" s="1">
        <v>28</v>
      </c>
      <c r="AB161" s="1">
        <v>26</v>
      </c>
      <c r="AC161" s="1">
        <v>30</v>
      </c>
      <c r="AD161" s="1">
        <v>0</v>
      </c>
      <c r="AE161" s="1">
        <v>1</v>
      </c>
      <c r="AF161" s="1">
        <v>0</v>
      </c>
      <c r="AG161" s="1">
        <v>0</v>
      </c>
      <c r="AH161" s="1">
        <v>0</v>
      </c>
      <c r="AI161" s="1">
        <v>1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28</v>
      </c>
      <c r="BA161" s="2">
        <v>1</v>
      </c>
      <c r="BB161" s="2">
        <v>2</v>
      </c>
      <c r="BC161" s="2">
        <v>1</v>
      </c>
      <c r="BD161" s="2"/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1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/>
    </row>
    <row r="162" spans="1:69" x14ac:dyDescent="0.3">
      <c r="A162" s="1" t="s">
        <v>205</v>
      </c>
      <c r="B162" s="1" t="s">
        <v>102</v>
      </c>
      <c r="C162" s="1" t="s">
        <v>217</v>
      </c>
      <c r="D162" s="1" t="s">
        <v>218</v>
      </c>
      <c r="E162" s="1" t="s">
        <v>201</v>
      </c>
      <c r="F162" s="1" t="s">
        <v>202</v>
      </c>
      <c r="G162" s="1" t="s">
        <v>1</v>
      </c>
      <c r="H162" s="1"/>
      <c r="I162" s="1"/>
      <c r="J162" s="1"/>
      <c r="K162" s="1">
        <v>32</v>
      </c>
      <c r="L162" s="1">
        <v>30</v>
      </c>
      <c r="M162" s="1">
        <v>34</v>
      </c>
      <c r="N162" s="1">
        <v>32</v>
      </c>
      <c r="O162" s="1">
        <v>30</v>
      </c>
      <c r="P162" s="1">
        <v>34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>
        <v>0</v>
      </c>
      <c r="AE162" s="1">
        <v>1</v>
      </c>
      <c r="AF162" s="1">
        <v>0</v>
      </c>
      <c r="AG162" s="1">
        <v>0</v>
      </c>
      <c r="AH162" s="1">
        <v>0</v>
      </c>
      <c r="AI162" s="1">
        <v>1</v>
      </c>
      <c r="AJ162" s="1">
        <v>1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/>
      <c r="AZ162" s="1"/>
      <c r="BA162" s="2"/>
      <c r="BB162" s="2"/>
      <c r="BC162" s="2">
        <v>2</v>
      </c>
      <c r="BD162" s="2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x14ac:dyDescent="0.3">
      <c r="A163" s="1" t="s">
        <v>195</v>
      </c>
      <c r="B163" s="1" t="s">
        <v>103</v>
      </c>
      <c r="C163" s="1" t="s">
        <v>217</v>
      </c>
      <c r="D163" s="1" t="s">
        <v>218</v>
      </c>
      <c r="E163" s="1" t="s">
        <v>201</v>
      </c>
      <c r="F163" s="1" t="s">
        <v>202</v>
      </c>
      <c r="G163" s="1" t="s">
        <v>1</v>
      </c>
      <c r="H163" s="1">
        <v>18.5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v>0</v>
      </c>
      <c r="AE163" s="1">
        <v>1</v>
      </c>
      <c r="AF163" s="1"/>
      <c r="AG163" s="1">
        <v>0</v>
      </c>
      <c r="AH163" s="1">
        <v>0</v>
      </c>
      <c r="AI163" s="1">
        <v>1</v>
      </c>
      <c r="AJ163" s="1">
        <v>0</v>
      </c>
      <c r="AK163" s="1">
        <v>0</v>
      </c>
      <c r="AL163" s="1">
        <v>0</v>
      </c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2"/>
      <c r="BB163" s="2"/>
      <c r="BC163" s="2"/>
      <c r="BD163" s="2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>
        <v>3</v>
      </c>
    </row>
    <row r="164" spans="1:69" x14ac:dyDescent="0.3">
      <c r="A164" s="1" t="s">
        <v>198</v>
      </c>
      <c r="B164" s="1" t="s">
        <v>103</v>
      </c>
      <c r="C164" s="1" t="s">
        <v>217</v>
      </c>
      <c r="D164" s="1" t="s">
        <v>218</v>
      </c>
      <c r="E164" s="1" t="s">
        <v>201</v>
      </c>
      <c r="F164" s="1" t="s">
        <v>202</v>
      </c>
      <c r="G164" s="1" t="s">
        <v>1</v>
      </c>
      <c r="H164" s="1"/>
      <c r="I164" s="1"/>
      <c r="J164" s="1"/>
      <c r="K164" s="1">
        <v>18</v>
      </c>
      <c r="L164" s="1">
        <v>17</v>
      </c>
      <c r="M164" s="1">
        <v>19</v>
      </c>
      <c r="N164" s="1">
        <v>16</v>
      </c>
      <c r="O164" s="1">
        <v>15</v>
      </c>
      <c r="P164" s="1">
        <v>17</v>
      </c>
      <c r="Q164" s="1">
        <v>170</v>
      </c>
      <c r="R164" s="1"/>
      <c r="S164" s="1"/>
      <c r="T164" s="1"/>
      <c r="U164" s="1"/>
      <c r="V164" s="1">
        <v>200</v>
      </c>
      <c r="W164" s="1">
        <v>260</v>
      </c>
      <c r="X164" s="1">
        <v>67</v>
      </c>
      <c r="Y164" s="1">
        <v>52</v>
      </c>
      <c r="Z164" s="1">
        <v>70</v>
      </c>
      <c r="AA164" s="1">
        <v>25</v>
      </c>
      <c r="AB164" s="1">
        <v>21</v>
      </c>
      <c r="AC164" s="1">
        <v>29</v>
      </c>
      <c r="AD164" s="1">
        <v>0</v>
      </c>
      <c r="AE164" s="1">
        <v>1</v>
      </c>
      <c r="AF164" s="1">
        <v>0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1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25</v>
      </c>
      <c r="BA164" s="2">
        <v>1</v>
      </c>
      <c r="BB164" s="2">
        <v>2</v>
      </c>
      <c r="BC164" s="2">
        <v>2</v>
      </c>
      <c r="BD164" s="2"/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1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3</v>
      </c>
    </row>
    <row r="165" spans="1:69" x14ac:dyDescent="0.3">
      <c r="A165" s="1" t="s">
        <v>205</v>
      </c>
      <c r="B165" s="1" t="s">
        <v>103</v>
      </c>
      <c r="C165" s="1" t="s">
        <v>217</v>
      </c>
      <c r="D165" s="1" t="s">
        <v>218</v>
      </c>
      <c r="E165" s="1" t="s">
        <v>201</v>
      </c>
      <c r="F165" s="1" t="s">
        <v>202</v>
      </c>
      <c r="G165" s="1" t="s">
        <v>1</v>
      </c>
      <c r="H165" s="1"/>
      <c r="I165" s="1"/>
      <c r="J165" s="1"/>
      <c r="K165" s="1">
        <v>35</v>
      </c>
      <c r="L165" s="1">
        <v>32</v>
      </c>
      <c r="M165" s="1">
        <v>38</v>
      </c>
      <c r="N165" s="1">
        <v>35</v>
      </c>
      <c r="O165" s="1">
        <v>32</v>
      </c>
      <c r="P165" s="1">
        <v>38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v>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1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/>
      <c r="AZ165" s="1"/>
      <c r="BA165" s="2"/>
      <c r="BB165" s="2"/>
      <c r="BC165" s="2">
        <v>3</v>
      </c>
      <c r="BD165" s="2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3">
      <c r="A166" s="1" t="s">
        <v>195</v>
      </c>
      <c r="B166" s="1" t="s">
        <v>104</v>
      </c>
      <c r="C166" s="1" t="s">
        <v>217</v>
      </c>
      <c r="D166" s="1" t="s">
        <v>218</v>
      </c>
      <c r="E166" s="1" t="s">
        <v>201</v>
      </c>
      <c r="F166" s="1" t="s">
        <v>202</v>
      </c>
      <c r="G166" s="1" t="s">
        <v>1</v>
      </c>
      <c r="H166" s="1">
        <v>16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v>0</v>
      </c>
      <c r="AE166" s="1">
        <v>0</v>
      </c>
      <c r="AF166" s="1"/>
      <c r="AG166" s="1">
        <v>1</v>
      </c>
      <c r="AH166" s="1">
        <v>0</v>
      </c>
      <c r="AI166" s="1">
        <v>0</v>
      </c>
      <c r="AJ166" s="1">
        <v>1</v>
      </c>
      <c r="AK166" s="1">
        <v>0</v>
      </c>
      <c r="AL166" s="1">
        <v>0</v>
      </c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2"/>
      <c r="BB166" s="2"/>
      <c r="BC166" s="2"/>
      <c r="BD166" s="2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>
        <v>3</v>
      </c>
    </row>
    <row r="167" spans="1:69" x14ac:dyDescent="0.3">
      <c r="A167" s="1" t="s">
        <v>196</v>
      </c>
      <c r="B167" s="1" t="s">
        <v>104</v>
      </c>
      <c r="C167" s="1" t="s">
        <v>217</v>
      </c>
      <c r="D167" s="1" t="s">
        <v>218</v>
      </c>
      <c r="E167" s="1" t="s">
        <v>201</v>
      </c>
      <c r="F167" s="1" t="s">
        <v>202</v>
      </c>
      <c r="G167" s="1" t="s">
        <v>1</v>
      </c>
      <c r="H167" s="1">
        <v>15</v>
      </c>
      <c r="I167" s="1">
        <v>14</v>
      </c>
      <c r="J167" s="1">
        <v>16</v>
      </c>
      <c r="K167" s="1"/>
      <c r="L167" s="1"/>
      <c r="M167" s="1"/>
      <c r="N167" s="1"/>
      <c r="O167" s="1"/>
      <c r="P167" s="1"/>
      <c r="Q167" s="2"/>
      <c r="R167" s="2"/>
      <c r="S167" s="2"/>
      <c r="T167" s="2"/>
      <c r="U167" s="1">
        <v>10</v>
      </c>
      <c r="V167" s="1">
        <v>8</v>
      </c>
      <c r="W167" s="1">
        <v>12</v>
      </c>
      <c r="X167" s="1">
        <v>322</v>
      </c>
      <c r="Y167" s="1"/>
      <c r="Z167" s="1"/>
      <c r="AA167" s="1">
        <v>22</v>
      </c>
      <c r="AB167" s="1">
        <v>12</v>
      </c>
      <c r="AC167" s="1">
        <v>31</v>
      </c>
      <c r="AD167" s="1">
        <v>0</v>
      </c>
      <c r="AE167" s="1">
        <v>1</v>
      </c>
      <c r="AF167" s="1">
        <v>1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28</v>
      </c>
      <c r="BA167" s="2">
        <v>1</v>
      </c>
      <c r="BB167" s="2">
        <v>2</v>
      </c>
      <c r="BC167" s="2">
        <v>1</v>
      </c>
      <c r="BD167" s="2"/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/>
    </row>
    <row r="168" spans="1:69" x14ac:dyDescent="0.3">
      <c r="A168" s="1" t="s">
        <v>205</v>
      </c>
      <c r="B168" s="1" t="s">
        <v>104</v>
      </c>
      <c r="C168" s="1" t="s">
        <v>217</v>
      </c>
      <c r="D168" s="1" t="s">
        <v>218</v>
      </c>
      <c r="E168" s="1" t="s">
        <v>201</v>
      </c>
      <c r="F168" s="1" t="s">
        <v>202</v>
      </c>
      <c r="G168" s="1" t="s">
        <v>1</v>
      </c>
      <c r="H168" s="1"/>
      <c r="I168" s="1"/>
      <c r="J168" s="1"/>
      <c r="K168" s="1">
        <v>32</v>
      </c>
      <c r="L168" s="1">
        <v>30</v>
      </c>
      <c r="M168" s="1">
        <v>34</v>
      </c>
      <c r="N168" s="1">
        <v>32</v>
      </c>
      <c r="O168" s="1">
        <v>30</v>
      </c>
      <c r="P168" s="1">
        <v>34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1</v>
      </c>
      <c r="AS168" s="1">
        <v>1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/>
      <c r="AZ168" s="1"/>
      <c r="BA168" s="2"/>
      <c r="BB168" s="2"/>
      <c r="BC168" s="2">
        <v>3</v>
      </c>
      <c r="BD168" s="2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3">
      <c r="A169" s="1" t="s">
        <v>195</v>
      </c>
      <c r="B169" s="1" t="s">
        <v>105</v>
      </c>
      <c r="C169" s="1" t="s">
        <v>217</v>
      </c>
      <c r="D169" s="1" t="s">
        <v>218</v>
      </c>
      <c r="E169" s="1" t="s">
        <v>201</v>
      </c>
      <c r="F169" s="1" t="s">
        <v>202</v>
      </c>
      <c r="G169" s="1" t="s">
        <v>1</v>
      </c>
      <c r="H169" s="1">
        <v>16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v>0</v>
      </c>
      <c r="AE169" s="1">
        <v>0</v>
      </c>
      <c r="AF169" s="1"/>
      <c r="AG169" s="1">
        <v>1</v>
      </c>
      <c r="AH169" s="1">
        <v>1</v>
      </c>
      <c r="AI169" s="1">
        <v>0</v>
      </c>
      <c r="AJ169" s="1">
        <v>1</v>
      </c>
      <c r="AK169" s="1">
        <v>0</v>
      </c>
      <c r="AL169" s="1">
        <v>0</v>
      </c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2"/>
      <c r="BB169" s="2"/>
      <c r="BC169" s="2"/>
      <c r="BD169" s="2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>
        <v>4</v>
      </c>
    </row>
    <row r="170" spans="1:69" x14ac:dyDescent="0.3">
      <c r="A170" s="1" t="s">
        <v>196</v>
      </c>
      <c r="B170" s="1" t="s">
        <v>105</v>
      </c>
      <c r="C170" s="1" t="s">
        <v>217</v>
      </c>
      <c r="D170" s="1" t="s">
        <v>218</v>
      </c>
      <c r="E170" s="1" t="s">
        <v>201</v>
      </c>
      <c r="F170" s="1" t="s">
        <v>202</v>
      </c>
      <c r="G170" s="1" t="s">
        <v>1</v>
      </c>
      <c r="H170" s="1">
        <v>15</v>
      </c>
      <c r="I170" s="1">
        <v>13</v>
      </c>
      <c r="J170" s="1">
        <v>16</v>
      </c>
      <c r="K170" s="1"/>
      <c r="L170" s="1"/>
      <c r="M170" s="1"/>
      <c r="N170" s="1"/>
      <c r="O170" s="1"/>
      <c r="P170" s="1"/>
      <c r="Q170" s="2">
        <f>118*1.5</f>
        <v>177</v>
      </c>
      <c r="R170" s="2"/>
      <c r="S170" s="2"/>
      <c r="T170" s="2"/>
      <c r="U170" s="1">
        <v>6</v>
      </c>
      <c r="V170" s="1">
        <v>5</v>
      </c>
      <c r="W170" s="1">
        <v>12</v>
      </c>
      <c r="X170" s="1">
        <v>28</v>
      </c>
      <c r="Y170" s="1">
        <v>21</v>
      </c>
      <c r="Z170" s="1">
        <v>57</v>
      </c>
      <c r="AA170" s="1">
        <v>12</v>
      </c>
      <c r="AB170" s="1">
        <v>9</v>
      </c>
      <c r="AC170" s="1">
        <v>24</v>
      </c>
      <c r="AD170" s="1">
        <v>0</v>
      </c>
      <c r="AE170" s="1">
        <v>0</v>
      </c>
      <c r="AF170" s="1">
        <v>0</v>
      </c>
      <c r="AG170" s="1">
        <v>1</v>
      </c>
      <c r="AH170" s="1">
        <v>1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0</v>
      </c>
      <c r="AW170" s="1">
        <v>0</v>
      </c>
      <c r="AX170" s="1">
        <v>0</v>
      </c>
      <c r="AY170" s="1">
        <v>1</v>
      </c>
      <c r="AZ170" s="1">
        <v>28</v>
      </c>
      <c r="BA170" s="2">
        <v>1</v>
      </c>
      <c r="BB170" s="2">
        <v>2</v>
      </c>
      <c r="BC170" s="2">
        <v>2</v>
      </c>
      <c r="BD170" s="2"/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1</v>
      </c>
      <c r="BL170" s="1">
        <v>1</v>
      </c>
      <c r="BM170" s="1">
        <v>1</v>
      </c>
      <c r="BN170" s="1">
        <v>0</v>
      </c>
      <c r="BO170" s="1">
        <v>0</v>
      </c>
      <c r="BP170" s="1">
        <v>0</v>
      </c>
      <c r="BQ170" s="1"/>
    </row>
    <row r="171" spans="1:69" x14ac:dyDescent="0.3">
      <c r="A171" s="1" t="s">
        <v>199</v>
      </c>
      <c r="B171" s="1" t="s">
        <v>105</v>
      </c>
      <c r="C171" s="1" t="s">
        <v>217</v>
      </c>
      <c r="D171" s="1" t="s">
        <v>218</v>
      </c>
      <c r="E171" s="1" t="s">
        <v>201</v>
      </c>
      <c r="F171" s="1" t="s">
        <v>202</v>
      </c>
      <c r="G171" s="1" t="s">
        <v>1</v>
      </c>
      <c r="H171" s="1">
        <v>15.2</v>
      </c>
      <c r="I171" s="1"/>
      <c r="J171" s="1"/>
      <c r="K171" s="1"/>
      <c r="L171" s="1"/>
      <c r="M171" s="1"/>
      <c r="N171" s="1"/>
      <c r="O171" s="1"/>
      <c r="P171" s="1"/>
      <c r="Q171" s="1">
        <v>180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2"/>
      <c r="BB171" s="2"/>
      <c r="BC171" s="2"/>
      <c r="BD171" s="2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3">
      <c r="A172" s="1" t="s">
        <v>197</v>
      </c>
      <c r="B172" s="1" t="s">
        <v>105</v>
      </c>
      <c r="C172" s="1" t="s">
        <v>217</v>
      </c>
      <c r="D172" s="1" t="s">
        <v>218</v>
      </c>
      <c r="E172" s="1" t="s">
        <v>201</v>
      </c>
      <c r="F172" s="1" t="s">
        <v>202</v>
      </c>
      <c r="G172" s="1" t="s">
        <v>1</v>
      </c>
      <c r="H172" s="1">
        <v>28.5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2">
        <v>1</v>
      </c>
      <c r="BB172" s="2"/>
      <c r="BC172" s="2">
        <v>3</v>
      </c>
      <c r="BD172" s="2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>
        <v>6.1</v>
      </c>
    </row>
    <row r="173" spans="1:69" x14ac:dyDescent="0.3">
      <c r="A173" s="1" t="s">
        <v>205</v>
      </c>
      <c r="B173" s="1" t="s">
        <v>105</v>
      </c>
      <c r="C173" s="1" t="s">
        <v>217</v>
      </c>
      <c r="D173" s="1" t="s">
        <v>218</v>
      </c>
      <c r="E173" s="1" t="s">
        <v>201</v>
      </c>
      <c r="F173" s="1" t="s">
        <v>202</v>
      </c>
      <c r="G173" s="1" t="s">
        <v>1</v>
      </c>
      <c r="H173" s="1"/>
      <c r="I173" s="1"/>
      <c r="J173" s="1"/>
      <c r="K173" s="1">
        <v>30</v>
      </c>
      <c r="L173" s="1">
        <v>24</v>
      </c>
      <c r="M173" s="1">
        <v>36</v>
      </c>
      <c r="N173" s="1">
        <v>28.5</v>
      </c>
      <c r="O173" s="1">
        <v>23</v>
      </c>
      <c r="P173" s="1">
        <v>34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v>0</v>
      </c>
      <c r="AE173" s="1">
        <v>1</v>
      </c>
      <c r="AF173" s="1">
        <v>1</v>
      </c>
      <c r="AG173" s="1">
        <v>1</v>
      </c>
      <c r="AH173" s="1">
        <v>1</v>
      </c>
      <c r="AI173" s="1">
        <v>0</v>
      </c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0</v>
      </c>
      <c r="AX173" s="1">
        <v>0</v>
      </c>
      <c r="AY173" s="1"/>
      <c r="AZ173" s="1"/>
      <c r="BA173" s="2"/>
      <c r="BB173" s="2"/>
      <c r="BC173" s="2">
        <v>2</v>
      </c>
      <c r="BD173" s="2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3">
      <c r="A174" s="1" t="s">
        <v>195</v>
      </c>
      <c r="B174" s="1" t="s">
        <v>106</v>
      </c>
      <c r="C174" s="1" t="s">
        <v>217</v>
      </c>
      <c r="D174" s="1" t="s">
        <v>218</v>
      </c>
      <c r="E174" s="1" t="s">
        <v>201</v>
      </c>
      <c r="F174" s="1" t="s">
        <v>202</v>
      </c>
      <c r="G174" s="1" t="s">
        <v>1</v>
      </c>
      <c r="H174" s="1">
        <v>14.5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v>0</v>
      </c>
      <c r="AE174" s="1">
        <v>0</v>
      </c>
      <c r="AF174" s="1"/>
      <c r="AG174" s="1">
        <v>1</v>
      </c>
      <c r="AH174" s="1">
        <v>0</v>
      </c>
      <c r="AI174" s="1">
        <v>0</v>
      </c>
      <c r="AJ174" s="1">
        <v>1</v>
      </c>
      <c r="AK174" s="1">
        <v>0</v>
      </c>
      <c r="AL174" s="1">
        <v>0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2"/>
      <c r="BB174" s="2"/>
      <c r="BC174" s="2"/>
      <c r="BD174" s="2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</v>
      </c>
    </row>
    <row r="175" spans="1:69" x14ac:dyDescent="0.3">
      <c r="A175" s="1" t="s">
        <v>196</v>
      </c>
      <c r="B175" s="1" t="s">
        <v>106</v>
      </c>
      <c r="C175" s="1" t="s">
        <v>217</v>
      </c>
      <c r="D175" s="1" t="s">
        <v>218</v>
      </c>
      <c r="E175" s="1" t="s">
        <v>201</v>
      </c>
      <c r="F175" s="1" t="s">
        <v>202</v>
      </c>
      <c r="G175" s="1" t="s">
        <v>1</v>
      </c>
      <c r="H175" s="1">
        <v>14</v>
      </c>
      <c r="I175" s="1">
        <v>12</v>
      </c>
      <c r="J175" s="1">
        <v>16</v>
      </c>
      <c r="K175" s="1"/>
      <c r="L175" s="1"/>
      <c r="M175" s="1"/>
      <c r="N175" s="1"/>
      <c r="O175" s="1"/>
      <c r="P175" s="1"/>
      <c r="Q175" s="2">
        <f>63*2</f>
        <v>126</v>
      </c>
      <c r="R175" s="2"/>
      <c r="S175" s="2"/>
      <c r="T175" s="2"/>
      <c r="U175" s="1">
        <v>7</v>
      </c>
      <c r="V175" s="1">
        <v>6</v>
      </c>
      <c r="W175" s="1">
        <v>9</v>
      </c>
      <c r="X175" s="1">
        <v>35</v>
      </c>
      <c r="Y175" s="1"/>
      <c r="Z175" s="1"/>
      <c r="AA175" s="1">
        <v>14</v>
      </c>
      <c r="AB175" s="1">
        <v>11</v>
      </c>
      <c r="AC175" s="1">
        <v>27</v>
      </c>
      <c r="AD175" s="1">
        <v>0</v>
      </c>
      <c r="AE175" s="1">
        <v>0</v>
      </c>
      <c r="AF175" s="1">
        <v>0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1</v>
      </c>
      <c r="AR175" s="1">
        <v>1</v>
      </c>
      <c r="AS175" s="1">
        <v>1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1</v>
      </c>
      <c r="AZ175" s="1">
        <v>21</v>
      </c>
      <c r="BA175" s="2">
        <v>1</v>
      </c>
      <c r="BB175" s="2">
        <v>2</v>
      </c>
      <c r="BC175" s="2">
        <v>1</v>
      </c>
      <c r="BD175" s="2"/>
      <c r="BE175" s="1">
        <v>0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/>
    </row>
    <row r="176" spans="1:69" x14ac:dyDescent="0.3">
      <c r="A176" s="1" t="s">
        <v>205</v>
      </c>
      <c r="B176" s="1" t="s">
        <v>106</v>
      </c>
      <c r="C176" s="1" t="s">
        <v>217</v>
      </c>
      <c r="D176" s="1" t="s">
        <v>218</v>
      </c>
      <c r="E176" s="1" t="s">
        <v>201</v>
      </c>
      <c r="F176" s="1" t="s">
        <v>202</v>
      </c>
      <c r="G176" s="1" t="s">
        <v>1</v>
      </c>
      <c r="H176" s="1"/>
      <c r="I176" s="1"/>
      <c r="J176" s="1"/>
      <c r="K176" s="1">
        <v>29</v>
      </c>
      <c r="L176" s="1">
        <v>26</v>
      </c>
      <c r="M176" s="1">
        <v>32</v>
      </c>
      <c r="N176" s="1">
        <v>29</v>
      </c>
      <c r="O176" s="1">
        <v>26</v>
      </c>
      <c r="P176" s="1">
        <v>32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>
        <v>0</v>
      </c>
      <c r="AE176" s="1">
        <v>1</v>
      </c>
      <c r="AF176" s="1">
        <v>0</v>
      </c>
      <c r="AG176" s="1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0</v>
      </c>
      <c r="AX176" s="1">
        <v>0</v>
      </c>
      <c r="AY176" s="1"/>
      <c r="AZ176" s="1"/>
      <c r="BA176" s="2"/>
      <c r="BB176" s="2"/>
      <c r="BC176" s="2">
        <v>2</v>
      </c>
      <c r="BD176" s="2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x14ac:dyDescent="0.3">
      <c r="A177" s="1" t="s">
        <v>196</v>
      </c>
      <c r="B177" s="1" t="s">
        <v>107</v>
      </c>
      <c r="C177" s="1" t="s">
        <v>217</v>
      </c>
      <c r="D177" s="1" t="s">
        <v>218</v>
      </c>
      <c r="E177" s="1" t="s">
        <v>201</v>
      </c>
      <c r="F177" s="1" t="s">
        <v>202</v>
      </c>
      <c r="G177" s="1" t="s">
        <v>1</v>
      </c>
      <c r="H177" s="1">
        <v>12</v>
      </c>
      <c r="I177" s="1">
        <v>10</v>
      </c>
      <c r="J177" s="1">
        <v>13</v>
      </c>
      <c r="K177" s="1"/>
      <c r="L177" s="1"/>
      <c r="M177" s="1"/>
      <c r="N177" s="1"/>
      <c r="O177" s="1"/>
      <c r="P177" s="1"/>
      <c r="Q177" s="2">
        <f>53*1.8</f>
        <v>95.4</v>
      </c>
      <c r="R177" s="2"/>
      <c r="S177" s="2"/>
      <c r="T177" s="2"/>
      <c r="U177" s="1">
        <v>6</v>
      </c>
      <c r="V177" s="1">
        <v>5</v>
      </c>
      <c r="W177" s="1">
        <v>8</v>
      </c>
      <c r="X177" s="1">
        <v>28</v>
      </c>
      <c r="Y177" s="1"/>
      <c r="Z177" s="1"/>
      <c r="AA177" s="1">
        <v>13</v>
      </c>
      <c r="AB177" s="1"/>
      <c r="AC177" s="1"/>
      <c r="AD177" s="1">
        <v>0</v>
      </c>
      <c r="AE177" s="1">
        <v>1</v>
      </c>
      <c r="AF177" s="1">
        <v>0</v>
      </c>
      <c r="AG177" s="1">
        <v>1</v>
      </c>
      <c r="AH177" s="1">
        <v>0</v>
      </c>
      <c r="AI177" s="1">
        <v>0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1</v>
      </c>
      <c r="AS177" s="1">
        <v>1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14</v>
      </c>
      <c r="BA177" s="2">
        <v>1</v>
      </c>
      <c r="BB177" s="2">
        <v>2</v>
      </c>
      <c r="BC177" s="2">
        <v>2</v>
      </c>
      <c r="BD177" s="2"/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/>
    </row>
    <row r="178" spans="1:69" x14ac:dyDescent="0.3">
      <c r="A178" s="1" t="s">
        <v>205</v>
      </c>
      <c r="B178" s="1" t="s">
        <v>107</v>
      </c>
      <c r="C178" s="1" t="s">
        <v>217</v>
      </c>
      <c r="D178" s="1" t="s">
        <v>218</v>
      </c>
      <c r="E178" s="1" t="s">
        <v>201</v>
      </c>
      <c r="F178" s="1" t="s">
        <v>202</v>
      </c>
      <c r="G178" s="1" t="s">
        <v>1</v>
      </c>
      <c r="H178" s="1"/>
      <c r="I178" s="1"/>
      <c r="J178" s="1"/>
      <c r="K178" s="1">
        <v>22</v>
      </c>
      <c r="L178" s="1">
        <v>19</v>
      </c>
      <c r="M178" s="1">
        <v>25</v>
      </c>
      <c r="N178" s="1">
        <v>24</v>
      </c>
      <c r="O178" s="1">
        <v>22</v>
      </c>
      <c r="P178" s="1">
        <v>26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v>0</v>
      </c>
      <c r="AE178" s="1">
        <v>1</v>
      </c>
      <c r="AF178" s="1">
        <v>0</v>
      </c>
      <c r="AG178" s="1">
        <v>1</v>
      </c>
      <c r="AH178" s="1">
        <v>0</v>
      </c>
      <c r="AI178" s="1">
        <v>0</v>
      </c>
      <c r="AJ178" s="1">
        <v>1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/>
      <c r="AZ178" s="1"/>
      <c r="BA178" s="2"/>
      <c r="BB178" s="2"/>
      <c r="BC178" s="2">
        <v>2</v>
      </c>
      <c r="BD178" s="2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x14ac:dyDescent="0.3">
      <c r="A179" s="1" t="s">
        <v>195</v>
      </c>
      <c r="B179" s="1" t="s">
        <v>111</v>
      </c>
      <c r="C179" s="1" t="s">
        <v>217</v>
      </c>
      <c r="D179" s="1" t="s">
        <v>218</v>
      </c>
      <c r="E179" s="1" t="s">
        <v>201</v>
      </c>
      <c r="F179" s="1" t="s">
        <v>202</v>
      </c>
      <c r="G179" s="1" t="s">
        <v>1</v>
      </c>
      <c r="H179" s="1">
        <v>15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>
        <v>0</v>
      </c>
      <c r="AE179" s="1">
        <v>1</v>
      </c>
      <c r="AF179" s="1"/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2"/>
      <c r="BB179" s="2"/>
      <c r="BC179" s="2"/>
      <c r="BD179" s="2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>
        <v>5</v>
      </c>
    </row>
    <row r="180" spans="1:69" x14ac:dyDescent="0.3">
      <c r="A180" s="1" t="s">
        <v>196</v>
      </c>
      <c r="B180" s="1" t="s">
        <v>111</v>
      </c>
      <c r="C180" s="1" t="s">
        <v>217</v>
      </c>
      <c r="D180" s="1" t="s">
        <v>218</v>
      </c>
      <c r="E180" s="1" t="s">
        <v>201</v>
      </c>
      <c r="F180" s="1" t="s">
        <v>202</v>
      </c>
      <c r="G180" s="1" t="s">
        <v>1</v>
      </c>
      <c r="H180" s="1">
        <v>13</v>
      </c>
      <c r="I180" s="1">
        <v>12</v>
      </c>
      <c r="J180" s="1">
        <v>14</v>
      </c>
      <c r="K180" s="1"/>
      <c r="L180" s="1"/>
      <c r="M180" s="1"/>
      <c r="N180" s="1"/>
      <c r="O180" s="1"/>
      <c r="P180" s="1"/>
      <c r="Q180" s="2">
        <f>38*1.7</f>
        <v>64.599999999999994</v>
      </c>
      <c r="R180" s="2"/>
      <c r="S180" s="2"/>
      <c r="T180" s="2"/>
      <c r="U180" s="1"/>
      <c r="V180" s="1">
        <v>287</v>
      </c>
      <c r="W180" s="1">
        <v>322</v>
      </c>
      <c r="X180" s="1">
        <v>35</v>
      </c>
      <c r="Y180" s="1">
        <v>31</v>
      </c>
      <c r="Z180" s="1">
        <v>52</v>
      </c>
      <c r="AA180" s="1">
        <v>17</v>
      </c>
      <c r="AB180" s="1">
        <v>14</v>
      </c>
      <c r="AC180" s="1">
        <v>21</v>
      </c>
      <c r="AD180" s="1">
        <v>0</v>
      </c>
      <c r="AE180" s="1">
        <v>1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14</v>
      </c>
      <c r="BA180" s="2">
        <v>1</v>
      </c>
      <c r="BB180" s="2">
        <v>2</v>
      </c>
      <c r="BC180" s="2">
        <v>1</v>
      </c>
      <c r="BD180" s="2"/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1</v>
      </c>
      <c r="BL180" s="1">
        <v>0</v>
      </c>
      <c r="BM180" s="1">
        <v>1</v>
      </c>
      <c r="BN180" s="1">
        <v>0</v>
      </c>
      <c r="BO180" s="1">
        <v>0</v>
      </c>
      <c r="BP180" s="1">
        <v>0</v>
      </c>
      <c r="BQ180" s="1"/>
    </row>
    <row r="181" spans="1:69" x14ac:dyDescent="0.3">
      <c r="A181" s="1" t="s">
        <v>205</v>
      </c>
      <c r="B181" s="1" t="s">
        <v>111</v>
      </c>
      <c r="C181" s="1" t="s">
        <v>217</v>
      </c>
      <c r="D181" s="1" t="s">
        <v>218</v>
      </c>
      <c r="E181" s="1" t="s">
        <v>201</v>
      </c>
      <c r="F181" s="1" t="s">
        <v>202</v>
      </c>
      <c r="G181" s="1" t="s">
        <v>1</v>
      </c>
      <c r="H181" s="1"/>
      <c r="I181" s="1"/>
      <c r="J181" s="1"/>
      <c r="K181" s="1">
        <v>30</v>
      </c>
      <c r="L181" s="1">
        <v>28</v>
      </c>
      <c r="M181" s="1">
        <v>32</v>
      </c>
      <c r="N181" s="1">
        <v>30</v>
      </c>
      <c r="O181" s="1">
        <v>28</v>
      </c>
      <c r="P181" s="1">
        <v>32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>
        <v>0</v>
      </c>
      <c r="AE181" s="1">
        <v>1</v>
      </c>
      <c r="AF181" s="1">
        <v>0</v>
      </c>
      <c r="AG181" s="1">
        <v>0</v>
      </c>
      <c r="AH181" s="1">
        <v>0</v>
      </c>
      <c r="AI181" s="1">
        <v>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1</v>
      </c>
      <c r="AS181" s="1">
        <v>1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/>
      <c r="AZ181" s="1"/>
      <c r="BA181" s="2"/>
      <c r="BB181" s="2"/>
      <c r="BC181" s="2">
        <v>1</v>
      </c>
      <c r="BD181" s="2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x14ac:dyDescent="0.3">
      <c r="A182" s="1" t="s">
        <v>195</v>
      </c>
      <c r="B182" s="1" t="s">
        <v>112</v>
      </c>
      <c r="C182" s="1" t="s">
        <v>217</v>
      </c>
      <c r="D182" s="1" t="s">
        <v>218</v>
      </c>
      <c r="E182" s="1" t="s">
        <v>201</v>
      </c>
      <c r="F182" s="1" t="s">
        <v>202</v>
      </c>
      <c r="G182" s="1" t="s">
        <v>1</v>
      </c>
      <c r="H182" s="1">
        <v>17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>
        <v>0</v>
      </c>
      <c r="AE182" s="1">
        <v>1</v>
      </c>
      <c r="AF182" s="1"/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0</v>
      </c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2"/>
      <c r="BB182" s="2"/>
      <c r="BC182" s="2"/>
      <c r="BD182" s="2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3</v>
      </c>
    </row>
    <row r="183" spans="1:69" x14ac:dyDescent="0.3">
      <c r="A183" s="1" t="s">
        <v>196</v>
      </c>
      <c r="B183" s="1" t="s">
        <v>112</v>
      </c>
      <c r="C183" s="1" t="s">
        <v>217</v>
      </c>
      <c r="D183" s="1" t="s">
        <v>218</v>
      </c>
      <c r="E183" s="1" t="s">
        <v>201</v>
      </c>
      <c r="F183" s="1" t="s">
        <v>202</v>
      </c>
      <c r="G183" s="1" t="s">
        <v>1</v>
      </c>
      <c r="H183" s="1">
        <v>16</v>
      </c>
      <c r="I183" s="1">
        <v>15</v>
      </c>
      <c r="J183" s="1">
        <v>17</v>
      </c>
      <c r="K183" s="1"/>
      <c r="L183" s="1"/>
      <c r="M183" s="1"/>
      <c r="N183" s="1"/>
      <c r="O183" s="1"/>
      <c r="P183" s="1"/>
      <c r="Q183" s="2">
        <f>26*2.5</f>
        <v>65</v>
      </c>
      <c r="R183" s="2"/>
      <c r="S183" s="2"/>
      <c r="T183" s="2"/>
      <c r="U183" s="1"/>
      <c r="V183" s="1">
        <v>273</v>
      </c>
      <c r="W183" s="1">
        <v>301</v>
      </c>
      <c r="X183" s="1">
        <v>30</v>
      </c>
      <c r="Y183" s="1">
        <v>28</v>
      </c>
      <c r="Z183" s="1">
        <v>34</v>
      </c>
      <c r="AA183" s="1">
        <v>19</v>
      </c>
      <c r="AB183" s="1">
        <v>14</v>
      </c>
      <c r="AC183" s="1">
        <v>23</v>
      </c>
      <c r="AD183" s="1">
        <v>0</v>
      </c>
      <c r="AE183" s="1">
        <v>1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1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21</v>
      </c>
      <c r="BA183" s="2">
        <v>1</v>
      </c>
      <c r="BB183" s="2">
        <v>2</v>
      </c>
      <c r="BC183" s="2">
        <v>2</v>
      </c>
      <c r="BD183" s="2"/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  <c r="BM183" s="1">
        <v>1</v>
      </c>
      <c r="BN183" s="1">
        <v>1</v>
      </c>
      <c r="BO183" s="1">
        <v>0</v>
      </c>
      <c r="BP183" s="1">
        <v>0</v>
      </c>
      <c r="BQ183" s="1"/>
    </row>
    <row r="184" spans="1:69" x14ac:dyDescent="0.3">
      <c r="A184" s="1" t="s">
        <v>205</v>
      </c>
      <c r="B184" s="1" t="s">
        <v>112</v>
      </c>
      <c r="C184" s="1" t="s">
        <v>217</v>
      </c>
      <c r="D184" s="1" t="s">
        <v>218</v>
      </c>
      <c r="E184" s="1" t="s">
        <v>201</v>
      </c>
      <c r="F184" s="1" t="s">
        <v>202</v>
      </c>
      <c r="G184" s="1" t="s">
        <v>1</v>
      </c>
      <c r="H184" s="1"/>
      <c r="I184" s="1"/>
      <c r="J184" s="1"/>
      <c r="K184" s="1">
        <v>34</v>
      </c>
      <c r="L184" s="1">
        <v>32</v>
      </c>
      <c r="M184" s="1">
        <v>36</v>
      </c>
      <c r="N184" s="1">
        <v>34</v>
      </c>
      <c r="O184" s="1">
        <v>32</v>
      </c>
      <c r="P184" s="1">
        <v>36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>
        <v>0</v>
      </c>
      <c r="AE184" s="1">
        <v>1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1</v>
      </c>
      <c r="AS184" s="1">
        <v>1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/>
      <c r="AZ184" s="1"/>
      <c r="BA184" s="2"/>
      <c r="BB184" s="2"/>
      <c r="BC184" s="2">
        <v>3</v>
      </c>
      <c r="BD184" s="2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x14ac:dyDescent="0.3">
      <c r="A185" s="1" t="s">
        <v>195</v>
      </c>
      <c r="B185" s="1" t="s">
        <v>113</v>
      </c>
      <c r="C185" s="1" t="s">
        <v>217</v>
      </c>
      <c r="D185" s="1" t="s">
        <v>218</v>
      </c>
      <c r="E185" s="1" t="s">
        <v>201</v>
      </c>
      <c r="F185" s="1" t="s">
        <v>202</v>
      </c>
      <c r="G185" s="1" t="s">
        <v>1</v>
      </c>
      <c r="H185" s="1">
        <v>15.5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>
        <v>0</v>
      </c>
      <c r="AE185" s="1">
        <v>1</v>
      </c>
      <c r="AF185" s="1"/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2"/>
      <c r="BB185" s="2"/>
      <c r="BC185" s="2"/>
      <c r="BD185" s="2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</v>
      </c>
    </row>
    <row r="186" spans="1:69" x14ac:dyDescent="0.3">
      <c r="A186" s="1" t="s">
        <v>196</v>
      </c>
      <c r="B186" s="1" t="s">
        <v>113</v>
      </c>
      <c r="C186" s="1" t="s">
        <v>217</v>
      </c>
      <c r="D186" s="1" t="s">
        <v>218</v>
      </c>
      <c r="E186" s="1" t="s">
        <v>201</v>
      </c>
      <c r="F186" s="1" t="s">
        <v>202</v>
      </c>
      <c r="G186" s="1" t="s">
        <v>1</v>
      </c>
      <c r="H186" s="1">
        <v>14</v>
      </c>
      <c r="I186" s="1">
        <v>13</v>
      </c>
      <c r="J186" s="1">
        <v>15</v>
      </c>
      <c r="K186" s="1"/>
      <c r="L186" s="1"/>
      <c r="M186" s="1"/>
      <c r="N186" s="1"/>
      <c r="O186" s="1"/>
      <c r="P186" s="1"/>
      <c r="Q186" s="2">
        <f>24*2.3</f>
        <v>55.199999999999996</v>
      </c>
      <c r="R186" s="2"/>
      <c r="S186" s="2"/>
      <c r="T186" s="2"/>
      <c r="U186" s="1"/>
      <c r="V186" s="1">
        <v>266</v>
      </c>
      <c r="W186" s="1">
        <v>308</v>
      </c>
      <c r="X186" s="1">
        <v>28</v>
      </c>
      <c r="Y186" s="1">
        <v>23</v>
      </c>
      <c r="Z186" s="1">
        <v>32</v>
      </c>
      <c r="AA186" s="1"/>
      <c r="AB186" s="1"/>
      <c r="AC186" s="1"/>
      <c r="AD186" s="1">
        <v>0</v>
      </c>
      <c r="AE186" s="1">
        <v>1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1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14</v>
      </c>
      <c r="BA186" s="2">
        <v>1</v>
      </c>
      <c r="BB186" s="2">
        <v>2</v>
      </c>
      <c r="BC186" s="2">
        <v>2</v>
      </c>
      <c r="BD186" s="2"/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0</v>
      </c>
      <c r="BM186" s="1">
        <v>1</v>
      </c>
      <c r="BN186" s="1">
        <v>0</v>
      </c>
      <c r="BO186" s="1">
        <v>0</v>
      </c>
      <c r="BP186" s="1">
        <v>0</v>
      </c>
      <c r="BQ186" s="1"/>
    </row>
    <row r="187" spans="1:69" x14ac:dyDescent="0.3">
      <c r="A187" s="1" t="s">
        <v>197</v>
      </c>
      <c r="B187" s="1" t="s">
        <v>113</v>
      </c>
      <c r="C187" s="1" t="s">
        <v>217</v>
      </c>
      <c r="D187" s="1" t="s">
        <v>218</v>
      </c>
      <c r="E187" s="1" t="s">
        <v>201</v>
      </c>
      <c r="F187" s="1" t="s">
        <v>202</v>
      </c>
      <c r="G187" s="1" t="s">
        <v>1</v>
      </c>
      <c r="H187" s="1">
        <v>32.299999999999997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2">
        <v>1</v>
      </c>
      <c r="BB187" s="2"/>
      <c r="BC187" s="2">
        <v>1</v>
      </c>
      <c r="BD187" s="2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>
        <v>3.5</v>
      </c>
    </row>
    <row r="188" spans="1:69" x14ac:dyDescent="0.3">
      <c r="A188" s="1" t="s">
        <v>205</v>
      </c>
      <c r="B188" s="1" t="s">
        <v>113</v>
      </c>
      <c r="C188" s="1" t="s">
        <v>217</v>
      </c>
      <c r="D188" s="1" t="s">
        <v>218</v>
      </c>
      <c r="E188" s="1" t="s">
        <v>201</v>
      </c>
      <c r="F188" s="1" t="s">
        <v>202</v>
      </c>
      <c r="G188" s="1" t="s">
        <v>1</v>
      </c>
      <c r="H188" s="1"/>
      <c r="I188" s="1"/>
      <c r="J188" s="1"/>
      <c r="K188" s="1">
        <v>29</v>
      </c>
      <c r="L188" s="1">
        <v>25</v>
      </c>
      <c r="M188" s="1">
        <v>33</v>
      </c>
      <c r="N188" s="1">
        <v>31.5</v>
      </c>
      <c r="O188" s="1">
        <v>27</v>
      </c>
      <c r="P188" s="1">
        <v>36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>
        <v>0</v>
      </c>
      <c r="AE188" s="1">
        <v>1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1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/>
      <c r="AZ188" s="1"/>
      <c r="BA188" s="2"/>
      <c r="BB188" s="2"/>
      <c r="BC188" s="2">
        <v>2</v>
      </c>
      <c r="BD188" s="2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x14ac:dyDescent="0.3">
      <c r="A189" s="1" t="s">
        <v>195</v>
      </c>
      <c r="B189" s="1" t="s">
        <v>114</v>
      </c>
      <c r="C189" s="1" t="s">
        <v>217</v>
      </c>
      <c r="D189" s="1" t="s">
        <v>218</v>
      </c>
      <c r="E189" s="1" t="s">
        <v>201</v>
      </c>
      <c r="F189" s="1" t="s">
        <v>202</v>
      </c>
      <c r="G189" s="1" t="s">
        <v>1</v>
      </c>
      <c r="H189" s="1">
        <v>15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>
        <v>0</v>
      </c>
      <c r="AE189" s="1">
        <v>1</v>
      </c>
      <c r="AF189" s="1"/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2"/>
      <c r="BB189" s="2"/>
      <c r="BC189" s="2"/>
      <c r="BD189" s="2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3</v>
      </c>
    </row>
    <row r="190" spans="1:69" x14ac:dyDescent="0.3">
      <c r="A190" s="1" t="s">
        <v>196</v>
      </c>
      <c r="B190" s="1" t="s">
        <v>114</v>
      </c>
      <c r="C190" s="1" t="s">
        <v>217</v>
      </c>
      <c r="D190" s="1" t="s">
        <v>218</v>
      </c>
      <c r="E190" s="1" t="s">
        <v>201</v>
      </c>
      <c r="F190" s="1" t="s">
        <v>202</v>
      </c>
      <c r="G190" s="1" t="s">
        <v>1</v>
      </c>
      <c r="H190" s="1">
        <v>16</v>
      </c>
      <c r="I190" s="1">
        <v>15</v>
      </c>
      <c r="J190" s="1">
        <v>17</v>
      </c>
      <c r="K190" s="1"/>
      <c r="L190" s="1"/>
      <c r="M190" s="1"/>
      <c r="N190" s="1"/>
      <c r="O190" s="1"/>
      <c r="P190" s="1"/>
      <c r="Q190" s="2">
        <v>95</v>
      </c>
      <c r="R190" s="2"/>
      <c r="S190" s="2"/>
      <c r="T190" s="2"/>
      <c r="U190" s="1"/>
      <c r="V190" s="1">
        <v>259</v>
      </c>
      <c r="W190" s="1">
        <v>287</v>
      </c>
      <c r="X190" s="1">
        <v>38</v>
      </c>
      <c r="Y190" s="1">
        <v>35</v>
      </c>
      <c r="Z190" s="1">
        <v>41</v>
      </c>
      <c r="AA190" s="1">
        <v>21</v>
      </c>
      <c r="AB190" s="1">
        <v>19</v>
      </c>
      <c r="AC190" s="1">
        <v>22</v>
      </c>
      <c r="AD190" s="1">
        <v>0</v>
      </c>
      <c r="AE190" s="1">
        <v>1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1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28</v>
      </c>
      <c r="BA190" s="2">
        <v>1</v>
      </c>
      <c r="BB190" s="2">
        <v>2</v>
      </c>
      <c r="BC190" s="2">
        <v>1</v>
      </c>
      <c r="BD190" s="2"/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1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/>
    </row>
    <row r="191" spans="1:69" x14ac:dyDescent="0.3">
      <c r="A191" s="1" t="s">
        <v>205</v>
      </c>
      <c r="B191" s="1" t="s">
        <v>114</v>
      </c>
      <c r="C191" s="1" t="s">
        <v>217</v>
      </c>
      <c r="D191" s="1" t="s">
        <v>218</v>
      </c>
      <c r="E191" s="1" t="s">
        <v>201</v>
      </c>
      <c r="F191" s="1" t="s">
        <v>202</v>
      </c>
      <c r="G191" s="1" t="s">
        <v>1</v>
      </c>
      <c r="H191" s="1"/>
      <c r="I191" s="1"/>
      <c r="J191" s="1"/>
      <c r="K191" s="1">
        <v>30</v>
      </c>
      <c r="L191" s="1">
        <v>28</v>
      </c>
      <c r="M191" s="1">
        <v>32</v>
      </c>
      <c r="N191" s="1">
        <v>30</v>
      </c>
      <c r="O191" s="1">
        <v>28</v>
      </c>
      <c r="P191" s="1">
        <v>32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v>0</v>
      </c>
      <c r="AE191" s="1">
        <v>1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1</v>
      </c>
      <c r="AS191" s="1">
        <v>1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/>
      <c r="AZ191" s="1"/>
      <c r="BA191" s="2"/>
      <c r="BB191" s="2"/>
      <c r="BC191" s="2">
        <v>2</v>
      </c>
      <c r="BD191" s="2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x14ac:dyDescent="0.3">
      <c r="A192" s="1" t="s">
        <v>195</v>
      </c>
      <c r="B192" s="1" t="s">
        <v>115</v>
      </c>
      <c r="C192" s="1" t="s">
        <v>217</v>
      </c>
      <c r="D192" s="1" t="s">
        <v>218</v>
      </c>
      <c r="E192" s="1" t="s">
        <v>201</v>
      </c>
      <c r="F192" s="1" t="s">
        <v>202</v>
      </c>
      <c r="G192" s="1" t="s">
        <v>1</v>
      </c>
      <c r="H192" s="1">
        <v>15.5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>
        <v>0</v>
      </c>
      <c r="AE192" s="1">
        <v>1</v>
      </c>
      <c r="AF192" s="1"/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2"/>
      <c r="BB192" s="2"/>
      <c r="BC192" s="2"/>
      <c r="BD192" s="2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>
        <v>1</v>
      </c>
    </row>
    <row r="193" spans="1:69" x14ac:dyDescent="0.3">
      <c r="A193" s="1" t="s">
        <v>196</v>
      </c>
      <c r="B193" s="1" t="s">
        <v>115</v>
      </c>
      <c r="C193" s="1" t="s">
        <v>217</v>
      </c>
      <c r="D193" s="1" t="s">
        <v>218</v>
      </c>
      <c r="E193" s="1" t="s">
        <v>201</v>
      </c>
      <c r="F193" s="1" t="s">
        <v>202</v>
      </c>
      <c r="G193" s="1" t="s">
        <v>1</v>
      </c>
      <c r="H193" s="1">
        <v>16</v>
      </c>
      <c r="I193" s="1">
        <v>15</v>
      </c>
      <c r="J193" s="1">
        <v>16</v>
      </c>
      <c r="K193" s="1"/>
      <c r="L193" s="1"/>
      <c r="M193" s="1"/>
      <c r="N193" s="1"/>
      <c r="O193" s="1"/>
      <c r="P193" s="1"/>
      <c r="Q193" s="2">
        <v>90</v>
      </c>
      <c r="R193" s="2"/>
      <c r="S193" s="2"/>
      <c r="T193" s="2"/>
      <c r="U193" s="1"/>
      <c r="V193" s="1">
        <v>210</v>
      </c>
      <c r="W193" s="1">
        <v>301</v>
      </c>
      <c r="X193" s="1">
        <v>57</v>
      </c>
      <c r="Y193" s="1">
        <v>37</v>
      </c>
      <c r="Z193" s="1">
        <v>78</v>
      </c>
      <c r="AA193" s="1">
        <v>15</v>
      </c>
      <c r="AB193" s="1">
        <v>13</v>
      </c>
      <c r="AC193" s="1">
        <v>26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1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1</v>
      </c>
      <c r="AZ193" s="1">
        <f>6*7</f>
        <v>42</v>
      </c>
      <c r="BA193" s="2">
        <v>1</v>
      </c>
      <c r="BB193" s="2">
        <v>2</v>
      </c>
      <c r="BC193" s="2">
        <v>2</v>
      </c>
      <c r="BD193" s="2"/>
      <c r="BE193" s="1">
        <v>0</v>
      </c>
      <c r="BF193" s="1">
        <v>1</v>
      </c>
      <c r="BG193" s="1">
        <v>0</v>
      </c>
      <c r="BH193" s="1">
        <v>1</v>
      </c>
      <c r="BI193" s="1">
        <v>0</v>
      </c>
      <c r="BJ193" s="1">
        <v>1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/>
    </row>
    <row r="194" spans="1:69" x14ac:dyDescent="0.3">
      <c r="A194" s="1" t="s">
        <v>197</v>
      </c>
      <c r="B194" s="1" t="s">
        <v>115</v>
      </c>
      <c r="C194" s="1" t="s">
        <v>217</v>
      </c>
      <c r="D194" s="1" t="s">
        <v>218</v>
      </c>
      <c r="E194" s="1" t="s">
        <v>201</v>
      </c>
      <c r="F194" s="1" t="s">
        <v>202</v>
      </c>
      <c r="G194" s="1" t="s">
        <v>1</v>
      </c>
      <c r="H194" s="3">
        <v>30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2">
        <v>1</v>
      </c>
      <c r="BB194" s="2"/>
      <c r="BC194" s="2">
        <v>1</v>
      </c>
      <c r="BD194" s="2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>
        <v>2.5</v>
      </c>
    </row>
    <row r="195" spans="1:69" x14ac:dyDescent="0.3">
      <c r="A195" s="1" t="s">
        <v>205</v>
      </c>
      <c r="B195" s="1" t="s">
        <v>115</v>
      </c>
      <c r="C195" s="1" t="s">
        <v>217</v>
      </c>
      <c r="D195" s="1" t="s">
        <v>218</v>
      </c>
      <c r="E195" s="1" t="s">
        <v>201</v>
      </c>
      <c r="F195" s="1" t="s">
        <v>202</v>
      </c>
      <c r="G195" s="1" t="s">
        <v>1</v>
      </c>
      <c r="H195" s="1"/>
      <c r="I195" s="1"/>
      <c r="J195" s="1"/>
      <c r="K195" s="1">
        <v>30</v>
      </c>
      <c r="L195" s="1">
        <v>28</v>
      </c>
      <c r="M195" s="1">
        <v>32</v>
      </c>
      <c r="N195" s="1">
        <v>30</v>
      </c>
      <c r="O195" s="1">
        <v>28</v>
      </c>
      <c r="P195" s="1">
        <v>32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>
        <v>0</v>
      </c>
      <c r="AE195" s="1">
        <v>1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1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/>
      <c r="AZ195" s="1"/>
      <c r="BA195" s="2"/>
      <c r="BB195" s="2"/>
      <c r="BC195" s="2">
        <v>3</v>
      </c>
      <c r="BD195" s="2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x14ac:dyDescent="0.3">
      <c r="A196" s="1" t="s">
        <v>195</v>
      </c>
      <c r="B196" s="1" t="s">
        <v>108</v>
      </c>
      <c r="C196" s="1" t="s">
        <v>217</v>
      </c>
      <c r="D196" s="1" t="s">
        <v>218</v>
      </c>
      <c r="E196" s="1" t="s">
        <v>201</v>
      </c>
      <c r="F196" s="1" t="s">
        <v>202</v>
      </c>
      <c r="G196" s="1" t="s">
        <v>1</v>
      </c>
      <c r="H196" s="1">
        <v>14.5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>
        <v>0</v>
      </c>
      <c r="AE196" s="1">
        <v>1</v>
      </c>
      <c r="AF196" s="1"/>
      <c r="AG196" s="1">
        <v>1</v>
      </c>
      <c r="AH196" s="1">
        <v>0</v>
      </c>
      <c r="AI196" s="1">
        <v>0</v>
      </c>
      <c r="AJ196" s="1">
        <v>0</v>
      </c>
      <c r="AK196" s="1">
        <v>1</v>
      </c>
      <c r="AL196" s="1">
        <v>0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2"/>
      <c r="BB196" s="2"/>
      <c r="BC196" s="2"/>
      <c r="BD196" s="2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>
        <v>3</v>
      </c>
    </row>
    <row r="197" spans="1:69" x14ac:dyDescent="0.3">
      <c r="A197" s="1" t="s">
        <v>198</v>
      </c>
      <c r="B197" s="1" t="s">
        <v>108</v>
      </c>
      <c r="C197" s="1" t="s">
        <v>217</v>
      </c>
      <c r="D197" s="1" t="s">
        <v>218</v>
      </c>
      <c r="E197" s="1" t="s">
        <v>201</v>
      </c>
      <c r="F197" s="1" t="s">
        <v>202</v>
      </c>
      <c r="G197" s="1" t="s">
        <v>1</v>
      </c>
      <c r="H197" s="1">
        <v>14</v>
      </c>
      <c r="I197" s="1">
        <v>13</v>
      </c>
      <c r="J197" s="1">
        <v>15</v>
      </c>
      <c r="K197" s="1"/>
      <c r="L197" s="1"/>
      <c r="M197" s="1"/>
      <c r="N197" s="1"/>
      <c r="O197" s="1"/>
      <c r="P197" s="1"/>
      <c r="Q197" s="1">
        <v>84</v>
      </c>
      <c r="R197" s="1"/>
      <c r="S197" s="1"/>
      <c r="T197" s="1"/>
      <c r="U197" s="1">
        <v>18</v>
      </c>
      <c r="V197" s="1">
        <v>14</v>
      </c>
      <c r="W197" s="1">
        <v>20</v>
      </c>
      <c r="X197" s="1">
        <v>35</v>
      </c>
      <c r="Y197" s="1"/>
      <c r="Z197" s="1"/>
      <c r="AA197" s="1">
        <v>310</v>
      </c>
      <c r="AB197" s="1"/>
      <c r="AC197" s="1"/>
      <c r="AD197" s="1">
        <v>0</v>
      </c>
      <c r="AE197" s="1">
        <v>1</v>
      </c>
      <c r="AF197" s="1">
        <v>1</v>
      </c>
      <c r="AG197" s="1">
        <v>0</v>
      </c>
      <c r="AH197" s="1">
        <v>0</v>
      </c>
      <c r="AI197" s="1">
        <v>0</v>
      </c>
      <c r="AJ197" s="1">
        <v>0</v>
      </c>
      <c r="AK197" s="1">
        <v>1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1</v>
      </c>
      <c r="AS197" s="1">
        <v>1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10</v>
      </c>
      <c r="BA197" s="2">
        <v>1</v>
      </c>
      <c r="BB197" s="2">
        <v>2</v>
      </c>
      <c r="BC197" s="2">
        <v>2</v>
      </c>
      <c r="BD197" s="2"/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1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2</v>
      </c>
    </row>
    <row r="198" spans="1:69" x14ac:dyDescent="0.3">
      <c r="A198" s="1" t="s">
        <v>197</v>
      </c>
      <c r="B198" s="1" t="s">
        <v>108</v>
      </c>
      <c r="C198" s="1" t="s">
        <v>217</v>
      </c>
      <c r="D198" s="1" t="s">
        <v>218</v>
      </c>
      <c r="E198" s="1" t="s">
        <v>201</v>
      </c>
      <c r="F198" s="1" t="s">
        <v>202</v>
      </c>
      <c r="G198" s="1" t="s">
        <v>1</v>
      </c>
      <c r="H198" s="1">
        <v>27.1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2">
        <v>1</v>
      </c>
      <c r="BB198" s="2"/>
      <c r="BC198" s="2">
        <v>1</v>
      </c>
      <c r="BD198" s="2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>
        <v>2</v>
      </c>
    </row>
    <row r="199" spans="1:69" x14ac:dyDescent="0.3">
      <c r="A199" s="1" t="s">
        <v>205</v>
      </c>
      <c r="B199" s="1" t="s">
        <v>108</v>
      </c>
      <c r="C199" s="1" t="s">
        <v>217</v>
      </c>
      <c r="D199" s="1" t="s">
        <v>218</v>
      </c>
      <c r="E199" s="1" t="s">
        <v>201</v>
      </c>
      <c r="F199" s="1" t="s">
        <v>202</v>
      </c>
      <c r="G199" s="1" t="s">
        <v>1</v>
      </c>
      <c r="H199" s="1"/>
      <c r="I199" s="1"/>
      <c r="J199" s="1"/>
      <c r="K199" s="1">
        <v>24</v>
      </c>
      <c r="L199" s="1">
        <v>20</v>
      </c>
      <c r="M199" s="1">
        <v>28</v>
      </c>
      <c r="N199" s="1">
        <v>27.5</v>
      </c>
      <c r="O199" s="1">
        <v>25</v>
      </c>
      <c r="P199" s="1">
        <v>30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>
        <v>0</v>
      </c>
      <c r="AE199" s="1">
        <v>1</v>
      </c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/>
      <c r="AZ199" s="1"/>
      <c r="BA199" s="2"/>
      <c r="BB199" s="2"/>
      <c r="BC199" s="2">
        <v>2</v>
      </c>
      <c r="BD199" s="2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x14ac:dyDescent="0.3">
      <c r="A200" s="1" t="s">
        <v>195</v>
      </c>
      <c r="B200" s="1" t="s">
        <v>116</v>
      </c>
      <c r="C200" s="1" t="s">
        <v>217</v>
      </c>
      <c r="D200" s="1" t="s">
        <v>218</v>
      </c>
      <c r="E200" s="1" t="s">
        <v>201</v>
      </c>
      <c r="F200" s="1" t="s">
        <v>202</v>
      </c>
      <c r="G200" s="1" t="s">
        <v>1</v>
      </c>
      <c r="H200" s="1">
        <v>17.5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>
        <v>0</v>
      </c>
      <c r="AE200" s="1">
        <v>1</v>
      </c>
      <c r="AF200" s="1"/>
      <c r="AG200" s="1">
        <v>0</v>
      </c>
      <c r="AH200" s="1">
        <v>0</v>
      </c>
      <c r="AI200" s="1">
        <v>1</v>
      </c>
      <c r="AJ200" s="1">
        <v>0</v>
      </c>
      <c r="AK200" s="1">
        <v>0</v>
      </c>
      <c r="AL200" s="1">
        <v>0</v>
      </c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2"/>
      <c r="BB200" s="2"/>
      <c r="BC200" s="2"/>
      <c r="BD200" s="2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>
        <v>3</v>
      </c>
    </row>
    <row r="201" spans="1:69" x14ac:dyDescent="0.3">
      <c r="A201" s="1" t="s">
        <v>196</v>
      </c>
      <c r="B201" s="1" t="s">
        <v>116</v>
      </c>
      <c r="C201" s="1" t="s">
        <v>217</v>
      </c>
      <c r="D201" s="1" t="s">
        <v>218</v>
      </c>
      <c r="E201" s="1" t="s">
        <v>201</v>
      </c>
      <c r="F201" s="1" t="s">
        <v>202</v>
      </c>
      <c r="G201" s="1" t="s">
        <v>1</v>
      </c>
      <c r="H201" s="1">
        <v>17</v>
      </c>
      <c r="I201" s="1">
        <v>16</v>
      </c>
      <c r="J201" s="1">
        <v>18</v>
      </c>
      <c r="K201" s="1"/>
      <c r="L201" s="1"/>
      <c r="M201" s="1"/>
      <c r="N201" s="1"/>
      <c r="O201" s="1"/>
      <c r="P201" s="1"/>
      <c r="Q201" s="2">
        <f>33*7.7</f>
        <v>254.1</v>
      </c>
      <c r="R201" s="2"/>
      <c r="S201" s="2"/>
      <c r="T201" s="2"/>
      <c r="U201" s="1"/>
      <c r="V201" s="1">
        <v>252</v>
      </c>
      <c r="W201" s="1">
        <v>273</v>
      </c>
      <c r="X201" s="1">
        <v>47</v>
      </c>
      <c r="Y201" s="1">
        <v>39</v>
      </c>
      <c r="Z201" s="1">
        <v>56</v>
      </c>
      <c r="AA201" s="1">
        <v>28</v>
      </c>
      <c r="AB201" s="1">
        <v>20</v>
      </c>
      <c r="AC201" s="1">
        <v>38</v>
      </c>
      <c r="AD201" s="1">
        <v>0</v>
      </c>
      <c r="AE201" s="1">
        <v>1</v>
      </c>
      <c r="AF201" s="1">
        <v>0</v>
      </c>
      <c r="AG201" s="1">
        <v>0</v>
      </c>
      <c r="AH201" s="1">
        <v>0</v>
      </c>
      <c r="AI201" s="1">
        <v>1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</v>
      </c>
      <c r="AT201" s="1">
        <v>1</v>
      </c>
      <c r="AU201" s="1">
        <v>1</v>
      </c>
      <c r="AV201" s="1">
        <v>1</v>
      </c>
      <c r="AW201" s="1">
        <v>0</v>
      </c>
      <c r="AX201" s="1">
        <v>0</v>
      </c>
      <c r="AY201" s="1">
        <v>1</v>
      </c>
      <c r="AZ201" s="1">
        <v>63</v>
      </c>
      <c r="BA201" s="2">
        <v>1</v>
      </c>
      <c r="BB201" s="2">
        <v>2</v>
      </c>
      <c r="BC201" s="2">
        <v>2</v>
      </c>
      <c r="BD201" s="2"/>
      <c r="BE201" s="1">
        <v>0</v>
      </c>
      <c r="BF201" s="1">
        <v>1</v>
      </c>
      <c r="BG201" s="1">
        <v>0</v>
      </c>
      <c r="BH201" s="1">
        <v>0</v>
      </c>
      <c r="BI201" s="1">
        <v>0</v>
      </c>
      <c r="BJ201" s="1">
        <v>0</v>
      </c>
      <c r="BK201" s="1">
        <v>1</v>
      </c>
      <c r="BL201" s="1">
        <v>0</v>
      </c>
      <c r="BM201" s="1">
        <v>1</v>
      </c>
      <c r="BN201" s="1">
        <v>0</v>
      </c>
      <c r="BO201" s="1">
        <v>0</v>
      </c>
      <c r="BP201" s="1">
        <v>0</v>
      </c>
      <c r="BQ201" s="1"/>
    </row>
    <row r="202" spans="1:69" x14ac:dyDescent="0.3">
      <c r="A202" s="1" t="s">
        <v>199</v>
      </c>
      <c r="B202" s="1" t="s">
        <v>116</v>
      </c>
      <c r="C202" s="1" t="s">
        <v>217</v>
      </c>
      <c r="D202" s="1" t="s">
        <v>218</v>
      </c>
      <c r="E202" s="1" t="s">
        <v>201</v>
      </c>
      <c r="F202" s="1" t="s">
        <v>202</v>
      </c>
      <c r="G202" s="1" t="s">
        <v>1</v>
      </c>
      <c r="H202" s="1">
        <v>16.3</v>
      </c>
      <c r="I202" s="1"/>
      <c r="J202" s="1"/>
      <c r="K202" s="1"/>
      <c r="L202" s="1"/>
      <c r="M202" s="1"/>
      <c r="N202" s="1"/>
      <c r="O202" s="1"/>
      <c r="P202" s="1"/>
      <c r="Q202" s="1">
        <v>158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2"/>
      <c r="BB202" s="2"/>
      <c r="BC202" s="2"/>
      <c r="BD202" s="2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x14ac:dyDescent="0.3">
      <c r="A203" s="1" t="s">
        <v>197</v>
      </c>
      <c r="B203" s="1" t="s">
        <v>116</v>
      </c>
      <c r="C203" s="1" t="s">
        <v>217</v>
      </c>
      <c r="D203" s="1" t="s">
        <v>218</v>
      </c>
      <c r="E203" s="1" t="s">
        <v>201</v>
      </c>
      <c r="F203" s="1" t="s">
        <v>202</v>
      </c>
      <c r="G203" s="1" t="s">
        <v>1</v>
      </c>
      <c r="H203" s="1">
        <v>35.5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2">
        <v>1</v>
      </c>
      <c r="BB203" s="2"/>
      <c r="BC203" s="2">
        <v>1</v>
      </c>
      <c r="BD203" s="2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>
        <v>4</v>
      </c>
    </row>
    <row r="204" spans="1:69" x14ac:dyDescent="0.3">
      <c r="A204" s="1" t="s">
        <v>205</v>
      </c>
      <c r="B204" s="1" t="s">
        <v>116</v>
      </c>
      <c r="C204" s="1" t="s">
        <v>217</v>
      </c>
      <c r="D204" s="1" t="s">
        <v>218</v>
      </c>
      <c r="E204" s="1" t="s">
        <v>201</v>
      </c>
      <c r="F204" s="1" t="s">
        <v>202</v>
      </c>
      <c r="G204" s="1" t="s">
        <v>1</v>
      </c>
      <c r="H204" s="1"/>
      <c r="I204" s="1"/>
      <c r="J204" s="1"/>
      <c r="K204" s="1">
        <v>33</v>
      </c>
      <c r="L204" s="1">
        <v>30</v>
      </c>
      <c r="M204" s="1">
        <v>36</v>
      </c>
      <c r="N204" s="1">
        <v>35</v>
      </c>
      <c r="O204" s="1">
        <v>30</v>
      </c>
      <c r="P204" s="1">
        <v>40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>
        <v>0</v>
      </c>
      <c r="AE204" s="1">
        <v>1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0</v>
      </c>
      <c r="AX204" s="1">
        <v>0</v>
      </c>
      <c r="AY204" s="1"/>
      <c r="AZ204" s="1"/>
      <c r="BA204" s="2"/>
      <c r="BB204" s="2"/>
      <c r="BC204" s="2">
        <v>3</v>
      </c>
      <c r="BD204" s="2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x14ac:dyDescent="0.3">
      <c r="A205" s="1" t="s">
        <v>195</v>
      </c>
      <c r="B205" s="1" t="s">
        <v>143</v>
      </c>
      <c r="C205" s="1" t="s">
        <v>217</v>
      </c>
      <c r="D205" s="1" t="s">
        <v>218</v>
      </c>
      <c r="E205" s="1" t="s">
        <v>201</v>
      </c>
      <c r="F205" s="1" t="s">
        <v>202</v>
      </c>
      <c r="G205" s="1" t="s">
        <v>2</v>
      </c>
      <c r="H205" s="1">
        <v>28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>
        <v>0</v>
      </c>
      <c r="AE205" s="1">
        <v>1</v>
      </c>
      <c r="AF205" s="1"/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2"/>
      <c r="BB205" s="2"/>
      <c r="BC205" s="2"/>
      <c r="BD205" s="2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>
        <v>7</v>
      </c>
    </row>
    <row r="206" spans="1:69" x14ac:dyDescent="0.3">
      <c r="A206" s="1" t="s">
        <v>196</v>
      </c>
      <c r="B206" s="1" t="s">
        <v>143</v>
      </c>
      <c r="C206" s="1" t="s">
        <v>217</v>
      </c>
      <c r="D206" s="1" t="s">
        <v>218</v>
      </c>
      <c r="E206" s="1" t="s">
        <v>201</v>
      </c>
      <c r="F206" s="1" t="s">
        <v>202</v>
      </c>
      <c r="G206" s="1" t="s">
        <v>2</v>
      </c>
      <c r="H206" s="1">
        <v>28</v>
      </c>
      <c r="I206" s="1">
        <v>24</v>
      </c>
      <c r="J206" s="1">
        <v>31</v>
      </c>
      <c r="K206" s="1"/>
      <c r="L206" s="1"/>
      <c r="M206" s="1"/>
      <c r="N206" s="1"/>
      <c r="O206" s="1"/>
      <c r="P206" s="1"/>
      <c r="Q206" s="2">
        <f>300*2.5</f>
        <v>750</v>
      </c>
      <c r="R206" s="2"/>
      <c r="S206" s="2"/>
      <c r="T206" s="2"/>
      <c r="U206" s="1">
        <v>7</v>
      </c>
      <c r="V206" s="1">
        <v>5</v>
      </c>
      <c r="W206" s="1">
        <v>14</v>
      </c>
      <c r="X206" s="1">
        <v>24</v>
      </c>
      <c r="Y206" s="1">
        <v>15</v>
      </c>
      <c r="Z206" s="1">
        <v>30</v>
      </c>
      <c r="AA206" s="1">
        <v>12</v>
      </c>
      <c r="AB206" s="1">
        <v>10</v>
      </c>
      <c r="AC206" s="1">
        <v>16</v>
      </c>
      <c r="AD206" s="1">
        <v>0</v>
      </c>
      <c r="AE206" s="1">
        <v>1</v>
      </c>
      <c r="AF206" s="1">
        <v>1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1</v>
      </c>
      <c r="AM206" s="1">
        <v>0</v>
      </c>
      <c r="AN206" s="1">
        <v>0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0</v>
      </c>
      <c r="AX206" s="1">
        <v>0</v>
      </c>
      <c r="AY206" s="1">
        <v>1</v>
      </c>
      <c r="AZ206" s="1">
        <f>45*7</f>
        <v>315</v>
      </c>
      <c r="BA206" s="2">
        <v>1</v>
      </c>
      <c r="BB206" s="2">
        <v>2</v>
      </c>
      <c r="BC206" s="2">
        <v>1</v>
      </c>
      <c r="BD206" s="2"/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0</v>
      </c>
      <c r="BL206" s="1">
        <v>0</v>
      </c>
      <c r="BM206" s="1">
        <v>1</v>
      </c>
      <c r="BN206" s="1">
        <v>0</v>
      </c>
      <c r="BO206" s="1">
        <v>0</v>
      </c>
      <c r="BP206" s="1">
        <v>0</v>
      </c>
      <c r="BQ206" s="1"/>
    </row>
    <row r="207" spans="1:69" x14ac:dyDescent="0.3">
      <c r="A207" s="1" t="s">
        <v>197</v>
      </c>
      <c r="B207" s="1" t="s">
        <v>143</v>
      </c>
      <c r="C207" s="1" t="s">
        <v>217</v>
      </c>
      <c r="D207" s="1" t="s">
        <v>218</v>
      </c>
      <c r="E207" s="1" t="s">
        <v>201</v>
      </c>
      <c r="F207" s="1" t="s">
        <v>202</v>
      </c>
      <c r="G207" s="1" t="s">
        <v>2</v>
      </c>
      <c r="H207" s="3">
        <v>54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2">
        <v>1</v>
      </c>
      <c r="BB207" s="2"/>
      <c r="BC207" s="2">
        <v>1</v>
      </c>
      <c r="BD207" s="2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>
        <v>8.8000000000000007</v>
      </c>
    </row>
    <row r="208" spans="1:69" x14ac:dyDescent="0.3">
      <c r="A208" s="1" t="s">
        <v>205</v>
      </c>
      <c r="B208" s="1" t="s">
        <v>143</v>
      </c>
      <c r="C208" s="1" t="s">
        <v>217</v>
      </c>
      <c r="D208" s="1" t="s">
        <v>218</v>
      </c>
      <c r="E208" s="1" t="s">
        <v>201</v>
      </c>
      <c r="F208" s="1" t="s">
        <v>202</v>
      </c>
      <c r="G208" s="1" t="s">
        <v>2</v>
      </c>
      <c r="H208" s="1"/>
      <c r="I208" s="1"/>
      <c r="J208" s="1"/>
      <c r="K208" s="1">
        <v>53.5</v>
      </c>
      <c r="L208" s="1">
        <v>45</v>
      </c>
      <c r="M208" s="1">
        <v>62</v>
      </c>
      <c r="N208" s="1">
        <v>53.5</v>
      </c>
      <c r="O208" s="1">
        <v>45</v>
      </c>
      <c r="P208" s="1">
        <v>62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>
        <v>0</v>
      </c>
      <c r="AE208" s="1">
        <v>1</v>
      </c>
      <c r="AF208" s="1">
        <v>0</v>
      </c>
      <c r="AG208" s="1">
        <v>1</v>
      </c>
      <c r="AH208" s="1">
        <v>1</v>
      </c>
      <c r="AI208" s="1">
        <v>0</v>
      </c>
      <c r="AJ208" s="1">
        <v>0</v>
      </c>
      <c r="AK208" s="1">
        <v>0</v>
      </c>
      <c r="AL208" s="1">
        <v>1</v>
      </c>
      <c r="AM208" s="6">
        <v>0</v>
      </c>
      <c r="AN208" s="6">
        <v>1</v>
      </c>
      <c r="AO208" s="6">
        <v>1</v>
      </c>
      <c r="AP208" s="6">
        <v>1</v>
      </c>
      <c r="AQ208" s="6">
        <v>1</v>
      </c>
      <c r="AR208" s="6">
        <v>1</v>
      </c>
      <c r="AS208" s="6">
        <v>1</v>
      </c>
      <c r="AT208" s="6">
        <v>1</v>
      </c>
      <c r="AU208" s="6">
        <v>1</v>
      </c>
      <c r="AV208" s="6">
        <v>1</v>
      </c>
      <c r="AW208" s="6">
        <v>0</v>
      </c>
      <c r="AX208" s="6">
        <v>0</v>
      </c>
      <c r="AY208" s="1"/>
      <c r="AZ208" s="1"/>
      <c r="BA208" s="2"/>
      <c r="BB208" s="2"/>
      <c r="BC208" s="2">
        <v>3</v>
      </c>
      <c r="BD208" s="2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x14ac:dyDescent="0.3">
      <c r="A209" s="1" t="s">
        <v>195</v>
      </c>
      <c r="B209" s="1" t="s">
        <v>144</v>
      </c>
      <c r="C209" s="1" t="s">
        <v>217</v>
      </c>
      <c r="D209" s="1" t="s">
        <v>218</v>
      </c>
      <c r="E209" s="1" t="s">
        <v>201</v>
      </c>
      <c r="F209" s="1" t="s">
        <v>202</v>
      </c>
      <c r="G209" s="1" t="s">
        <v>2</v>
      </c>
      <c r="H209" s="1">
        <v>23.5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>
        <v>0</v>
      </c>
      <c r="AE209" s="1">
        <v>0</v>
      </c>
      <c r="AF209" s="1"/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2"/>
      <c r="BB209" s="2"/>
      <c r="BC209" s="2"/>
      <c r="BD209" s="2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>
        <v>7</v>
      </c>
    </row>
    <row r="210" spans="1:69" x14ac:dyDescent="0.3">
      <c r="A210" s="1" t="s">
        <v>196</v>
      </c>
      <c r="B210" s="1" t="s">
        <v>144</v>
      </c>
      <c r="C210" s="1" t="s">
        <v>217</v>
      </c>
      <c r="D210" s="1" t="s">
        <v>218</v>
      </c>
      <c r="E210" s="1" t="s">
        <v>201</v>
      </c>
      <c r="F210" s="1" t="s">
        <v>202</v>
      </c>
      <c r="G210" s="1" t="s">
        <v>2</v>
      </c>
      <c r="H210" s="1">
        <v>23</v>
      </c>
      <c r="I210" s="1">
        <v>22</v>
      </c>
      <c r="J210" s="1">
        <v>25</v>
      </c>
      <c r="K210" s="1"/>
      <c r="L210" s="1"/>
      <c r="M210" s="1"/>
      <c r="N210" s="1"/>
      <c r="O210" s="1"/>
      <c r="P210" s="1"/>
      <c r="Q210" s="2">
        <v>1000</v>
      </c>
      <c r="R210" s="2"/>
      <c r="S210" s="2"/>
      <c r="T210" s="2"/>
      <c r="U210" s="1">
        <v>8</v>
      </c>
      <c r="V210" s="1">
        <v>6</v>
      </c>
      <c r="W210" s="1">
        <v>13</v>
      </c>
      <c r="X210" s="1">
        <v>18</v>
      </c>
      <c r="Y210" s="1">
        <v>13</v>
      </c>
      <c r="Z210" s="1">
        <v>29</v>
      </c>
      <c r="AA210" s="1">
        <v>10</v>
      </c>
      <c r="AB210" s="1">
        <v>8</v>
      </c>
      <c r="AC210" s="1">
        <v>18</v>
      </c>
      <c r="AD210" s="1">
        <v>0</v>
      </c>
      <c r="AE210" s="1">
        <v>1</v>
      </c>
      <c r="AF210" s="1">
        <v>0</v>
      </c>
      <c r="AG210" s="1">
        <v>1</v>
      </c>
      <c r="AH210" s="1">
        <v>1</v>
      </c>
      <c r="AI210" s="1">
        <v>0</v>
      </c>
      <c r="AJ210" s="1">
        <v>0</v>
      </c>
      <c r="AK210" s="1">
        <v>0</v>
      </c>
      <c r="AL210" s="1">
        <v>1</v>
      </c>
      <c r="AM210" s="1">
        <v>0</v>
      </c>
      <c r="AN210" s="1">
        <v>0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0</v>
      </c>
      <c r="AX210" s="1">
        <v>0</v>
      </c>
      <c r="AY210" s="1">
        <v>1</v>
      </c>
      <c r="AZ210" s="1">
        <v>315</v>
      </c>
      <c r="BA210" s="2">
        <v>1</v>
      </c>
      <c r="BB210" s="2">
        <v>2</v>
      </c>
      <c r="BC210" s="2">
        <v>1</v>
      </c>
      <c r="BD210" s="2"/>
      <c r="BE210" s="1">
        <v>1</v>
      </c>
      <c r="BF210" s="1">
        <v>1</v>
      </c>
      <c r="BG210" s="1">
        <v>1</v>
      </c>
      <c r="BH210" s="1">
        <v>0</v>
      </c>
      <c r="BI210" s="1">
        <v>0</v>
      </c>
      <c r="BJ210" s="1">
        <v>0</v>
      </c>
      <c r="BK210" s="1">
        <v>1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/>
    </row>
    <row r="211" spans="1:69" x14ac:dyDescent="0.3">
      <c r="A211" s="1" t="s">
        <v>197</v>
      </c>
      <c r="B211" s="1" t="s">
        <v>144</v>
      </c>
      <c r="C211" s="1" t="s">
        <v>217</v>
      </c>
      <c r="D211" s="1" t="s">
        <v>218</v>
      </c>
      <c r="E211" s="1" t="s">
        <v>201</v>
      </c>
      <c r="F211" s="1" t="s">
        <v>202</v>
      </c>
      <c r="G211" s="1" t="s">
        <v>2</v>
      </c>
      <c r="H211" s="1">
        <v>47.3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2">
        <v>1</v>
      </c>
      <c r="BB211" s="2"/>
      <c r="BC211" s="2">
        <v>1</v>
      </c>
      <c r="BD211" s="2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>
        <v>8.6</v>
      </c>
    </row>
    <row r="212" spans="1:69" x14ac:dyDescent="0.3">
      <c r="A212" s="1" t="s">
        <v>205</v>
      </c>
      <c r="B212" s="1" t="s">
        <v>144</v>
      </c>
      <c r="C212" s="1" t="s">
        <v>217</v>
      </c>
      <c r="D212" s="1" t="s">
        <v>218</v>
      </c>
      <c r="E212" s="1" t="s">
        <v>201</v>
      </c>
      <c r="F212" s="1" t="s">
        <v>202</v>
      </c>
      <c r="G212" s="1" t="s">
        <v>2</v>
      </c>
      <c r="H212" s="1"/>
      <c r="I212" s="1"/>
      <c r="J212" s="1"/>
      <c r="K212" s="1">
        <v>45</v>
      </c>
      <c r="L212" s="1">
        <v>40</v>
      </c>
      <c r="M212" s="1">
        <v>50</v>
      </c>
      <c r="N212" s="1">
        <v>48</v>
      </c>
      <c r="O212" s="1">
        <v>43</v>
      </c>
      <c r="P212" s="1">
        <v>53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>
        <v>0</v>
      </c>
      <c r="AE212" s="1">
        <v>1</v>
      </c>
      <c r="AF212" s="1">
        <v>1</v>
      </c>
      <c r="AG212" s="1">
        <v>1</v>
      </c>
      <c r="AH212" s="1">
        <v>1</v>
      </c>
      <c r="AI212" s="1">
        <v>0</v>
      </c>
      <c r="AJ212" s="1">
        <v>0</v>
      </c>
      <c r="AK212" s="1">
        <v>0</v>
      </c>
      <c r="AL212" s="1">
        <v>1</v>
      </c>
      <c r="AM212" s="6">
        <v>0</v>
      </c>
      <c r="AN212" s="6">
        <v>1</v>
      </c>
      <c r="AO212" s="6">
        <v>1</v>
      </c>
      <c r="AP212" s="6">
        <v>1</v>
      </c>
      <c r="AQ212" s="6">
        <v>1</v>
      </c>
      <c r="AR212" s="6">
        <v>1</v>
      </c>
      <c r="AS212" s="6">
        <v>1</v>
      </c>
      <c r="AT212" s="6">
        <v>1</v>
      </c>
      <c r="AU212" s="6">
        <v>1</v>
      </c>
      <c r="AV212" s="6">
        <v>1</v>
      </c>
      <c r="AW212" s="6">
        <v>1</v>
      </c>
      <c r="AX212" s="6">
        <v>0</v>
      </c>
      <c r="AY212" s="1"/>
      <c r="AZ212" s="1"/>
      <c r="BA212" s="2"/>
      <c r="BB212" s="2"/>
      <c r="BC212" s="2">
        <v>2</v>
      </c>
      <c r="BD212" s="2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x14ac:dyDescent="0.3">
      <c r="A213" s="1" t="s">
        <v>195</v>
      </c>
      <c r="B213" s="1" t="s">
        <v>117</v>
      </c>
      <c r="C213" s="1" t="s">
        <v>217</v>
      </c>
      <c r="D213" s="1" t="s">
        <v>218</v>
      </c>
      <c r="E213" s="1" t="s">
        <v>201</v>
      </c>
      <c r="F213" s="1" t="s">
        <v>202</v>
      </c>
      <c r="G213" s="1" t="s">
        <v>2</v>
      </c>
      <c r="H213" s="1">
        <v>33.5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>
        <v>0</v>
      </c>
      <c r="AE213" s="1">
        <v>1</v>
      </c>
      <c r="AF213" s="1"/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0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2"/>
      <c r="BB213" s="2"/>
      <c r="BC213" s="2"/>
      <c r="BD213" s="2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>
        <v>4</v>
      </c>
    </row>
    <row r="214" spans="1:69" x14ac:dyDescent="0.3">
      <c r="A214" s="1" t="s">
        <v>196</v>
      </c>
      <c r="B214" s="1" t="s">
        <v>117</v>
      </c>
      <c r="C214" s="1" t="s">
        <v>217</v>
      </c>
      <c r="D214" s="1" t="s">
        <v>218</v>
      </c>
      <c r="E214" s="1" t="s">
        <v>201</v>
      </c>
      <c r="F214" s="1" t="s">
        <v>202</v>
      </c>
      <c r="G214" s="1" t="s">
        <v>2</v>
      </c>
      <c r="H214" s="1">
        <v>30</v>
      </c>
      <c r="I214" s="1">
        <v>28</v>
      </c>
      <c r="J214" s="1">
        <v>32</v>
      </c>
      <c r="K214" s="1"/>
      <c r="L214" s="1"/>
      <c r="M214" s="1"/>
      <c r="N214" s="1"/>
      <c r="O214" s="1"/>
      <c r="P214" s="1"/>
      <c r="Q214" s="2">
        <f>63*2.2</f>
        <v>138.60000000000002</v>
      </c>
      <c r="R214" s="2"/>
      <c r="S214" s="2"/>
      <c r="T214" s="2"/>
      <c r="U214" s="1">
        <v>12</v>
      </c>
      <c r="V214" s="1">
        <v>6</v>
      </c>
      <c r="W214" s="1">
        <v>14</v>
      </c>
      <c r="X214" s="1"/>
      <c r="Y214" s="1">
        <v>28</v>
      </c>
      <c r="Z214" s="1">
        <v>35</v>
      </c>
      <c r="AA214" s="1">
        <v>16</v>
      </c>
      <c r="AB214" s="1">
        <v>12</v>
      </c>
      <c r="AC214" s="1">
        <v>19</v>
      </c>
      <c r="AD214" s="1">
        <v>0</v>
      </c>
      <c r="AE214" s="1">
        <v>1</v>
      </c>
      <c r="AF214" s="1">
        <v>1</v>
      </c>
      <c r="AG214" s="1">
        <v>0</v>
      </c>
      <c r="AH214" s="1">
        <v>0</v>
      </c>
      <c r="AI214" s="1">
        <v>0</v>
      </c>
      <c r="AJ214" s="1">
        <v>1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1</v>
      </c>
      <c r="AS214" s="1">
        <v>1</v>
      </c>
      <c r="AT214" s="1">
        <v>1</v>
      </c>
      <c r="AU214" s="1">
        <v>1</v>
      </c>
      <c r="AV214" s="1">
        <v>0</v>
      </c>
      <c r="AW214" s="1">
        <v>0</v>
      </c>
      <c r="AX214" s="1">
        <v>0</v>
      </c>
      <c r="AY214" s="1">
        <v>1</v>
      </c>
      <c r="AZ214" s="1">
        <v>21</v>
      </c>
      <c r="BA214" s="2">
        <v>1</v>
      </c>
      <c r="BB214" s="2">
        <v>1</v>
      </c>
      <c r="BC214" s="2">
        <v>2</v>
      </c>
      <c r="BD214" s="2"/>
      <c r="BE214" s="1">
        <v>0</v>
      </c>
      <c r="BF214" s="1">
        <v>0</v>
      </c>
      <c r="BG214" s="1">
        <v>0</v>
      </c>
      <c r="BH214" s="1">
        <v>1</v>
      </c>
      <c r="BI214" s="1">
        <v>0</v>
      </c>
      <c r="BJ214" s="1">
        <v>1</v>
      </c>
      <c r="BK214" s="1">
        <v>0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/>
    </row>
    <row r="215" spans="1:69" x14ac:dyDescent="0.3">
      <c r="A215" s="1" t="s">
        <v>205</v>
      </c>
      <c r="B215" s="1" t="s">
        <v>117</v>
      </c>
      <c r="C215" s="1" t="s">
        <v>217</v>
      </c>
      <c r="D215" s="1" t="s">
        <v>218</v>
      </c>
      <c r="E215" s="1" t="s">
        <v>201</v>
      </c>
      <c r="F215" s="1" t="s">
        <v>202</v>
      </c>
      <c r="G215" s="1" t="s">
        <v>2</v>
      </c>
      <c r="H215" s="1"/>
      <c r="I215" s="1"/>
      <c r="J215" s="1"/>
      <c r="K215" s="1">
        <v>67</v>
      </c>
      <c r="L215" s="1">
        <v>64</v>
      </c>
      <c r="M215" s="1">
        <v>70</v>
      </c>
      <c r="N215" s="1">
        <v>68</v>
      </c>
      <c r="O215" s="1">
        <v>64</v>
      </c>
      <c r="P215" s="1">
        <v>72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>
        <v>0</v>
      </c>
      <c r="AE215" s="1">
        <v>1</v>
      </c>
      <c r="AF215" s="1">
        <v>0</v>
      </c>
      <c r="AG215" s="1">
        <v>1</v>
      </c>
      <c r="AH215" s="1">
        <v>0</v>
      </c>
      <c r="AI215" s="1">
        <v>0</v>
      </c>
      <c r="AJ215" s="1">
        <v>1</v>
      </c>
      <c r="AK215" s="1">
        <v>0</v>
      </c>
      <c r="AL215" s="1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1</v>
      </c>
      <c r="AR215" s="6">
        <v>1</v>
      </c>
      <c r="AS215" s="6">
        <v>1</v>
      </c>
      <c r="AT215" s="6">
        <v>1</v>
      </c>
      <c r="AU215" s="6">
        <v>1</v>
      </c>
      <c r="AV215" s="6">
        <v>1</v>
      </c>
      <c r="AW215" s="6">
        <v>0</v>
      </c>
      <c r="AX215" s="6">
        <v>0</v>
      </c>
      <c r="AY215" s="1"/>
      <c r="AZ215" s="1"/>
      <c r="BA215" s="2"/>
      <c r="BB215" s="2"/>
      <c r="BC215" s="2">
        <v>2</v>
      </c>
      <c r="BD215" s="2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x14ac:dyDescent="0.3">
      <c r="A216" s="1" t="s">
        <v>195</v>
      </c>
      <c r="B216" s="1" t="s">
        <v>118</v>
      </c>
      <c r="C216" s="1" t="s">
        <v>217</v>
      </c>
      <c r="D216" s="1" t="s">
        <v>218</v>
      </c>
      <c r="E216" s="1" t="s">
        <v>201</v>
      </c>
      <c r="F216" s="1" t="s">
        <v>202</v>
      </c>
      <c r="G216" s="1" t="s">
        <v>2</v>
      </c>
      <c r="H216" s="1">
        <v>34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v>0</v>
      </c>
      <c r="AE216" s="1">
        <v>1</v>
      </c>
      <c r="AF216" s="1"/>
      <c r="AG216" s="1">
        <v>0</v>
      </c>
      <c r="AH216" s="1">
        <v>0</v>
      </c>
      <c r="AI216" s="1">
        <v>0</v>
      </c>
      <c r="AJ216" s="1">
        <v>1</v>
      </c>
      <c r="AK216" s="1">
        <v>0</v>
      </c>
      <c r="AL216" s="1">
        <v>0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2"/>
      <c r="BB216" s="2"/>
      <c r="BC216" s="2"/>
      <c r="BD216" s="2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>
        <v>3</v>
      </c>
    </row>
    <row r="217" spans="1:69" x14ac:dyDescent="0.3">
      <c r="A217" s="1" t="s">
        <v>196</v>
      </c>
      <c r="B217" s="1" t="s">
        <v>118</v>
      </c>
      <c r="C217" s="1" t="s">
        <v>217</v>
      </c>
      <c r="D217" s="1" t="s">
        <v>218</v>
      </c>
      <c r="E217" s="1" t="s">
        <v>201</v>
      </c>
      <c r="F217" s="1" t="s">
        <v>202</v>
      </c>
      <c r="G217" s="1" t="s">
        <v>2</v>
      </c>
      <c r="H217" s="1">
        <v>34</v>
      </c>
      <c r="I217" s="1">
        <v>31</v>
      </c>
      <c r="J217" s="1">
        <v>38</v>
      </c>
      <c r="K217" s="1"/>
      <c r="L217" s="1"/>
      <c r="M217" s="1"/>
      <c r="N217" s="1"/>
      <c r="O217" s="1"/>
      <c r="P217" s="1"/>
      <c r="Q217" s="2">
        <v>150</v>
      </c>
      <c r="R217" s="2"/>
      <c r="S217" s="2"/>
      <c r="T217" s="2"/>
      <c r="U217" s="1">
        <v>14</v>
      </c>
      <c r="V217" s="1">
        <v>8</v>
      </c>
      <c r="W217" s="1">
        <v>18</v>
      </c>
      <c r="X217" s="1"/>
      <c r="Y217" s="1">
        <v>301</v>
      </c>
      <c r="Z217" s="1">
        <v>329</v>
      </c>
      <c r="AA217" s="1">
        <v>18</v>
      </c>
      <c r="AB217" s="1">
        <v>13</v>
      </c>
      <c r="AC217" s="1">
        <v>22</v>
      </c>
      <c r="AD217" s="1">
        <v>0</v>
      </c>
      <c r="AE217" s="1">
        <v>1</v>
      </c>
      <c r="AF217" s="1">
        <v>0</v>
      </c>
      <c r="AG217" s="1">
        <v>0</v>
      </c>
      <c r="AH217" s="1">
        <v>0</v>
      </c>
      <c r="AI217" s="1">
        <v>0</v>
      </c>
      <c r="AJ217" s="1">
        <v>1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1</v>
      </c>
      <c r="AS217" s="1">
        <v>1</v>
      </c>
      <c r="AT217" s="1">
        <v>1</v>
      </c>
      <c r="AU217" s="1">
        <v>1</v>
      </c>
      <c r="AV217" s="1">
        <v>0</v>
      </c>
      <c r="AW217" s="1">
        <v>0</v>
      </c>
      <c r="AX217" s="1">
        <v>0</v>
      </c>
      <c r="AY217" s="1">
        <v>1</v>
      </c>
      <c r="AZ217" s="1">
        <v>28</v>
      </c>
      <c r="BA217" s="2">
        <v>1</v>
      </c>
      <c r="BB217" s="2">
        <v>7</v>
      </c>
      <c r="BC217" s="2">
        <v>2</v>
      </c>
      <c r="BD217" s="2"/>
      <c r="BE217" s="1">
        <v>0</v>
      </c>
      <c r="BF217" s="1">
        <v>0</v>
      </c>
      <c r="BG217" s="1">
        <v>0</v>
      </c>
      <c r="BH217" s="1">
        <v>1</v>
      </c>
      <c r="BI217" s="1">
        <v>0</v>
      </c>
      <c r="BJ217" s="1">
        <v>1</v>
      </c>
      <c r="BK217" s="1">
        <v>0</v>
      </c>
      <c r="BL217" s="1">
        <v>0</v>
      </c>
      <c r="BM217" s="1">
        <v>1</v>
      </c>
      <c r="BN217" s="1">
        <v>0</v>
      </c>
      <c r="BO217" s="1">
        <v>0</v>
      </c>
      <c r="BP217" s="1">
        <v>0</v>
      </c>
      <c r="BQ217" s="1"/>
    </row>
    <row r="218" spans="1:69" x14ac:dyDescent="0.3">
      <c r="A218" s="1" t="s">
        <v>197</v>
      </c>
      <c r="B218" s="1" t="s">
        <v>118</v>
      </c>
      <c r="C218" s="1" t="s">
        <v>217</v>
      </c>
      <c r="D218" s="1" t="s">
        <v>218</v>
      </c>
      <c r="E218" s="1" t="s">
        <v>201</v>
      </c>
      <c r="F218" s="1" t="s">
        <v>202</v>
      </c>
      <c r="G218" s="1" t="s">
        <v>2</v>
      </c>
      <c r="H218" s="1">
        <v>72.7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2">
        <v>1</v>
      </c>
      <c r="BB218" s="2"/>
      <c r="BC218" s="2">
        <v>2</v>
      </c>
      <c r="BD218" s="2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>
        <v>5.8</v>
      </c>
    </row>
    <row r="219" spans="1:69" x14ac:dyDescent="0.3">
      <c r="A219" s="1" t="s">
        <v>205</v>
      </c>
      <c r="B219" s="1" t="s">
        <v>118</v>
      </c>
      <c r="C219" s="1" t="s">
        <v>217</v>
      </c>
      <c r="D219" s="1" t="s">
        <v>218</v>
      </c>
      <c r="E219" s="1" t="s">
        <v>201</v>
      </c>
      <c r="F219" s="1" t="s">
        <v>202</v>
      </c>
      <c r="G219" s="1" t="s">
        <v>2</v>
      </c>
      <c r="H219" s="1"/>
      <c r="I219" s="1"/>
      <c r="J219" s="1"/>
      <c r="K219" s="1">
        <v>64.5</v>
      </c>
      <c r="L219" s="1">
        <v>60</v>
      </c>
      <c r="M219" s="1">
        <v>69</v>
      </c>
      <c r="N219" s="1">
        <v>70</v>
      </c>
      <c r="O219" s="1">
        <v>65</v>
      </c>
      <c r="P219" s="1">
        <v>75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>
        <v>0</v>
      </c>
      <c r="AE219" s="1">
        <v>1</v>
      </c>
      <c r="AF219" s="1">
        <v>0</v>
      </c>
      <c r="AG219" s="1">
        <v>0</v>
      </c>
      <c r="AH219" s="1">
        <v>0</v>
      </c>
      <c r="AI219" s="1">
        <v>0</v>
      </c>
      <c r="AJ219" s="1">
        <v>1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1</v>
      </c>
      <c r="AS219" s="1">
        <v>1</v>
      </c>
      <c r="AT219" s="1">
        <v>1</v>
      </c>
      <c r="AU219" s="1">
        <v>0</v>
      </c>
      <c r="AV219" s="1">
        <v>0</v>
      </c>
      <c r="AW219" s="1">
        <v>0</v>
      </c>
      <c r="AX219" s="1">
        <v>0</v>
      </c>
      <c r="AY219" s="1"/>
      <c r="AZ219" s="1"/>
      <c r="BA219" s="2"/>
      <c r="BB219" s="2"/>
      <c r="BC219" s="2">
        <v>2</v>
      </c>
      <c r="BD219" s="2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x14ac:dyDescent="0.3">
      <c r="A220" s="1" t="s">
        <v>195</v>
      </c>
      <c r="B220" s="1" t="s">
        <v>151</v>
      </c>
      <c r="C220" s="1" t="s">
        <v>217</v>
      </c>
      <c r="D220" s="1" t="s">
        <v>218</v>
      </c>
      <c r="E220" s="1" t="s">
        <v>201</v>
      </c>
      <c r="F220" s="1" t="s">
        <v>202</v>
      </c>
      <c r="G220" s="1" t="s">
        <v>2</v>
      </c>
      <c r="H220" s="1">
        <v>22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>
        <v>0</v>
      </c>
      <c r="AE220" s="1">
        <v>1</v>
      </c>
      <c r="AF220" s="1"/>
      <c r="AG220" s="1">
        <v>0</v>
      </c>
      <c r="AH220" s="1">
        <v>0</v>
      </c>
      <c r="AI220" s="1">
        <v>0</v>
      </c>
      <c r="AJ220" s="1">
        <v>1</v>
      </c>
      <c r="AK220" s="1">
        <v>0</v>
      </c>
      <c r="AL220" s="1">
        <v>0</v>
      </c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2"/>
      <c r="BB220" s="2"/>
      <c r="BC220" s="2"/>
      <c r="BD220" s="2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>
        <v>3</v>
      </c>
    </row>
    <row r="221" spans="1:69" x14ac:dyDescent="0.3">
      <c r="A221" s="1" t="s">
        <v>196</v>
      </c>
      <c r="B221" s="1" t="s">
        <v>151</v>
      </c>
      <c r="C221" s="1" t="s">
        <v>217</v>
      </c>
      <c r="D221" s="1" t="s">
        <v>218</v>
      </c>
      <c r="E221" s="1" t="s">
        <v>201</v>
      </c>
      <c r="F221" s="1" t="s">
        <v>202</v>
      </c>
      <c r="G221" s="1" t="s">
        <v>2</v>
      </c>
      <c r="H221" s="1">
        <v>21</v>
      </c>
      <c r="I221" s="1">
        <v>18</v>
      </c>
      <c r="J221" s="1">
        <v>24</v>
      </c>
      <c r="K221" s="1"/>
      <c r="L221" s="1"/>
      <c r="M221" s="1"/>
      <c r="N221" s="1"/>
      <c r="O221" s="1"/>
      <c r="P221" s="1"/>
      <c r="Q221" s="2">
        <f>90*2.1</f>
        <v>189</v>
      </c>
      <c r="R221" s="2"/>
      <c r="S221" s="2"/>
      <c r="T221" s="2"/>
      <c r="U221" s="1">
        <v>16</v>
      </c>
      <c r="V221" s="1">
        <v>13</v>
      </c>
      <c r="W221" s="1">
        <v>20</v>
      </c>
      <c r="X221" s="1"/>
      <c r="Y221" s="1">
        <v>301</v>
      </c>
      <c r="Z221" s="1">
        <v>329</v>
      </c>
      <c r="AA221" s="1">
        <v>18</v>
      </c>
      <c r="AB221" s="1">
        <v>14</v>
      </c>
      <c r="AC221" s="1">
        <v>28</v>
      </c>
      <c r="AD221" s="1">
        <v>0</v>
      </c>
      <c r="AE221" s="1">
        <v>1</v>
      </c>
      <c r="AF221" s="1">
        <v>0</v>
      </c>
      <c r="AG221" s="1">
        <v>0</v>
      </c>
      <c r="AH221" s="1">
        <v>0</v>
      </c>
      <c r="AI221" s="1">
        <v>0</v>
      </c>
      <c r="AJ221" s="1">
        <v>1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1</v>
      </c>
      <c r="AS221" s="1">
        <v>1</v>
      </c>
      <c r="AT221" s="1">
        <v>1</v>
      </c>
      <c r="AU221" s="1">
        <v>0</v>
      </c>
      <c r="AV221" s="1">
        <v>0</v>
      </c>
      <c r="AW221" s="1">
        <v>0</v>
      </c>
      <c r="AX221" s="1">
        <v>0</v>
      </c>
      <c r="AY221" s="1">
        <v>1</v>
      </c>
      <c r="AZ221" s="1">
        <v>21</v>
      </c>
      <c r="BA221" s="2">
        <v>1</v>
      </c>
      <c r="BB221" s="2">
        <v>2</v>
      </c>
      <c r="BC221" s="2">
        <v>2</v>
      </c>
      <c r="BD221" s="2"/>
      <c r="BE221" s="1">
        <v>0</v>
      </c>
      <c r="BF221" s="1">
        <v>0</v>
      </c>
      <c r="BG221" s="1">
        <v>0</v>
      </c>
      <c r="BH221" s="1">
        <v>1</v>
      </c>
      <c r="BI221" s="1">
        <v>1</v>
      </c>
      <c r="BJ221" s="1">
        <v>1</v>
      </c>
      <c r="BK221" s="1">
        <v>1</v>
      </c>
      <c r="BL221" s="1">
        <v>0</v>
      </c>
      <c r="BM221" s="1">
        <v>1</v>
      </c>
      <c r="BN221" s="1">
        <v>0</v>
      </c>
      <c r="BO221" s="1">
        <v>0</v>
      </c>
      <c r="BP221" s="1">
        <v>0</v>
      </c>
      <c r="BQ221" s="1"/>
    </row>
    <row r="222" spans="1:69" x14ac:dyDescent="0.3">
      <c r="A222" s="1" t="s">
        <v>197</v>
      </c>
      <c r="B222" s="1" t="s">
        <v>151</v>
      </c>
      <c r="C222" s="1" t="s">
        <v>217</v>
      </c>
      <c r="D222" s="1" t="s">
        <v>218</v>
      </c>
      <c r="E222" s="1" t="s">
        <v>201</v>
      </c>
      <c r="F222" s="1" t="s">
        <v>202</v>
      </c>
      <c r="G222" s="1" t="s">
        <v>2</v>
      </c>
      <c r="H222" s="1">
        <v>38.9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2">
        <v>1</v>
      </c>
      <c r="BB222" s="2"/>
      <c r="BC222" s="2">
        <v>3</v>
      </c>
      <c r="BD222" s="2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>
        <v>6.6</v>
      </c>
    </row>
    <row r="223" spans="1:69" x14ac:dyDescent="0.3">
      <c r="A223" s="1" t="s">
        <v>205</v>
      </c>
      <c r="B223" s="1" t="s">
        <v>151</v>
      </c>
      <c r="C223" s="1" t="s">
        <v>217</v>
      </c>
      <c r="D223" s="1" t="s">
        <v>218</v>
      </c>
      <c r="E223" s="1" t="s">
        <v>201</v>
      </c>
      <c r="F223" s="1" t="s">
        <v>202</v>
      </c>
      <c r="G223" s="1" t="s">
        <v>2</v>
      </c>
      <c r="H223" s="1"/>
      <c r="I223" s="1"/>
      <c r="J223" s="1"/>
      <c r="K223" s="1">
        <v>33.5</v>
      </c>
      <c r="L223" s="1">
        <v>30</v>
      </c>
      <c r="M223" s="1">
        <v>37</v>
      </c>
      <c r="N223" s="1">
        <v>38.5</v>
      </c>
      <c r="O223" s="1">
        <v>35</v>
      </c>
      <c r="P223" s="1">
        <v>42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>
        <v>0</v>
      </c>
      <c r="AE223" s="1">
        <v>1</v>
      </c>
      <c r="AF223" s="1">
        <v>0</v>
      </c>
      <c r="AG223" s="1">
        <v>0</v>
      </c>
      <c r="AH223" s="1">
        <v>0</v>
      </c>
      <c r="AI223" s="1">
        <v>0</v>
      </c>
      <c r="AJ223" s="1">
        <v>1</v>
      </c>
      <c r="AK223" s="1">
        <v>0</v>
      </c>
      <c r="AL223" s="1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1</v>
      </c>
      <c r="AS223" s="6">
        <v>1</v>
      </c>
      <c r="AT223" s="6">
        <v>1</v>
      </c>
      <c r="AU223" s="6">
        <v>0</v>
      </c>
      <c r="AV223" s="6">
        <v>0</v>
      </c>
      <c r="AW223" s="6">
        <v>0</v>
      </c>
      <c r="AX223" s="6">
        <v>0</v>
      </c>
      <c r="AY223" s="1"/>
      <c r="AZ223" s="1"/>
      <c r="BA223" s="2"/>
      <c r="BB223" s="2"/>
      <c r="BC223" s="2">
        <v>3</v>
      </c>
      <c r="BD223" s="2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x14ac:dyDescent="0.3">
      <c r="A224" s="1" t="s">
        <v>195</v>
      </c>
      <c r="B224" s="1" t="s">
        <v>145</v>
      </c>
      <c r="C224" s="1" t="s">
        <v>217</v>
      </c>
      <c r="D224" s="1" t="s">
        <v>218</v>
      </c>
      <c r="E224" s="1" t="s">
        <v>201</v>
      </c>
      <c r="F224" s="1" t="s">
        <v>202</v>
      </c>
      <c r="G224" s="1" t="s">
        <v>2</v>
      </c>
      <c r="H224" s="1">
        <v>17.5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>
        <v>0</v>
      </c>
      <c r="AE224" s="1">
        <v>0</v>
      </c>
      <c r="AF224" s="1"/>
      <c r="AG224" s="1">
        <v>1</v>
      </c>
      <c r="AH224" s="1">
        <v>0</v>
      </c>
      <c r="AI224" s="1">
        <v>0</v>
      </c>
      <c r="AJ224" s="1">
        <v>0</v>
      </c>
      <c r="AK224" s="1">
        <v>1</v>
      </c>
      <c r="AL224" s="1">
        <v>0</v>
      </c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2"/>
      <c r="BB224" s="2"/>
      <c r="BC224" s="2"/>
      <c r="BD224" s="2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>
        <v>5</v>
      </c>
    </row>
    <row r="225" spans="1:69" x14ac:dyDescent="0.3">
      <c r="A225" s="1" t="s">
        <v>196</v>
      </c>
      <c r="B225" s="1" t="s">
        <v>145</v>
      </c>
      <c r="C225" s="1" t="s">
        <v>217</v>
      </c>
      <c r="D225" s="1" t="s">
        <v>218</v>
      </c>
      <c r="E225" s="1" t="s">
        <v>201</v>
      </c>
      <c r="F225" s="1" t="s">
        <v>202</v>
      </c>
      <c r="G225" s="1" t="s">
        <v>2</v>
      </c>
      <c r="H225" s="1">
        <v>18</v>
      </c>
      <c r="I225" s="1">
        <v>16</v>
      </c>
      <c r="J225" s="1">
        <v>21</v>
      </c>
      <c r="K225" s="1"/>
      <c r="L225" s="1"/>
      <c r="M225" s="1"/>
      <c r="N225" s="1"/>
      <c r="O225" s="1"/>
      <c r="P225" s="1"/>
      <c r="Q225" s="2">
        <f>160*1.2</f>
        <v>192</v>
      </c>
      <c r="R225" s="2"/>
      <c r="S225" s="2"/>
      <c r="T225" s="2"/>
      <c r="U225" s="1">
        <v>5</v>
      </c>
      <c r="V225" s="1">
        <v>4</v>
      </c>
      <c r="W225" s="1">
        <v>7</v>
      </c>
      <c r="X225" s="1">
        <v>23</v>
      </c>
      <c r="Y225" s="1">
        <v>17</v>
      </c>
      <c r="Z225" s="1">
        <v>29</v>
      </c>
      <c r="AA225" s="1">
        <v>12</v>
      </c>
      <c r="AB225" s="1">
        <v>9</v>
      </c>
      <c r="AC225" s="1">
        <v>15</v>
      </c>
      <c r="AD225" s="1">
        <v>0</v>
      </c>
      <c r="AE225" s="1">
        <v>0</v>
      </c>
      <c r="AF225" s="1">
        <v>0</v>
      </c>
      <c r="AG225" s="1">
        <v>1</v>
      </c>
      <c r="AH225" s="1">
        <v>1</v>
      </c>
      <c r="AI225" s="1">
        <v>0</v>
      </c>
      <c r="AJ225" s="1">
        <v>0</v>
      </c>
      <c r="AK225" s="1">
        <v>1</v>
      </c>
      <c r="AL225" s="1">
        <v>0</v>
      </c>
      <c r="AM225" s="1">
        <v>0</v>
      </c>
      <c r="AN225" s="1">
        <v>0</v>
      </c>
      <c r="AO225" s="1">
        <v>0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0</v>
      </c>
      <c r="AW225" s="1">
        <v>0</v>
      </c>
      <c r="AX225" s="1">
        <v>0</v>
      </c>
      <c r="AY225" s="1">
        <v>1</v>
      </c>
      <c r="AZ225" s="1">
        <v>14</v>
      </c>
      <c r="BA225" s="2">
        <v>1</v>
      </c>
      <c r="BB225" s="2">
        <v>2</v>
      </c>
      <c r="BC225" s="2">
        <v>1</v>
      </c>
      <c r="BD225" s="2"/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0</v>
      </c>
      <c r="BL225" s="1">
        <v>0</v>
      </c>
      <c r="BM225" s="1">
        <v>1</v>
      </c>
      <c r="BN225" s="1">
        <v>0</v>
      </c>
      <c r="BO225" s="1">
        <v>0</v>
      </c>
      <c r="BP225" s="1">
        <v>0</v>
      </c>
      <c r="BQ225" s="1"/>
    </row>
    <row r="226" spans="1:69" x14ac:dyDescent="0.3">
      <c r="A226" s="1" t="s">
        <v>197</v>
      </c>
      <c r="B226" s="1" t="s">
        <v>145</v>
      </c>
      <c r="C226" s="1" t="s">
        <v>217</v>
      </c>
      <c r="D226" s="1" t="s">
        <v>218</v>
      </c>
      <c r="E226" s="1" t="s">
        <v>201</v>
      </c>
      <c r="F226" s="1" t="s">
        <v>202</v>
      </c>
      <c r="G226" s="1" t="s">
        <v>2</v>
      </c>
      <c r="H226" s="1">
        <v>35.1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2">
        <v>1</v>
      </c>
      <c r="BB226" s="2"/>
      <c r="BC226" s="2">
        <v>1</v>
      </c>
      <c r="BD226" s="2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>
        <v>4.7</v>
      </c>
    </row>
    <row r="227" spans="1:69" x14ac:dyDescent="0.3">
      <c r="A227" s="1" t="s">
        <v>205</v>
      </c>
      <c r="B227" s="1" t="s">
        <v>145</v>
      </c>
      <c r="C227" s="1" t="s">
        <v>217</v>
      </c>
      <c r="D227" s="1" t="s">
        <v>218</v>
      </c>
      <c r="E227" s="1" t="s">
        <v>201</v>
      </c>
      <c r="F227" s="1" t="s">
        <v>202</v>
      </c>
      <c r="G227" s="1" t="s">
        <v>2</v>
      </c>
      <c r="H227" s="1"/>
      <c r="I227" s="1"/>
      <c r="J227" s="1"/>
      <c r="K227" s="1">
        <v>33.5</v>
      </c>
      <c r="L227" s="1">
        <v>28</v>
      </c>
      <c r="M227" s="1">
        <v>39</v>
      </c>
      <c r="N227" s="1">
        <v>33.5</v>
      </c>
      <c r="O227" s="1">
        <v>28</v>
      </c>
      <c r="P227" s="1">
        <v>39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>
        <v>0</v>
      </c>
      <c r="AE227" s="1">
        <v>1</v>
      </c>
      <c r="AF227" s="1">
        <v>0</v>
      </c>
      <c r="AG227" s="1">
        <v>1</v>
      </c>
      <c r="AH227" s="1">
        <v>1</v>
      </c>
      <c r="AI227" s="1">
        <v>0</v>
      </c>
      <c r="AJ227" s="1">
        <v>0</v>
      </c>
      <c r="AK227" s="1">
        <v>1</v>
      </c>
      <c r="AL227" s="1">
        <v>0</v>
      </c>
      <c r="AM227" s="6">
        <v>0</v>
      </c>
      <c r="AN227" s="6">
        <v>0</v>
      </c>
      <c r="AO227" s="6">
        <v>0</v>
      </c>
      <c r="AP227" s="6">
        <v>1</v>
      </c>
      <c r="AQ227" s="6">
        <v>1</v>
      </c>
      <c r="AR227" s="6">
        <v>1</v>
      </c>
      <c r="AS227" s="6">
        <v>1</v>
      </c>
      <c r="AT227" s="6">
        <v>1</v>
      </c>
      <c r="AU227" s="6">
        <v>1</v>
      </c>
      <c r="AV227" s="6">
        <v>0</v>
      </c>
      <c r="AW227" s="6">
        <v>0</v>
      </c>
      <c r="AX227" s="6">
        <v>0</v>
      </c>
      <c r="AY227" s="1"/>
      <c r="AZ227" s="1"/>
      <c r="BA227" s="2"/>
      <c r="BB227" s="2"/>
      <c r="BC227" s="2">
        <v>2</v>
      </c>
      <c r="BD227" s="2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x14ac:dyDescent="0.3">
      <c r="A228" s="1" t="s">
        <v>195</v>
      </c>
      <c r="B228" s="1" t="s">
        <v>152</v>
      </c>
      <c r="C228" s="1" t="s">
        <v>217</v>
      </c>
      <c r="D228" s="1" t="s">
        <v>218</v>
      </c>
      <c r="E228" s="1" t="s">
        <v>201</v>
      </c>
      <c r="F228" s="1" t="s">
        <v>202</v>
      </c>
      <c r="G228" s="1" t="s">
        <v>2</v>
      </c>
      <c r="H228" s="1">
        <v>23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v>0</v>
      </c>
      <c r="AE228" s="1">
        <v>1</v>
      </c>
      <c r="AF228" s="1"/>
      <c r="AG228" s="1">
        <v>0</v>
      </c>
      <c r="AH228" s="1">
        <v>0</v>
      </c>
      <c r="AI228" s="1">
        <v>0</v>
      </c>
      <c r="AJ228" s="1">
        <v>1</v>
      </c>
      <c r="AK228" s="1">
        <v>0</v>
      </c>
      <c r="AL228" s="1">
        <v>0</v>
      </c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2"/>
      <c r="BB228" s="2"/>
      <c r="BC228" s="2"/>
      <c r="BD228" s="2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>
        <v>4</v>
      </c>
    </row>
    <row r="229" spans="1:69" x14ac:dyDescent="0.3">
      <c r="A229" s="1" t="s">
        <v>196</v>
      </c>
      <c r="B229" s="1" t="s">
        <v>152</v>
      </c>
      <c r="C229" s="1" t="s">
        <v>217</v>
      </c>
      <c r="D229" s="1" t="s">
        <v>218</v>
      </c>
      <c r="E229" s="1" t="s">
        <v>201</v>
      </c>
      <c r="F229" s="1" t="s">
        <v>202</v>
      </c>
      <c r="G229" s="1" t="s">
        <v>2</v>
      </c>
      <c r="H229" s="1">
        <v>23</v>
      </c>
      <c r="I229" s="1">
        <v>21</v>
      </c>
      <c r="J229" s="1">
        <v>25</v>
      </c>
      <c r="K229" s="1"/>
      <c r="L229" s="1"/>
      <c r="M229" s="1"/>
      <c r="N229" s="1"/>
      <c r="O229" s="1"/>
      <c r="P229" s="1"/>
      <c r="Q229" s="2">
        <f>108*1.8</f>
        <v>194.4</v>
      </c>
      <c r="R229" s="2"/>
      <c r="S229" s="2"/>
      <c r="T229" s="2"/>
      <c r="U229" s="1">
        <v>14</v>
      </c>
      <c r="V229" s="1"/>
      <c r="W229" s="1"/>
      <c r="X229" s="1"/>
      <c r="Y229" s="1">
        <v>287</v>
      </c>
      <c r="Z229" s="1">
        <v>322</v>
      </c>
      <c r="AA229" s="1">
        <v>27</v>
      </c>
      <c r="AB229" s="1">
        <v>24</v>
      </c>
      <c r="AC229" s="1">
        <v>35</v>
      </c>
      <c r="AD229" s="1">
        <v>0</v>
      </c>
      <c r="AE229" s="1">
        <v>1</v>
      </c>
      <c r="AF229" s="1">
        <v>0</v>
      </c>
      <c r="AG229" s="1">
        <v>0</v>
      </c>
      <c r="AH229" s="1">
        <v>0</v>
      </c>
      <c r="AI229" s="1">
        <v>0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1</v>
      </c>
      <c r="AT229" s="1">
        <v>1</v>
      </c>
      <c r="AU229" s="1">
        <v>1</v>
      </c>
      <c r="AV229" s="1">
        <v>0</v>
      </c>
      <c r="AW229" s="1">
        <v>0</v>
      </c>
      <c r="AX229" s="1">
        <v>0</v>
      </c>
      <c r="AY229" s="1">
        <v>1</v>
      </c>
      <c r="AZ229" s="1">
        <v>21</v>
      </c>
      <c r="BA229" s="2">
        <v>1</v>
      </c>
      <c r="BB229" s="2">
        <v>2</v>
      </c>
      <c r="BC229" s="2">
        <v>2</v>
      </c>
      <c r="BD229" s="2"/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1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/>
    </row>
    <row r="230" spans="1:69" x14ac:dyDescent="0.3">
      <c r="A230" s="1" t="s">
        <v>205</v>
      </c>
      <c r="B230" s="1" t="s">
        <v>152</v>
      </c>
      <c r="C230" s="1" t="s">
        <v>217</v>
      </c>
      <c r="D230" s="1" t="s">
        <v>218</v>
      </c>
      <c r="E230" s="1" t="s">
        <v>201</v>
      </c>
      <c r="F230" s="1" t="s">
        <v>202</v>
      </c>
      <c r="G230" s="1" t="s">
        <v>2</v>
      </c>
      <c r="H230" s="1"/>
      <c r="I230" s="1"/>
      <c r="J230" s="1"/>
      <c r="K230" s="1">
        <v>41</v>
      </c>
      <c r="L230" s="1">
        <v>38</v>
      </c>
      <c r="M230" s="1">
        <v>44</v>
      </c>
      <c r="N230" s="1">
        <v>41</v>
      </c>
      <c r="O230" s="1">
        <v>38</v>
      </c>
      <c r="P230" s="1">
        <v>44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>
        <v>0</v>
      </c>
      <c r="AE230" s="1">
        <v>1</v>
      </c>
      <c r="AF230" s="1">
        <v>0</v>
      </c>
      <c r="AG230" s="1">
        <v>0</v>
      </c>
      <c r="AH230" s="1">
        <v>0</v>
      </c>
      <c r="AI230" s="1">
        <v>0</v>
      </c>
      <c r="AJ230" s="1">
        <v>1</v>
      </c>
      <c r="AK230" s="1">
        <v>0</v>
      </c>
      <c r="AL230" s="1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1</v>
      </c>
      <c r="AR230" s="6">
        <v>1</v>
      </c>
      <c r="AS230" s="6">
        <v>1</v>
      </c>
      <c r="AT230" s="6">
        <v>1</v>
      </c>
      <c r="AU230" s="6">
        <v>1</v>
      </c>
      <c r="AV230" s="6">
        <v>0</v>
      </c>
      <c r="AW230" s="6">
        <v>0</v>
      </c>
      <c r="AX230" s="6">
        <v>0</v>
      </c>
      <c r="AY230" s="1"/>
      <c r="AZ230" s="1"/>
      <c r="BA230" s="2"/>
      <c r="BB230" s="2"/>
      <c r="BC230" s="2">
        <v>2</v>
      </c>
      <c r="BD230" s="2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x14ac:dyDescent="0.3">
      <c r="A231" s="1" t="s">
        <v>195</v>
      </c>
      <c r="B231" s="1" t="s">
        <v>119</v>
      </c>
      <c r="C231" s="1" t="s">
        <v>217</v>
      </c>
      <c r="D231" s="1" t="s">
        <v>218</v>
      </c>
      <c r="E231" s="1" t="s">
        <v>201</v>
      </c>
      <c r="F231" s="1" t="s">
        <v>202</v>
      </c>
      <c r="G231" s="1" t="s">
        <v>2</v>
      </c>
      <c r="H231" s="1">
        <v>31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>
        <v>0</v>
      </c>
      <c r="AE231" s="1">
        <v>1</v>
      </c>
      <c r="AF231" s="1"/>
      <c r="AG231" s="1">
        <v>0</v>
      </c>
      <c r="AH231" s="1">
        <v>0</v>
      </c>
      <c r="AI231" s="1">
        <v>0</v>
      </c>
      <c r="AJ231" s="1">
        <v>1</v>
      </c>
      <c r="AK231" s="1">
        <v>0</v>
      </c>
      <c r="AL231" s="1">
        <v>0</v>
      </c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2"/>
      <c r="BB231" s="2"/>
      <c r="BC231" s="2"/>
      <c r="BD231" s="2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>
        <v>4</v>
      </c>
    </row>
    <row r="232" spans="1:69" x14ac:dyDescent="0.3">
      <c r="A232" s="1" t="s">
        <v>196</v>
      </c>
      <c r="B232" s="1" t="s">
        <v>119</v>
      </c>
      <c r="C232" s="1" t="s">
        <v>217</v>
      </c>
      <c r="D232" s="1" t="s">
        <v>218</v>
      </c>
      <c r="E232" s="1" t="s">
        <v>201</v>
      </c>
      <c r="F232" s="1" t="s">
        <v>202</v>
      </c>
      <c r="G232" s="1" t="s">
        <v>2</v>
      </c>
      <c r="H232" s="1">
        <v>33</v>
      </c>
      <c r="I232" s="1">
        <v>27</v>
      </c>
      <c r="J232" s="1">
        <v>35</v>
      </c>
      <c r="K232" s="1"/>
      <c r="L232" s="1"/>
      <c r="M232" s="1"/>
      <c r="N232" s="1"/>
      <c r="O232" s="1"/>
      <c r="P232" s="1"/>
      <c r="Q232" s="2">
        <f>56*7</f>
        <v>392</v>
      </c>
      <c r="R232" s="2"/>
      <c r="S232" s="2"/>
      <c r="T232" s="2"/>
      <c r="U232" s="1">
        <v>17</v>
      </c>
      <c r="V232" s="1">
        <v>14</v>
      </c>
      <c r="W232" s="1">
        <v>19</v>
      </c>
      <c r="X232" s="1"/>
      <c r="Y232" s="1">
        <v>273</v>
      </c>
      <c r="Z232" s="1">
        <v>308</v>
      </c>
      <c r="AA232" s="1">
        <v>18</v>
      </c>
      <c r="AB232" s="1">
        <v>14</v>
      </c>
      <c r="AC232" s="1">
        <v>25</v>
      </c>
      <c r="AD232" s="1">
        <v>0</v>
      </c>
      <c r="AE232" s="1">
        <v>1</v>
      </c>
      <c r="AF232" s="1">
        <v>0</v>
      </c>
      <c r="AG232" s="1">
        <v>0</v>
      </c>
      <c r="AH232" s="1">
        <v>0</v>
      </c>
      <c r="AI232" s="1">
        <v>0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1</v>
      </c>
      <c r="AS232" s="1">
        <v>1</v>
      </c>
      <c r="AT232" s="1">
        <v>1</v>
      </c>
      <c r="AU232" s="1">
        <v>1</v>
      </c>
      <c r="AV232" s="1">
        <v>0</v>
      </c>
      <c r="AW232" s="1">
        <v>0</v>
      </c>
      <c r="AX232" s="1">
        <v>0</v>
      </c>
      <c r="AY232" s="1">
        <v>1</v>
      </c>
      <c r="AZ232" s="1">
        <v>42</v>
      </c>
      <c r="BA232" s="2">
        <v>1</v>
      </c>
      <c r="BB232" s="2">
        <v>2</v>
      </c>
      <c r="BC232" s="2">
        <v>2</v>
      </c>
      <c r="BD232" s="2"/>
      <c r="BE232" s="1">
        <v>0</v>
      </c>
      <c r="BF232" s="1">
        <v>0</v>
      </c>
      <c r="BG232" s="1">
        <v>0</v>
      </c>
      <c r="BH232" s="1">
        <v>1</v>
      </c>
      <c r="BI232" s="1">
        <v>1</v>
      </c>
      <c r="BJ232" s="1">
        <v>1</v>
      </c>
      <c r="BK232" s="1">
        <v>0</v>
      </c>
      <c r="BL232" s="1">
        <v>0</v>
      </c>
      <c r="BM232" s="1">
        <v>1</v>
      </c>
      <c r="BN232" s="1">
        <v>1</v>
      </c>
      <c r="BO232" s="1">
        <v>0</v>
      </c>
      <c r="BP232" s="1">
        <v>0</v>
      </c>
      <c r="BQ232" s="1"/>
    </row>
    <row r="233" spans="1:69" x14ac:dyDescent="0.3">
      <c r="A233" s="1" t="s">
        <v>199</v>
      </c>
      <c r="B233" s="1" t="s">
        <v>119</v>
      </c>
      <c r="C233" s="1" t="s">
        <v>217</v>
      </c>
      <c r="D233" s="1" t="s">
        <v>218</v>
      </c>
      <c r="E233" s="1" t="s">
        <v>201</v>
      </c>
      <c r="F233" s="1" t="s">
        <v>202</v>
      </c>
      <c r="G233" s="1" t="s">
        <v>2</v>
      </c>
      <c r="H233" s="1">
        <v>32.9</v>
      </c>
      <c r="I233" s="1"/>
      <c r="J233" s="1"/>
      <c r="K233" s="1"/>
      <c r="L233" s="1"/>
      <c r="M233" s="1"/>
      <c r="N233" s="1"/>
      <c r="O233" s="1"/>
      <c r="P233" s="1"/>
      <c r="Q233" s="1">
        <v>450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2"/>
      <c r="BB233" s="2"/>
      <c r="BC233" s="2"/>
      <c r="BD233" s="2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x14ac:dyDescent="0.3">
      <c r="A234" s="1" t="s">
        <v>197</v>
      </c>
      <c r="B234" s="1" t="s">
        <v>119</v>
      </c>
      <c r="C234" s="1" t="s">
        <v>217</v>
      </c>
      <c r="D234" s="1" t="s">
        <v>218</v>
      </c>
      <c r="E234" s="1" t="s">
        <v>201</v>
      </c>
      <c r="F234" s="1" t="s">
        <v>202</v>
      </c>
      <c r="G234" s="1" t="s">
        <v>2</v>
      </c>
      <c r="H234" s="1">
        <v>61.8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2">
        <v>1</v>
      </c>
      <c r="BB234" s="2"/>
      <c r="BC234" s="2">
        <v>2</v>
      </c>
      <c r="BD234" s="2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>
        <v>6.1</v>
      </c>
    </row>
    <row r="235" spans="1:69" x14ac:dyDescent="0.3">
      <c r="A235" s="1" t="s">
        <v>205</v>
      </c>
      <c r="B235" s="1" t="s">
        <v>119</v>
      </c>
      <c r="C235" s="1" t="s">
        <v>217</v>
      </c>
      <c r="D235" s="1" t="s">
        <v>218</v>
      </c>
      <c r="E235" s="1" t="s">
        <v>201</v>
      </c>
      <c r="F235" s="1" t="s">
        <v>202</v>
      </c>
      <c r="G235" s="1" t="s">
        <v>2</v>
      </c>
      <c r="H235" s="1"/>
      <c r="I235" s="1"/>
      <c r="J235" s="1"/>
      <c r="K235" s="1">
        <v>59.5</v>
      </c>
      <c r="L235" s="1">
        <v>55</v>
      </c>
      <c r="M235" s="1">
        <v>64</v>
      </c>
      <c r="N235" s="1">
        <v>62</v>
      </c>
      <c r="O235" s="1">
        <v>58</v>
      </c>
      <c r="P235" s="1">
        <v>66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>
        <v>0</v>
      </c>
      <c r="AE235" s="1">
        <v>1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0</v>
      </c>
      <c r="AX235" s="1">
        <v>0</v>
      </c>
      <c r="AY235" s="1"/>
      <c r="AZ235" s="1"/>
      <c r="BA235" s="2"/>
      <c r="BB235" s="2"/>
      <c r="BC235" s="2">
        <v>2</v>
      </c>
      <c r="BD235" s="2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x14ac:dyDescent="0.3">
      <c r="A236" s="1" t="s">
        <v>195</v>
      </c>
      <c r="B236" s="1" t="s">
        <v>120</v>
      </c>
      <c r="C236" s="1" t="s">
        <v>217</v>
      </c>
      <c r="D236" s="1" t="s">
        <v>218</v>
      </c>
      <c r="E236" s="1" t="s">
        <v>201</v>
      </c>
      <c r="F236" s="1" t="s">
        <v>202</v>
      </c>
      <c r="G236" s="1" t="s">
        <v>2</v>
      </c>
      <c r="H236" s="1">
        <v>16.5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>
        <v>0</v>
      </c>
      <c r="AE236" s="1">
        <v>1</v>
      </c>
      <c r="AF236" s="1"/>
      <c r="AG236" s="1">
        <v>0</v>
      </c>
      <c r="AH236" s="1">
        <v>0</v>
      </c>
      <c r="AI236" s="1">
        <v>0</v>
      </c>
      <c r="AJ236" s="1">
        <v>1</v>
      </c>
      <c r="AK236" s="1">
        <v>0</v>
      </c>
      <c r="AL236" s="1">
        <v>0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2"/>
      <c r="BB236" s="2"/>
      <c r="BC236" s="2"/>
      <c r="BD236" s="2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>
        <v>3</v>
      </c>
    </row>
    <row r="237" spans="1:69" x14ac:dyDescent="0.3">
      <c r="A237" s="1" t="s">
        <v>196</v>
      </c>
      <c r="B237" s="1" t="s">
        <v>120</v>
      </c>
      <c r="C237" s="1" t="s">
        <v>217</v>
      </c>
      <c r="D237" s="1" t="s">
        <v>218</v>
      </c>
      <c r="E237" s="1" t="s">
        <v>201</v>
      </c>
      <c r="F237" s="1" t="s">
        <v>202</v>
      </c>
      <c r="G237" s="1" t="s">
        <v>2</v>
      </c>
      <c r="H237" s="1">
        <v>19</v>
      </c>
      <c r="I237" s="1">
        <v>17</v>
      </c>
      <c r="J237" s="1">
        <v>21</v>
      </c>
      <c r="K237" s="1"/>
      <c r="L237" s="1"/>
      <c r="M237" s="1"/>
      <c r="N237" s="1"/>
      <c r="O237" s="1"/>
      <c r="P237" s="1"/>
      <c r="Q237" s="2">
        <f>67*1.6</f>
        <v>107.2</v>
      </c>
      <c r="R237" s="2"/>
      <c r="S237" s="2"/>
      <c r="T237" s="2"/>
      <c r="U237" s="1">
        <v>25</v>
      </c>
      <c r="V237" s="1">
        <v>22</v>
      </c>
      <c r="W237" s="1">
        <v>35</v>
      </c>
      <c r="X237" s="1"/>
      <c r="Y237" s="1">
        <v>301</v>
      </c>
      <c r="Z237" s="1">
        <v>329</v>
      </c>
      <c r="AA237" s="1">
        <v>14</v>
      </c>
      <c r="AB237" s="1">
        <v>10</v>
      </c>
      <c r="AC237" s="1">
        <v>18</v>
      </c>
      <c r="AD237" s="1">
        <v>0</v>
      </c>
      <c r="AE237" s="1">
        <v>1</v>
      </c>
      <c r="AF237" s="1">
        <v>0</v>
      </c>
      <c r="AG237" s="1">
        <v>0</v>
      </c>
      <c r="AH237" s="1">
        <v>0</v>
      </c>
      <c r="AI237" s="1">
        <v>0</v>
      </c>
      <c r="AJ237" s="1">
        <v>1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1</v>
      </c>
      <c r="AS237" s="1">
        <v>1</v>
      </c>
      <c r="AT237" s="1">
        <v>1</v>
      </c>
      <c r="AU237" s="1">
        <v>0</v>
      </c>
      <c r="AV237" s="1">
        <v>0</v>
      </c>
      <c r="AW237" s="1">
        <v>0</v>
      </c>
      <c r="AX237" s="1">
        <v>0</v>
      </c>
      <c r="AY237" s="1">
        <v>1</v>
      </c>
      <c r="AZ237" s="1">
        <v>14</v>
      </c>
      <c r="BA237" s="2">
        <v>1</v>
      </c>
      <c r="BB237" s="2">
        <v>2</v>
      </c>
      <c r="BC237" s="2">
        <v>2</v>
      </c>
      <c r="BD237" s="2"/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1</v>
      </c>
      <c r="BM237" s="1">
        <v>0</v>
      </c>
      <c r="BN237" s="1">
        <v>0</v>
      </c>
      <c r="BO237" s="1">
        <v>0</v>
      </c>
      <c r="BP237" s="1">
        <v>0</v>
      </c>
      <c r="BQ237" s="1"/>
    </row>
    <row r="238" spans="1:69" x14ac:dyDescent="0.3">
      <c r="A238" s="1" t="s">
        <v>197</v>
      </c>
      <c r="B238" s="1" t="s">
        <v>120</v>
      </c>
      <c r="C238" s="1" t="s">
        <v>217</v>
      </c>
      <c r="D238" s="1" t="s">
        <v>218</v>
      </c>
      <c r="E238" s="1" t="s">
        <v>201</v>
      </c>
      <c r="F238" s="1" t="s">
        <v>202</v>
      </c>
      <c r="G238" s="1" t="s">
        <v>2</v>
      </c>
      <c r="H238" s="1">
        <v>34.700000000000003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2">
        <v>1</v>
      </c>
      <c r="BB238" s="2"/>
      <c r="BC238" s="2">
        <v>3</v>
      </c>
      <c r="BD238" s="2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>
        <v>3.6</v>
      </c>
    </row>
    <row r="239" spans="1:69" x14ac:dyDescent="0.3">
      <c r="A239" s="1" t="s">
        <v>205</v>
      </c>
      <c r="B239" s="1" t="s">
        <v>120</v>
      </c>
      <c r="C239" s="1" t="s">
        <v>217</v>
      </c>
      <c r="D239" s="1" t="s">
        <v>218</v>
      </c>
      <c r="E239" s="1" t="s">
        <v>201</v>
      </c>
      <c r="F239" s="1" t="s">
        <v>202</v>
      </c>
      <c r="G239" s="1" t="s">
        <v>2</v>
      </c>
      <c r="H239" s="1"/>
      <c r="I239" s="1"/>
      <c r="J239" s="1"/>
      <c r="K239" s="1">
        <v>36</v>
      </c>
      <c r="L239" s="1">
        <v>32</v>
      </c>
      <c r="M239" s="1">
        <v>40</v>
      </c>
      <c r="N239" s="1">
        <v>36</v>
      </c>
      <c r="O239" s="1">
        <v>32</v>
      </c>
      <c r="P239" s="1">
        <v>40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0</v>
      </c>
      <c r="AJ239" s="1">
        <v>1</v>
      </c>
      <c r="AK239" s="1">
        <v>0</v>
      </c>
      <c r="AL239" s="1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1</v>
      </c>
      <c r="AS239" s="6">
        <v>1</v>
      </c>
      <c r="AT239" s="6">
        <v>1</v>
      </c>
      <c r="AU239" s="6">
        <v>0</v>
      </c>
      <c r="AV239" s="6">
        <v>0</v>
      </c>
      <c r="AW239" s="6">
        <v>0</v>
      </c>
      <c r="AX239" s="6">
        <v>0</v>
      </c>
      <c r="AY239" s="1"/>
      <c r="AZ239" s="1"/>
      <c r="BA239" s="2"/>
      <c r="BB239" s="2"/>
      <c r="BC239" s="2">
        <v>1</v>
      </c>
      <c r="BD239" s="2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x14ac:dyDescent="0.3">
      <c r="A240" s="1" t="s">
        <v>195</v>
      </c>
      <c r="B240" s="1" t="s">
        <v>121</v>
      </c>
      <c r="C240" s="1" t="s">
        <v>217</v>
      </c>
      <c r="D240" s="1" t="s">
        <v>218</v>
      </c>
      <c r="E240" s="1" t="s">
        <v>201</v>
      </c>
      <c r="F240" s="1" t="s">
        <v>202</v>
      </c>
      <c r="G240" s="1" t="s">
        <v>2</v>
      </c>
      <c r="H240" s="1">
        <v>16.5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>
        <v>0</v>
      </c>
      <c r="AE240" s="1">
        <v>0</v>
      </c>
      <c r="AF240" s="1"/>
      <c r="AG240" s="1">
        <v>1</v>
      </c>
      <c r="AH240" s="1">
        <v>1</v>
      </c>
      <c r="AI240" s="1">
        <v>0</v>
      </c>
      <c r="AJ240" s="1">
        <v>1</v>
      </c>
      <c r="AK240" s="1">
        <v>0</v>
      </c>
      <c r="AL240" s="1">
        <v>0</v>
      </c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2"/>
      <c r="BB240" s="2"/>
      <c r="BC240" s="2"/>
      <c r="BD240" s="2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>
        <v>5</v>
      </c>
    </row>
    <row r="241" spans="1:69" x14ac:dyDescent="0.3">
      <c r="A241" s="1" t="s">
        <v>196</v>
      </c>
      <c r="B241" s="1" t="s">
        <v>121</v>
      </c>
      <c r="C241" s="1" t="s">
        <v>217</v>
      </c>
      <c r="D241" s="1" t="s">
        <v>218</v>
      </c>
      <c r="E241" s="1" t="s">
        <v>201</v>
      </c>
      <c r="F241" s="1" t="s">
        <v>202</v>
      </c>
      <c r="G241" s="1" t="s">
        <v>2</v>
      </c>
      <c r="H241" s="1">
        <v>17</v>
      </c>
      <c r="I241" s="1">
        <v>16</v>
      </c>
      <c r="J241" s="1">
        <v>19</v>
      </c>
      <c r="K241" s="1"/>
      <c r="L241" s="1"/>
      <c r="M241" s="1"/>
      <c r="N241" s="1"/>
      <c r="O241" s="1"/>
      <c r="P241" s="1"/>
      <c r="Q241" s="2">
        <f>55*4</f>
        <v>220</v>
      </c>
      <c r="R241" s="2"/>
      <c r="S241" s="2"/>
      <c r="T241" s="2"/>
      <c r="U241" s="1">
        <v>6</v>
      </c>
      <c r="V241" s="1">
        <v>5</v>
      </c>
      <c r="W241" s="1">
        <v>8</v>
      </c>
      <c r="X241" s="1">
        <v>21</v>
      </c>
      <c r="Y241" s="1"/>
      <c r="Z241" s="1"/>
      <c r="AA241" s="1">
        <v>13</v>
      </c>
      <c r="AB241" s="1">
        <v>10</v>
      </c>
      <c r="AC241" s="1">
        <v>16</v>
      </c>
      <c r="AD241" s="1">
        <v>0</v>
      </c>
      <c r="AE241" s="1">
        <v>0</v>
      </c>
      <c r="AF241" s="1">
        <v>0</v>
      </c>
      <c r="AG241" s="1">
        <v>1</v>
      </c>
      <c r="AH241" s="1">
        <v>1</v>
      </c>
      <c r="AI241" s="1">
        <v>0</v>
      </c>
      <c r="AJ241" s="1">
        <v>1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0</v>
      </c>
      <c r="AW241" s="1">
        <v>0</v>
      </c>
      <c r="AX241" s="1">
        <v>0</v>
      </c>
      <c r="AY241" s="1">
        <v>1</v>
      </c>
      <c r="AZ241" s="1">
        <v>21</v>
      </c>
      <c r="BA241" s="2">
        <v>1</v>
      </c>
      <c r="BB241" s="2">
        <v>2</v>
      </c>
      <c r="BC241" s="2">
        <v>2</v>
      </c>
      <c r="BD241" s="2"/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1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/>
    </row>
    <row r="242" spans="1:69" x14ac:dyDescent="0.3">
      <c r="A242" s="1" t="s">
        <v>205</v>
      </c>
      <c r="B242" s="1" t="s">
        <v>121</v>
      </c>
      <c r="C242" s="1" t="s">
        <v>217</v>
      </c>
      <c r="D242" s="1" t="s">
        <v>218</v>
      </c>
      <c r="E242" s="1" t="s">
        <v>201</v>
      </c>
      <c r="F242" s="1" t="s">
        <v>202</v>
      </c>
      <c r="G242" s="1" t="s">
        <v>2</v>
      </c>
      <c r="H242" s="1"/>
      <c r="I242" s="1"/>
      <c r="J242" s="1"/>
      <c r="K242" s="1">
        <v>33</v>
      </c>
      <c r="L242" s="1">
        <v>32</v>
      </c>
      <c r="M242" s="1">
        <v>34</v>
      </c>
      <c r="N242" s="1">
        <v>33</v>
      </c>
      <c r="O242" s="1">
        <v>32</v>
      </c>
      <c r="P242" s="1">
        <v>34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>
        <v>0</v>
      </c>
      <c r="AE242" s="1">
        <v>0</v>
      </c>
      <c r="AF242" s="1">
        <v>0</v>
      </c>
      <c r="AG242" s="1">
        <v>1</v>
      </c>
      <c r="AH242" s="1">
        <v>1</v>
      </c>
      <c r="AI242" s="1">
        <v>0</v>
      </c>
      <c r="AJ242" s="1">
        <v>1</v>
      </c>
      <c r="AK242" s="1">
        <v>0</v>
      </c>
      <c r="AL242" s="1">
        <v>0</v>
      </c>
      <c r="AM242" s="6">
        <v>0</v>
      </c>
      <c r="AN242" s="6">
        <v>0</v>
      </c>
      <c r="AO242" s="6">
        <v>1</v>
      </c>
      <c r="AP242" s="6">
        <v>1</v>
      </c>
      <c r="AQ242" s="6">
        <v>1</v>
      </c>
      <c r="AR242" s="6">
        <v>1</v>
      </c>
      <c r="AS242" s="6">
        <v>1</v>
      </c>
      <c r="AT242" s="6">
        <v>1</v>
      </c>
      <c r="AU242" s="6">
        <v>1</v>
      </c>
      <c r="AV242" s="6">
        <v>0</v>
      </c>
      <c r="AW242" s="6">
        <v>0</v>
      </c>
      <c r="AX242" s="6">
        <v>0</v>
      </c>
      <c r="AY242" s="1"/>
      <c r="AZ242" s="1"/>
      <c r="BA242" s="2"/>
      <c r="BB242" s="2"/>
      <c r="BC242" s="2">
        <v>2</v>
      </c>
      <c r="BD242" s="2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x14ac:dyDescent="0.3">
      <c r="A243" s="1" t="s">
        <v>195</v>
      </c>
      <c r="B243" s="1" t="s">
        <v>122</v>
      </c>
      <c r="C243" s="1" t="s">
        <v>217</v>
      </c>
      <c r="D243" s="1" t="s">
        <v>218</v>
      </c>
      <c r="E243" s="1" t="s">
        <v>201</v>
      </c>
      <c r="F243" s="1" t="s">
        <v>202</v>
      </c>
      <c r="G243" s="1" t="s">
        <v>2</v>
      </c>
      <c r="H243" s="1">
        <v>21.5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>
        <v>0</v>
      </c>
      <c r="AE243" s="1">
        <v>1</v>
      </c>
      <c r="AF243" s="1"/>
      <c r="AG243" s="1">
        <v>0</v>
      </c>
      <c r="AH243" s="1">
        <v>0</v>
      </c>
      <c r="AI243" s="1">
        <v>0</v>
      </c>
      <c r="AJ243" s="1">
        <v>1</v>
      </c>
      <c r="AK243" s="1">
        <v>0</v>
      </c>
      <c r="AL243" s="1">
        <v>0</v>
      </c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2"/>
      <c r="BB243" s="2"/>
      <c r="BC243" s="2"/>
      <c r="BD243" s="2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>
        <v>4</v>
      </c>
    </row>
    <row r="244" spans="1:69" x14ac:dyDescent="0.3">
      <c r="A244" s="1" t="s">
        <v>196</v>
      </c>
      <c r="B244" s="1" t="s">
        <v>122</v>
      </c>
      <c r="C244" s="1" t="s">
        <v>217</v>
      </c>
      <c r="D244" s="1" t="s">
        <v>218</v>
      </c>
      <c r="E244" s="1" t="s">
        <v>201</v>
      </c>
      <c r="F244" s="1" t="s">
        <v>202</v>
      </c>
      <c r="G244" s="1" t="s">
        <v>2</v>
      </c>
      <c r="H244" s="1">
        <v>19</v>
      </c>
      <c r="I244" s="1">
        <v>18</v>
      </c>
      <c r="J244" s="1">
        <v>21</v>
      </c>
      <c r="K244" s="1"/>
      <c r="L244" s="1"/>
      <c r="M244" s="1"/>
      <c r="N244" s="1"/>
      <c r="O244" s="1"/>
      <c r="P244" s="1"/>
      <c r="Q244" s="2">
        <f>56*1.5</f>
        <v>84</v>
      </c>
      <c r="R244" s="2"/>
      <c r="S244" s="2"/>
      <c r="T244" s="2"/>
      <c r="U244" s="1">
        <v>14</v>
      </c>
      <c r="V244" s="1">
        <v>12</v>
      </c>
      <c r="W244" s="1">
        <v>18</v>
      </c>
      <c r="X244" s="1"/>
      <c r="Y244" s="1">
        <v>322</v>
      </c>
      <c r="Z244" s="1">
        <v>336</v>
      </c>
      <c r="AA244" s="1">
        <v>15</v>
      </c>
      <c r="AB244" s="1">
        <v>13</v>
      </c>
      <c r="AC244" s="1">
        <v>16</v>
      </c>
      <c r="AD244" s="1">
        <v>0</v>
      </c>
      <c r="AE244" s="1">
        <v>1</v>
      </c>
      <c r="AF244" s="1">
        <v>0</v>
      </c>
      <c r="AG244" s="1">
        <v>0</v>
      </c>
      <c r="AH244" s="1">
        <v>0</v>
      </c>
      <c r="AI244" s="1">
        <v>0</v>
      </c>
      <c r="AJ244" s="1">
        <v>1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1</v>
      </c>
      <c r="AS244" s="1">
        <v>1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1</v>
      </c>
      <c r="AZ244" s="1">
        <v>7</v>
      </c>
      <c r="BA244" s="2">
        <v>1</v>
      </c>
      <c r="BB244" s="2">
        <v>2</v>
      </c>
      <c r="BC244" s="2">
        <v>1</v>
      </c>
      <c r="BD244" s="2"/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1</v>
      </c>
      <c r="BP244" s="1">
        <v>0</v>
      </c>
      <c r="BQ244" s="1"/>
    </row>
    <row r="245" spans="1:69" x14ac:dyDescent="0.3">
      <c r="A245" s="1" t="s">
        <v>197</v>
      </c>
      <c r="B245" s="1" t="s">
        <v>122</v>
      </c>
      <c r="C245" s="1" t="s">
        <v>217</v>
      </c>
      <c r="D245" s="1" t="s">
        <v>218</v>
      </c>
      <c r="E245" s="1" t="s">
        <v>201</v>
      </c>
      <c r="F245" s="1" t="s">
        <v>202</v>
      </c>
      <c r="G245" s="1" t="s">
        <v>2</v>
      </c>
      <c r="H245" s="1">
        <v>37.200000000000003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2">
        <v>1</v>
      </c>
      <c r="BB245" s="2"/>
      <c r="BC245" s="2">
        <v>3</v>
      </c>
      <c r="BD245" s="2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>
        <v>3.3</v>
      </c>
    </row>
    <row r="246" spans="1:69" x14ac:dyDescent="0.3">
      <c r="A246" s="1" t="s">
        <v>205</v>
      </c>
      <c r="B246" s="1" t="s">
        <v>122</v>
      </c>
      <c r="C246" s="1" t="s">
        <v>217</v>
      </c>
      <c r="D246" s="1" t="s">
        <v>218</v>
      </c>
      <c r="E246" s="1" t="s">
        <v>201</v>
      </c>
      <c r="F246" s="1" t="s">
        <v>202</v>
      </c>
      <c r="G246" s="1" t="s">
        <v>2</v>
      </c>
      <c r="H246" s="1"/>
      <c r="I246" s="1"/>
      <c r="J246" s="1"/>
      <c r="K246" s="1">
        <v>34.5</v>
      </c>
      <c r="L246" s="1">
        <v>31</v>
      </c>
      <c r="M246" s="1">
        <v>38</v>
      </c>
      <c r="N246" s="1">
        <v>36.5</v>
      </c>
      <c r="O246" s="1">
        <v>33</v>
      </c>
      <c r="P246" s="1">
        <v>40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>
        <v>0</v>
      </c>
      <c r="AE246" s="1">
        <v>1</v>
      </c>
      <c r="AF246" s="1">
        <v>0</v>
      </c>
      <c r="AG246" s="1">
        <v>0</v>
      </c>
      <c r="AH246" s="1">
        <v>0</v>
      </c>
      <c r="AI246" s="1">
        <v>0</v>
      </c>
      <c r="AJ246" s="1">
        <v>1</v>
      </c>
      <c r="AK246" s="1">
        <v>0</v>
      </c>
      <c r="AL246" s="1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1</v>
      </c>
      <c r="AR246" s="6">
        <v>1</v>
      </c>
      <c r="AS246" s="6">
        <v>1</v>
      </c>
      <c r="AT246" s="6">
        <v>1</v>
      </c>
      <c r="AU246" s="6">
        <v>0</v>
      </c>
      <c r="AV246" s="6">
        <v>0</v>
      </c>
      <c r="AW246" s="6">
        <v>0</v>
      </c>
      <c r="AX246" s="6">
        <v>0</v>
      </c>
      <c r="AY246" s="1"/>
      <c r="AZ246" s="1"/>
      <c r="BA246" s="2"/>
      <c r="BB246" s="2"/>
      <c r="BC246" s="2">
        <v>1</v>
      </c>
      <c r="BD246" s="2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x14ac:dyDescent="0.3">
      <c r="A247" s="1" t="s">
        <v>195</v>
      </c>
      <c r="B247" s="1" t="s">
        <v>123</v>
      </c>
      <c r="C247" s="1" t="s">
        <v>217</v>
      </c>
      <c r="D247" s="1" t="s">
        <v>218</v>
      </c>
      <c r="E247" s="1" t="s">
        <v>201</v>
      </c>
      <c r="F247" s="1" t="s">
        <v>202</v>
      </c>
      <c r="G247" s="1" t="s">
        <v>2</v>
      </c>
      <c r="H247" s="1">
        <v>21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>
        <v>0</v>
      </c>
      <c r="AE247" s="1">
        <v>1</v>
      </c>
      <c r="AF247" s="1"/>
      <c r="AG247" s="1">
        <v>1</v>
      </c>
      <c r="AH247" s="1">
        <v>0</v>
      </c>
      <c r="AI247" s="1">
        <v>0</v>
      </c>
      <c r="AJ247" s="1">
        <v>1</v>
      </c>
      <c r="AK247" s="1">
        <v>0</v>
      </c>
      <c r="AL247" s="1">
        <v>0</v>
      </c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2"/>
      <c r="BB247" s="2"/>
      <c r="BC247" s="2"/>
      <c r="BD247" s="2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4</v>
      </c>
    </row>
    <row r="248" spans="1:69" x14ac:dyDescent="0.3">
      <c r="A248" s="1" t="s">
        <v>196</v>
      </c>
      <c r="B248" s="1" t="s">
        <v>123</v>
      </c>
      <c r="C248" s="1" t="s">
        <v>217</v>
      </c>
      <c r="D248" s="1" t="s">
        <v>218</v>
      </c>
      <c r="E248" s="1" t="s">
        <v>201</v>
      </c>
      <c r="F248" s="1" t="s">
        <v>202</v>
      </c>
      <c r="G248" s="1" t="s">
        <v>2</v>
      </c>
      <c r="H248" s="1">
        <v>21</v>
      </c>
      <c r="I248" s="1">
        <v>19</v>
      </c>
      <c r="J248" s="1">
        <v>23</v>
      </c>
      <c r="K248" s="1"/>
      <c r="L248" s="1"/>
      <c r="M248" s="1"/>
      <c r="N248" s="1"/>
      <c r="O248" s="1"/>
      <c r="P248" s="1"/>
      <c r="Q248" s="2">
        <f>62*2.6</f>
        <v>161.20000000000002</v>
      </c>
      <c r="R248" s="2"/>
      <c r="S248" s="2"/>
      <c r="T248" s="2"/>
      <c r="U248" s="1">
        <v>13</v>
      </c>
      <c r="V248" s="1">
        <v>11</v>
      </c>
      <c r="W248" s="1">
        <v>15</v>
      </c>
      <c r="X248" s="1">
        <v>28</v>
      </c>
      <c r="Y248" s="1"/>
      <c r="Z248" s="1"/>
      <c r="AA248" s="1">
        <v>14</v>
      </c>
      <c r="AB248" s="1">
        <v>9</v>
      </c>
      <c r="AC248" s="1">
        <v>21</v>
      </c>
      <c r="AD248" s="1">
        <v>0</v>
      </c>
      <c r="AE248" s="1">
        <v>1</v>
      </c>
      <c r="AF248" s="1">
        <v>0</v>
      </c>
      <c r="AG248" s="1">
        <v>1</v>
      </c>
      <c r="AH248" s="1">
        <v>0</v>
      </c>
      <c r="AI248" s="1">
        <v>0</v>
      </c>
      <c r="AJ248" s="1">
        <v>1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1</v>
      </c>
      <c r="AQ248" s="1">
        <v>1</v>
      </c>
      <c r="AR248" s="1">
        <v>1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1</v>
      </c>
      <c r="AZ248" s="1">
        <v>21</v>
      </c>
      <c r="BA248" s="2">
        <v>1</v>
      </c>
      <c r="BB248" s="2">
        <v>2</v>
      </c>
      <c r="BC248" s="2">
        <v>2</v>
      </c>
      <c r="BD248" s="2"/>
      <c r="BE248" s="1">
        <v>0</v>
      </c>
      <c r="BF248" s="1">
        <v>0</v>
      </c>
      <c r="BG248" s="1">
        <v>0</v>
      </c>
      <c r="BH248" s="1">
        <v>1</v>
      </c>
      <c r="BI248" s="1">
        <v>1</v>
      </c>
      <c r="BJ248" s="1">
        <v>1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/>
    </row>
    <row r="249" spans="1:69" x14ac:dyDescent="0.3">
      <c r="A249" s="1" t="s">
        <v>197</v>
      </c>
      <c r="B249" s="1" t="s">
        <v>123</v>
      </c>
      <c r="C249" s="1" t="s">
        <v>217</v>
      </c>
      <c r="D249" s="1" t="s">
        <v>218</v>
      </c>
      <c r="E249" s="1" t="s">
        <v>201</v>
      </c>
      <c r="F249" s="1" t="s">
        <v>202</v>
      </c>
      <c r="G249" s="1" t="s">
        <v>2</v>
      </c>
      <c r="H249" s="1">
        <v>37.299999999999997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2">
        <v>1</v>
      </c>
      <c r="BB249" s="2"/>
      <c r="BC249" s="2">
        <v>3</v>
      </c>
      <c r="BD249" s="2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>
        <v>7.5</v>
      </c>
    </row>
    <row r="250" spans="1:69" x14ac:dyDescent="0.3">
      <c r="A250" s="1" t="s">
        <v>205</v>
      </c>
      <c r="B250" s="1" t="s">
        <v>123</v>
      </c>
      <c r="C250" s="1" t="s">
        <v>217</v>
      </c>
      <c r="D250" s="1" t="s">
        <v>218</v>
      </c>
      <c r="E250" s="1" t="s">
        <v>201</v>
      </c>
      <c r="F250" s="1" t="s">
        <v>202</v>
      </c>
      <c r="G250" s="1" t="s">
        <v>2</v>
      </c>
      <c r="H250" s="1"/>
      <c r="I250" s="1"/>
      <c r="J250" s="1"/>
      <c r="K250" s="1">
        <v>37.5</v>
      </c>
      <c r="L250" s="1">
        <v>33</v>
      </c>
      <c r="M250" s="1">
        <v>42</v>
      </c>
      <c r="N250" s="1">
        <v>36</v>
      </c>
      <c r="O250" s="1">
        <v>31</v>
      </c>
      <c r="P250" s="1">
        <v>41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>
        <v>0</v>
      </c>
      <c r="AE250" s="1">
        <v>1</v>
      </c>
      <c r="AF250" s="1">
        <v>1</v>
      </c>
      <c r="AG250" s="1">
        <v>1</v>
      </c>
      <c r="AH250" s="1">
        <v>0</v>
      </c>
      <c r="AI250" s="1">
        <v>0</v>
      </c>
      <c r="AJ250" s="1">
        <v>1</v>
      </c>
      <c r="AK250" s="1">
        <v>0</v>
      </c>
      <c r="AL250" s="1">
        <v>0</v>
      </c>
      <c r="AM250" s="6">
        <v>0</v>
      </c>
      <c r="AN250" s="6">
        <v>0</v>
      </c>
      <c r="AO250" s="6">
        <v>0</v>
      </c>
      <c r="AP250" s="6">
        <v>1</v>
      </c>
      <c r="AQ250" s="6">
        <v>1</v>
      </c>
      <c r="AR250" s="6">
        <v>1</v>
      </c>
      <c r="AS250" s="6">
        <v>1</v>
      </c>
      <c r="AT250" s="6">
        <v>1</v>
      </c>
      <c r="AU250" s="6">
        <v>1</v>
      </c>
      <c r="AV250" s="6">
        <v>0</v>
      </c>
      <c r="AW250" s="6">
        <v>0</v>
      </c>
      <c r="AX250" s="6">
        <v>0</v>
      </c>
      <c r="AY250" s="1"/>
      <c r="AZ250" s="1"/>
      <c r="BA250" s="2"/>
      <c r="BB250" s="2"/>
      <c r="BC250" s="2">
        <v>2</v>
      </c>
      <c r="BD250" s="2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x14ac:dyDescent="0.3">
      <c r="A251" s="1" t="s">
        <v>195</v>
      </c>
      <c r="B251" s="1" t="s">
        <v>124</v>
      </c>
      <c r="C251" s="1" t="s">
        <v>217</v>
      </c>
      <c r="D251" s="1" t="s">
        <v>218</v>
      </c>
      <c r="E251" s="1" t="s">
        <v>201</v>
      </c>
      <c r="F251" s="1" t="s">
        <v>202</v>
      </c>
      <c r="G251" s="1" t="s">
        <v>2</v>
      </c>
      <c r="H251" s="1">
        <v>19.5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>
        <v>0</v>
      </c>
      <c r="AE251" s="1">
        <v>1</v>
      </c>
      <c r="AF251" s="1"/>
      <c r="AG251" s="1">
        <v>1</v>
      </c>
      <c r="AH251" s="1">
        <v>0</v>
      </c>
      <c r="AI251" s="1">
        <v>0</v>
      </c>
      <c r="AJ251" s="1">
        <v>1</v>
      </c>
      <c r="AK251" s="1">
        <v>1</v>
      </c>
      <c r="AL251" s="1">
        <v>0</v>
      </c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2"/>
      <c r="BB251" s="2"/>
      <c r="BC251" s="2"/>
      <c r="BD251" s="2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>
        <v>3</v>
      </c>
    </row>
    <row r="252" spans="1:69" x14ac:dyDescent="0.3">
      <c r="A252" s="1" t="s">
        <v>196</v>
      </c>
      <c r="B252" s="1" t="s">
        <v>124</v>
      </c>
      <c r="C252" s="1" t="s">
        <v>217</v>
      </c>
      <c r="D252" s="1" t="s">
        <v>218</v>
      </c>
      <c r="E252" s="1" t="s">
        <v>201</v>
      </c>
      <c r="F252" s="1" t="s">
        <v>202</v>
      </c>
      <c r="G252" s="1" t="s">
        <v>2</v>
      </c>
      <c r="H252" s="1">
        <v>20</v>
      </c>
      <c r="I252" s="1">
        <v>18</v>
      </c>
      <c r="J252" s="1">
        <v>23</v>
      </c>
      <c r="K252" s="1"/>
      <c r="L252" s="1"/>
      <c r="M252" s="1"/>
      <c r="N252" s="1"/>
      <c r="O252" s="1"/>
      <c r="P252" s="1"/>
      <c r="Q252" s="2">
        <f>120*1.7</f>
        <v>204</v>
      </c>
      <c r="R252" s="2"/>
      <c r="S252" s="2"/>
      <c r="T252" s="2"/>
      <c r="U252" s="1">
        <v>6</v>
      </c>
      <c r="V252" s="1">
        <v>5</v>
      </c>
      <c r="W252" s="1">
        <v>8</v>
      </c>
      <c r="X252" s="1">
        <v>28</v>
      </c>
      <c r="Y252" s="1"/>
      <c r="Z252" s="1"/>
      <c r="AA252" s="1">
        <v>12</v>
      </c>
      <c r="AB252" s="1">
        <v>8</v>
      </c>
      <c r="AC252" s="1">
        <v>15</v>
      </c>
      <c r="AD252" s="1">
        <v>0</v>
      </c>
      <c r="AE252" s="1">
        <v>1</v>
      </c>
      <c r="AF252" s="1">
        <v>0</v>
      </c>
      <c r="AG252" s="1">
        <v>1</v>
      </c>
      <c r="AH252" s="1">
        <v>1</v>
      </c>
      <c r="AI252" s="1">
        <v>0</v>
      </c>
      <c r="AJ252" s="1">
        <v>1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0</v>
      </c>
      <c r="AW252" s="1">
        <v>0</v>
      </c>
      <c r="AX252" s="1">
        <v>0</v>
      </c>
      <c r="AY252" s="1">
        <v>1</v>
      </c>
      <c r="AZ252" s="1">
        <v>21</v>
      </c>
      <c r="BA252" s="2">
        <v>1</v>
      </c>
      <c r="BB252" s="2">
        <v>2</v>
      </c>
      <c r="BC252" s="2">
        <v>2</v>
      </c>
      <c r="BD252" s="2"/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1</v>
      </c>
      <c r="BO252" s="1">
        <v>1</v>
      </c>
      <c r="BP252" s="1">
        <v>0</v>
      </c>
      <c r="BQ252" s="1"/>
    </row>
    <row r="253" spans="1:69" x14ac:dyDescent="0.3">
      <c r="A253" s="1" t="s">
        <v>197</v>
      </c>
      <c r="B253" s="1" t="s">
        <v>124</v>
      </c>
      <c r="C253" s="1" t="s">
        <v>217</v>
      </c>
      <c r="D253" s="1" t="s">
        <v>218</v>
      </c>
      <c r="E253" s="1" t="s">
        <v>201</v>
      </c>
      <c r="F253" s="1" t="s">
        <v>202</v>
      </c>
      <c r="G253" s="1" t="s">
        <v>2</v>
      </c>
      <c r="H253" s="1">
        <v>36.6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2">
        <v>1</v>
      </c>
      <c r="BB253" s="2"/>
      <c r="BC253" s="2">
        <v>2</v>
      </c>
      <c r="BD253" s="2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>
        <v>6.5</v>
      </c>
    </row>
    <row r="254" spans="1:69" x14ac:dyDescent="0.3">
      <c r="A254" s="1" t="s">
        <v>205</v>
      </c>
      <c r="B254" s="1" t="s">
        <v>124</v>
      </c>
      <c r="C254" s="1" t="s">
        <v>217</v>
      </c>
      <c r="D254" s="1" t="s">
        <v>218</v>
      </c>
      <c r="E254" s="1" t="s">
        <v>201</v>
      </c>
      <c r="F254" s="1" t="s">
        <v>202</v>
      </c>
      <c r="G254" s="1" t="s">
        <v>2</v>
      </c>
      <c r="H254" s="1"/>
      <c r="I254" s="1"/>
      <c r="J254" s="1"/>
      <c r="K254" s="1">
        <v>34</v>
      </c>
      <c r="L254" s="1">
        <v>31</v>
      </c>
      <c r="M254" s="1">
        <v>37</v>
      </c>
      <c r="N254" s="1">
        <v>36.5</v>
      </c>
      <c r="O254" s="1">
        <v>33</v>
      </c>
      <c r="P254" s="1">
        <v>40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>
        <v>0</v>
      </c>
      <c r="AE254" s="1">
        <v>1</v>
      </c>
      <c r="AF254" s="1">
        <v>1</v>
      </c>
      <c r="AG254" s="1">
        <v>1</v>
      </c>
      <c r="AH254" s="1">
        <v>0</v>
      </c>
      <c r="AI254" s="1">
        <v>0</v>
      </c>
      <c r="AJ254" s="1">
        <v>1</v>
      </c>
      <c r="AK254" s="1">
        <v>1</v>
      </c>
      <c r="AL254" s="1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1</v>
      </c>
      <c r="AR254" s="6">
        <v>1</v>
      </c>
      <c r="AS254" s="6">
        <v>1</v>
      </c>
      <c r="AT254" s="6">
        <v>1</v>
      </c>
      <c r="AU254" s="6">
        <v>0</v>
      </c>
      <c r="AV254" s="6">
        <v>0</v>
      </c>
      <c r="AW254" s="6">
        <v>0</v>
      </c>
      <c r="AX254" s="6">
        <v>0</v>
      </c>
      <c r="AY254" s="1"/>
      <c r="AZ254" s="1"/>
      <c r="BA254" s="2"/>
      <c r="BB254" s="2"/>
      <c r="BC254" s="2">
        <v>2</v>
      </c>
      <c r="BD254" s="2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x14ac:dyDescent="0.3">
      <c r="A255" s="1" t="s">
        <v>195</v>
      </c>
      <c r="B255" s="1" t="s">
        <v>125</v>
      </c>
      <c r="C255" s="1" t="s">
        <v>217</v>
      </c>
      <c r="D255" s="1" t="s">
        <v>218</v>
      </c>
      <c r="E255" s="1" t="s">
        <v>201</v>
      </c>
      <c r="F255" s="1" t="s">
        <v>202</v>
      </c>
      <c r="G255" s="1" t="s">
        <v>2</v>
      </c>
      <c r="H255" s="1">
        <v>23.5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>
        <v>0</v>
      </c>
      <c r="AE255" s="1">
        <v>1</v>
      </c>
      <c r="AF255" s="1"/>
      <c r="AG255" s="1">
        <v>0</v>
      </c>
      <c r="AH255" s="1">
        <v>0</v>
      </c>
      <c r="AI255" s="1">
        <v>1</v>
      </c>
      <c r="AJ255" s="1">
        <v>1</v>
      </c>
      <c r="AK255" s="1">
        <v>0</v>
      </c>
      <c r="AL255" s="1">
        <v>0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2"/>
      <c r="BB255" s="2"/>
      <c r="BC255" s="2"/>
      <c r="BD255" s="2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4</v>
      </c>
    </row>
    <row r="256" spans="1:69" x14ac:dyDescent="0.3">
      <c r="A256" s="1" t="s">
        <v>196</v>
      </c>
      <c r="B256" s="1" t="s">
        <v>125</v>
      </c>
      <c r="C256" s="1" t="s">
        <v>217</v>
      </c>
      <c r="D256" s="1" t="s">
        <v>218</v>
      </c>
      <c r="E256" s="1" t="s">
        <v>201</v>
      </c>
      <c r="F256" s="1" t="s">
        <v>202</v>
      </c>
      <c r="G256" s="1" t="s">
        <v>2</v>
      </c>
      <c r="H256" s="1">
        <v>23</v>
      </c>
      <c r="I256" s="1">
        <v>21</v>
      </c>
      <c r="J256" s="1">
        <v>25</v>
      </c>
      <c r="K256" s="1"/>
      <c r="L256" s="1"/>
      <c r="M256" s="1"/>
      <c r="N256" s="1"/>
      <c r="O256" s="1"/>
      <c r="P256" s="1"/>
      <c r="Q256" s="2">
        <f>32*4</f>
        <v>128</v>
      </c>
      <c r="R256" s="2"/>
      <c r="S256" s="2"/>
      <c r="T256" s="2"/>
      <c r="U256" s="1"/>
      <c r="V256" s="1">
        <v>259</v>
      </c>
      <c r="W256" s="1">
        <v>280</v>
      </c>
      <c r="X256" s="1">
        <v>56</v>
      </c>
      <c r="Y256" s="1"/>
      <c r="Z256" s="1"/>
      <c r="AA256" s="1">
        <v>22</v>
      </c>
      <c r="AB256" s="1">
        <v>18</v>
      </c>
      <c r="AC256" s="1">
        <v>26</v>
      </c>
      <c r="AD256" s="1">
        <v>0</v>
      </c>
      <c r="AE256" s="1">
        <v>1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1</v>
      </c>
      <c r="AS256" s="1">
        <v>1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1</v>
      </c>
      <c r="AZ256" s="1">
        <v>28</v>
      </c>
      <c r="BA256" s="2">
        <v>1</v>
      </c>
      <c r="BB256" s="2">
        <v>2</v>
      </c>
      <c r="BC256" s="2">
        <v>2</v>
      </c>
      <c r="BD256" s="2"/>
      <c r="BE256" s="1">
        <v>0</v>
      </c>
      <c r="BF256" s="1">
        <v>0</v>
      </c>
      <c r="BG256" s="1">
        <v>0</v>
      </c>
      <c r="BH256" s="1">
        <v>1</v>
      </c>
      <c r="BI256" s="1">
        <v>0</v>
      </c>
      <c r="BJ256" s="1">
        <v>1</v>
      </c>
      <c r="BK256" s="1">
        <v>0</v>
      </c>
      <c r="BL256" s="1">
        <v>0</v>
      </c>
      <c r="BM256" s="1">
        <v>1</v>
      </c>
      <c r="BN256" s="1">
        <v>0</v>
      </c>
      <c r="BO256" s="1">
        <v>0</v>
      </c>
      <c r="BP256" s="1">
        <v>0</v>
      </c>
      <c r="BQ256" s="1"/>
    </row>
    <row r="257" spans="1:69" x14ac:dyDescent="0.3">
      <c r="A257" s="1" t="s">
        <v>205</v>
      </c>
      <c r="B257" s="1" t="s">
        <v>125</v>
      </c>
      <c r="C257" s="1" t="s">
        <v>217</v>
      </c>
      <c r="D257" s="1" t="s">
        <v>218</v>
      </c>
      <c r="E257" s="1" t="s">
        <v>201</v>
      </c>
      <c r="F257" s="1" t="s">
        <v>202</v>
      </c>
      <c r="G257" s="1" t="s">
        <v>2</v>
      </c>
      <c r="H257" s="1"/>
      <c r="I257" s="1"/>
      <c r="J257" s="1"/>
      <c r="K257" s="1">
        <v>47</v>
      </c>
      <c r="L257" s="1">
        <v>42</v>
      </c>
      <c r="M257" s="1">
        <v>52</v>
      </c>
      <c r="N257" s="1">
        <v>47</v>
      </c>
      <c r="O257" s="1">
        <v>42</v>
      </c>
      <c r="P257" s="1">
        <v>52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>
        <v>0</v>
      </c>
      <c r="AE257" s="1">
        <v>1</v>
      </c>
      <c r="AF257" s="1">
        <v>0</v>
      </c>
      <c r="AG257" s="1">
        <v>0</v>
      </c>
      <c r="AH257" s="1">
        <v>0</v>
      </c>
      <c r="AI257" s="1">
        <v>1</v>
      </c>
      <c r="AJ257" s="1">
        <v>1</v>
      </c>
      <c r="AK257" s="1">
        <v>0</v>
      </c>
      <c r="AL257" s="1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1</v>
      </c>
      <c r="AR257" s="6">
        <v>1</v>
      </c>
      <c r="AS257" s="6">
        <v>1</v>
      </c>
      <c r="AT257" s="6">
        <v>1</v>
      </c>
      <c r="AU257" s="6">
        <v>0</v>
      </c>
      <c r="AV257" s="6">
        <v>0</v>
      </c>
      <c r="AW257" s="6">
        <v>0</v>
      </c>
      <c r="AX257" s="6">
        <v>0</v>
      </c>
      <c r="AY257" s="1"/>
      <c r="AZ257" s="1"/>
      <c r="BA257" s="2"/>
      <c r="BB257" s="2"/>
      <c r="BC257" s="2">
        <v>2</v>
      </c>
      <c r="BD257" s="2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x14ac:dyDescent="0.3">
      <c r="A258" s="1" t="s">
        <v>195</v>
      </c>
      <c r="B258" s="1" t="s">
        <v>126</v>
      </c>
      <c r="C258" s="1" t="s">
        <v>217</v>
      </c>
      <c r="D258" s="1" t="s">
        <v>218</v>
      </c>
      <c r="E258" s="1" t="s">
        <v>201</v>
      </c>
      <c r="F258" s="1" t="s">
        <v>202</v>
      </c>
      <c r="G258" s="1" t="s">
        <v>2</v>
      </c>
      <c r="H258" s="1">
        <v>18.5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>
        <v>0</v>
      </c>
      <c r="AE258" s="1">
        <v>1</v>
      </c>
      <c r="AF258" s="1"/>
      <c r="AG258" s="1">
        <v>0</v>
      </c>
      <c r="AH258" s="1">
        <v>0</v>
      </c>
      <c r="AI258" s="1">
        <v>1</v>
      </c>
      <c r="AJ258" s="1">
        <v>1</v>
      </c>
      <c r="AK258" s="1">
        <v>0</v>
      </c>
      <c r="AL258" s="1">
        <v>0</v>
      </c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2"/>
      <c r="BB258" s="2"/>
      <c r="BC258" s="2"/>
      <c r="BD258" s="2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>
        <v>2</v>
      </c>
    </row>
    <row r="259" spans="1:69" x14ac:dyDescent="0.3">
      <c r="A259" s="1" t="s">
        <v>196</v>
      </c>
      <c r="B259" s="1" t="s">
        <v>126</v>
      </c>
      <c r="C259" s="1" t="s">
        <v>217</v>
      </c>
      <c r="D259" s="1" t="s">
        <v>218</v>
      </c>
      <c r="E259" s="1" t="s">
        <v>201</v>
      </c>
      <c r="F259" s="1" t="s">
        <v>202</v>
      </c>
      <c r="G259" s="1" t="s">
        <v>2</v>
      </c>
      <c r="H259" s="1">
        <v>20</v>
      </c>
      <c r="I259" s="1">
        <v>17</v>
      </c>
      <c r="J259" s="1">
        <v>22</v>
      </c>
      <c r="K259" s="1"/>
      <c r="L259" s="1"/>
      <c r="M259" s="1"/>
      <c r="N259" s="1"/>
      <c r="O259" s="1"/>
      <c r="P259" s="1"/>
      <c r="Q259" s="2">
        <f>45*2.7</f>
        <v>121.50000000000001</v>
      </c>
      <c r="R259" s="2"/>
      <c r="S259" s="2"/>
      <c r="T259" s="2"/>
      <c r="U259" s="1"/>
      <c r="V259" s="1">
        <v>273</v>
      </c>
      <c r="W259" s="1">
        <v>301</v>
      </c>
      <c r="X259" s="1">
        <v>56</v>
      </c>
      <c r="Y259" s="1"/>
      <c r="Z259" s="1"/>
      <c r="AA259" s="1">
        <v>15</v>
      </c>
      <c r="AB259" s="1">
        <v>10</v>
      </c>
      <c r="AC259" s="1">
        <v>18</v>
      </c>
      <c r="AD259" s="1">
        <v>0</v>
      </c>
      <c r="AE259" s="1">
        <v>1</v>
      </c>
      <c r="AF259" s="1">
        <v>0</v>
      </c>
      <c r="AG259" s="1">
        <v>0</v>
      </c>
      <c r="AH259" s="1">
        <v>0</v>
      </c>
      <c r="AI259" s="1">
        <v>1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1</v>
      </c>
      <c r="AS259" s="1">
        <v>1</v>
      </c>
      <c r="AT259" s="1">
        <v>1</v>
      </c>
      <c r="AU259" s="1">
        <v>0</v>
      </c>
      <c r="AV259" s="1">
        <v>0</v>
      </c>
      <c r="AW259" s="1">
        <v>0</v>
      </c>
      <c r="AX259" s="1">
        <v>0</v>
      </c>
      <c r="AY259" s="1">
        <v>1</v>
      </c>
      <c r="AZ259" s="1">
        <v>14</v>
      </c>
      <c r="BA259" s="2">
        <v>1</v>
      </c>
      <c r="BB259" s="2">
        <v>2</v>
      </c>
      <c r="BC259" s="2">
        <v>2</v>
      </c>
      <c r="BD259" s="2"/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1</v>
      </c>
      <c r="BL259" s="1">
        <v>1</v>
      </c>
      <c r="BM259" s="1">
        <v>0</v>
      </c>
      <c r="BN259" s="1">
        <v>0</v>
      </c>
      <c r="BO259" s="1">
        <v>1</v>
      </c>
      <c r="BP259" s="1">
        <v>0</v>
      </c>
      <c r="BQ259" s="1"/>
    </row>
    <row r="260" spans="1:69" x14ac:dyDescent="0.3">
      <c r="A260" s="1" t="s">
        <v>197</v>
      </c>
      <c r="B260" s="1" t="s">
        <v>126</v>
      </c>
      <c r="C260" s="1" t="s">
        <v>217</v>
      </c>
      <c r="D260" s="1" t="s">
        <v>218</v>
      </c>
      <c r="E260" s="1" t="s">
        <v>201</v>
      </c>
      <c r="F260" s="1" t="s">
        <v>202</v>
      </c>
      <c r="G260" s="1" t="s">
        <v>2</v>
      </c>
      <c r="H260" s="1">
        <v>37.700000000000003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2">
        <v>1</v>
      </c>
      <c r="BB260" s="2"/>
      <c r="BC260" s="2">
        <v>3</v>
      </c>
      <c r="BD260" s="2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>
        <v>6.7</v>
      </c>
    </row>
    <row r="261" spans="1:69" x14ac:dyDescent="0.3">
      <c r="A261" s="1" t="s">
        <v>205</v>
      </c>
      <c r="B261" s="1" t="s">
        <v>126</v>
      </c>
      <c r="C261" s="1" t="s">
        <v>217</v>
      </c>
      <c r="D261" s="1" t="s">
        <v>218</v>
      </c>
      <c r="E261" s="1" t="s">
        <v>201</v>
      </c>
      <c r="F261" s="1" t="s">
        <v>202</v>
      </c>
      <c r="G261" s="1" t="s">
        <v>2</v>
      </c>
      <c r="H261" s="1"/>
      <c r="I261" s="1"/>
      <c r="J261" s="1"/>
      <c r="K261" s="1">
        <v>34</v>
      </c>
      <c r="L261" s="1">
        <v>28</v>
      </c>
      <c r="M261" s="1">
        <v>40</v>
      </c>
      <c r="N261" s="1">
        <v>37</v>
      </c>
      <c r="O261" s="1">
        <v>33</v>
      </c>
      <c r="P261" s="1">
        <v>41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>
        <v>0</v>
      </c>
      <c r="AE261" s="1">
        <v>1</v>
      </c>
      <c r="AF261" s="1">
        <v>0</v>
      </c>
      <c r="AG261" s="1">
        <v>0</v>
      </c>
      <c r="AH261" s="1">
        <v>0</v>
      </c>
      <c r="AI261" s="1">
        <v>1</v>
      </c>
      <c r="AJ261" s="1">
        <v>1</v>
      </c>
      <c r="AK261" s="1">
        <v>0</v>
      </c>
      <c r="AL261" s="1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1</v>
      </c>
      <c r="AS261" s="6">
        <v>1</v>
      </c>
      <c r="AT261" s="6">
        <v>1</v>
      </c>
      <c r="AU261" s="6">
        <v>0</v>
      </c>
      <c r="AV261" s="6">
        <v>0</v>
      </c>
      <c r="AW261" s="6">
        <v>0</v>
      </c>
      <c r="AX261" s="6">
        <v>0</v>
      </c>
      <c r="AY261" s="1"/>
      <c r="AZ261" s="1"/>
      <c r="BA261" s="2"/>
      <c r="BB261" s="2"/>
      <c r="BC261" s="2">
        <v>2</v>
      </c>
      <c r="BD261" s="2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x14ac:dyDescent="0.3">
      <c r="A262" s="1" t="s">
        <v>195</v>
      </c>
      <c r="B262" s="1" t="s">
        <v>153</v>
      </c>
      <c r="C262" s="1" t="s">
        <v>217</v>
      </c>
      <c r="D262" s="1" t="s">
        <v>218</v>
      </c>
      <c r="E262" s="1" t="s">
        <v>201</v>
      </c>
      <c r="F262" s="1" t="s">
        <v>202</v>
      </c>
      <c r="G262" s="1" t="s">
        <v>2</v>
      </c>
      <c r="H262" s="1">
        <v>34.5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>
        <v>0</v>
      </c>
      <c r="AE262" s="1">
        <v>1</v>
      </c>
      <c r="AF262" s="1"/>
      <c r="AG262" s="1">
        <v>0</v>
      </c>
      <c r="AH262" s="1">
        <v>0</v>
      </c>
      <c r="AI262" s="1">
        <v>0</v>
      </c>
      <c r="AJ262" s="1">
        <v>1</v>
      </c>
      <c r="AK262" s="1">
        <v>0</v>
      </c>
      <c r="AL262" s="1">
        <v>0</v>
      </c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2"/>
      <c r="BB262" s="2"/>
      <c r="BC262" s="2"/>
      <c r="BD262" s="2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>
        <v>5</v>
      </c>
    </row>
    <row r="263" spans="1:69" x14ac:dyDescent="0.3">
      <c r="A263" s="1" t="s">
        <v>198</v>
      </c>
      <c r="B263" s="1" t="s">
        <v>153</v>
      </c>
      <c r="C263" s="1" t="s">
        <v>217</v>
      </c>
      <c r="D263" s="1" t="s">
        <v>218</v>
      </c>
      <c r="E263" s="1" t="s">
        <v>201</v>
      </c>
      <c r="F263" s="1" t="s">
        <v>202</v>
      </c>
      <c r="G263" s="1" t="s">
        <v>2</v>
      </c>
      <c r="H263" s="1"/>
      <c r="I263" s="1"/>
      <c r="J263" s="1"/>
      <c r="K263" s="1">
        <v>33</v>
      </c>
      <c r="L263" s="1">
        <v>30</v>
      </c>
      <c r="M263" s="1">
        <v>36</v>
      </c>
      <c r="N263" s="1">
        <v>36</v>
      </c>
      <c r="O263" s="1">
        <v>34</v>
      </c>
      <c r="P263" s="1">
        <v>39</v>
      </c>
      <c r="Q263" s="1">
        <v>250</v>
      </c>
      <c r="R263" s="1"/>
      <c r="S263" s="1"/>
      <c r="T263" s="1"/>
      <c r="U263" s="1">
        <v>24</v>
      </c>
      <c r="V263" s="1">
        <v>21</v>
      </c>
      <c r="W263" s="1">
        <v>27</v>
      </c>
      <c r="X263" s="1"/>
      <c r="Y263" s="1">
        <v>270</v>
      </c>
      <c r="Z263" s="1">
        <v>300</v>
      </c>
      <c r="AA263" s="1">
        <v>28</v>
      </c>
      <c r="AB263" s="1">
        <v>24</v>
      </c>
      <c r="AC263" s="1">
        <v>30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1</v>
      </c>
      <c r="AT263" s="1">
        <v>1</v>
      </c>
      <c r="AU263" s="1">
        <v>1</v>
      </c>
      <c r="AV263" s="1">
        <v>0</v>
      </c>
      <c r="AW263" s="1">
        <v>0</v>
      </c>
      <c r="AX263" s="1">
        <v>0</v>
      </c>
      <c r="AY263" s="1">
        <v>1</v>
      </c>
      <c r="AZ263" s="1">
        <v>32</v>
      </c>
      <c r="BA263" s="2">
        <v>1</v>
      </c>
      <c r="BB263" s="2">
        <v>2</v>
      </c>
      <c r="BC263" s="2">
        <v>2</v>
      </c>
      <c r="BD263" s="2"/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1</v>
      </c>
      <c r="BL263" s="1">
        <v>0</v>
      </c>
      <c r="BM263" s="1">
        <v>1</v>
      </c>
      <c r="BN263" s="1">
        <v>0</v>
      </c>
      <c r="BO263" s="1">
        <v>0</v>
      </c>
      <c r="BP263" s="1">
        <v>0</v>
      </c>
      <c r="BQ263" s="1">
        <v>4</v>
      </c>
    </row>
    <row r="264" spans="1:69" x14ac:dyDescent="0.3">
      <c r="A264" s="1" t="s">
        <v>199</v>
      </c>
      <c r="B264" s="1" t="s">
        <v>153</v>
      </c>
      <c r="C264" s="1" t="s">
        <v>217</v>
      </c>
      <c r="D264" s="1" t="s">
        <v>218</v>
      </c>
      <c r="E264" s="1" t="s">
        <v>201</v>
      </c>
      <c r="F264" s="1" t="s">
        <v>202</v>
      </c>
      <c r="G264" s="1" t="s">
        <v>2</v>
      </c>
      <c r="H264" s="1">
        <v>37.1</v>
      </c>
      <c r="I264" s="1"/>
      <c r="J264" s="1"/>
      <c r="K264" s="1"/>
      <c r="L264" s="1"/>
      <c r="M264" s="1"/>
      <c r="N264" s="1"/>
      <c r="O264" s="1"/>
      <c r="P264" s="1"/>
      <c r="Q264" s="1">
        <v>666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2"/>
      <c r="BB264" s="2"/>
      <c r="BC264" s="2"/>
      <c r="BD264" s="2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x14ac:dyDescent="0.3">
      <c r="A265" s="1" t="s">
        <v>205</v>
      </c>
      <c r="B265" s="1" t="s">
        <v>153</v>
      </c>
      <c r="C265" s="1" t="s">
        <v>217</v>
      </c>
      <c r="D265" s="1" t="s">
        <v>218</v>
      </c>
      <c r="E265" s="1" t="s">
        <v>201</v>
      </c>
      <c r="F265" s="1" t="s">
        <v>202</v>
      </c>
      <c r="G265" s="1" t="s">
        <v>2</v>
      </c>
      <c r="H265" s="1"/>
      <c r="I265" s="1"/>
      <c r="J265" s="1"/>
      <c r="K265" s="1">
        <v>73</v>
      </c>
      <c r="L265" s="1">
        <v>66</v>
      </c>
      <c r="M265" s="1">
        <v>80</v>
      </c>
      <c r="N265" s="1">
        <v>73</v>
      </c>
      <c r="O265" s="1">
        <v>66</v>
      </c>
      <c r="P265" s="1">
        <v>80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>
        <v>0</v>
      </c>
      <c r="AE265" s="1">
        <v>1</v>
      </c>
      <c r="AF265" s="1">
        <v>0</v>
      </c>
      <c r="AG265" s="1">
        <v>0</v>
      </c>
      <c r="AH265" s="1">
        <v>0</v>
      </c>
      <c r="AI265" s="1">
        <v>0</v>
      </c>
      <c r="AJ265" s="1">
        <v>1</v>
      </c>
      <c r="AK265" s="1">
        <v>0</v>
      </c>
      <c r="AL265" s="1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1</v>
      </c>
      <c r="AR265" s="6">
        <v>1</v>
      </c>
      <c r="AS265" s="6">
        <v>1</v>
      </c>
      <c r="AT265" s="6">
        <v>1</v>
      </c>
      <c r="AU265" s="6">
        <v>1</v>
      </c>
      <c r="AV265" s="6">
        <v>1</v>
      </c>
      <c r="AW265" s="6">
        <v>0</v>
      </c>
      <c r="AX265" s="6">
        <v>0</v>
      </c>
      <c r="AY265" s="1"/>
      <c r="AZ265" s="1"/>
      <c r="BA265" s="2"/>
      <c r="BB265" s="2"/>
      <c r="BC265" s="2">
        <v>2</v>
      </c>
      <c r="BD265" s="2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x14ac:dyDescent="0.3">
      <c r="A266" s="1" t="s">
        <v>195</v>
      </c>
      <c r="B266" s="1" t="s">
        <v>154</v>
      </c>
      <c r="C266" s="1" t="s">
        <v>217</v>
      </c>
      <c r="D266" s="1" t="s">
        <v>218</v>
      </c>
      <c r="E266" s="1" t="s">
        <v>201</v>
      </c>
      <c r="F266" s="1" t="s">
        <v>202</v>
      </c>
      <c r="G266" s="1" t="s">
        <v>2</v>
      </c>
      <c r="H266" s="1">
        <v>18.5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>
        <v>0</v>
      </c>
      <c r="AE266" s="1">
        <v>1</v>
      </c>
      <c r="AF266" s="1"/>
      <c r="AG266" s="1">
        <v>0</v>
      </c>
      <c r="AH266" s="1">
        <v>0</v>
      </c>
      <c r="AI266" s="1">
        <v>0</v>
      </c>
      <c r="AJ266" s="1">
        <v>1</v>
      </c>
      <c r="AK266" s="1">
        <v>0</v>
      </c>
      <c r="AL266" s="1">
        <v>0</v>
      </c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2"/>
      <c r="BB266" s="2"/>
      <c r="BC266" s="2"/>
      <c r="BD266" s="2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>
        <v>3</v>
      </c>
    </row>
    <row r="267" spans="1:69" x14ac:dyDescent="0.3">
      <c r="A267" s="1" t="s">
        <v>196</v>
      </c>
      <c r="B267" s="1" t="s">
        <v>154</v>
      </c>
      <c r="C267" s="1" t="s">
        <v>217</v>
      </c>
      <c r="D267" s="1" t="s">
        <v>218</v>
      </c>
      <c r="E267" s="1" t="s">
        <v>201</v>
      </c>
      <c r="F267" s="1" t="s">
        <v>202</v>
      </c>
      <c r="G267" s="1" t="s">
        <v>2</v>
      </c>
      <c r="H267" s="1">
        <v>18</v>
      </c>
      <c r="I267" s="1">
        <v>16</v>
      </c>
      <c r="J267" s="1">
        <v>20</v>
      </c>
      <c r="K267" s="1"/>
      <c r="L267" s="1"/>
      <c r="M267" s="1"/>
      <c r="N267" s="1"/>
      <c r="O267" s="1"/>
      <c r="P267" s="1"/>
      <c r="Q267" s="2">
        <f>46*1.7</f>
        <v>78.2</v>
      </c>
      <c r="R267" s="2"/>
      <c r="S267" s="2"/>
      <c r="T267" s="2"/>
      <c r="U267" s="1">
        <v>13</v>
      </c>
      <c r="V267" s="1">
        <v>7</v>
      </c>
      <c r="W267" s="1">
        <v>16</v>
      </c>
      <c r="X267" s="1"/>
      <c r="Y267" s="1">
        <v>308</v>
      </c>
      <c r="Z267" s="1">
        <v>329</v>
      </c>
      <c r="AA267" s="1">
        <v>15</v>
      </c>
      <c r="AB267" s="1">
        <v>10</v>
      </c>
      <c r="AC267" s="1">
        <v>19</v>
      </c>
      <c r="AD267" s="1">
        <v>0</v>
      </c>
      <c r="AE267" s="1">
        <v>1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1</v>
      </c>
      <c r="AS267" s="1">
        <v>1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1</v>
      </c>
      <c r="AZ267" s="1">
        <v>14</v>
      </c>
      <c r="BA267" s="2">
        <v>1</v>
      </c>
      <c r="BB267" s="2">
        <v>2</v>
      </c>
      <c r="BC267" s="2">
        <v>2</v>
      </c>
      <c r="BD267" s="2"/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1</v>
      </c>
      <c r="BL267" s="1">
        <v>0</v>
      </c>
      <c r="BM267" s="1">
        <v>1</v>
      </c>
      <c r="BN267" s="1">
        <v>0</v>
      </c>
      <c r="BO267" s="1">
        <v>0</v>
      </c>
      <c r="BP267" s="1">
        <v>0</v>
      </c>
      <c r="BQ267" s="1"/>
    </row>
    <row r="268" spans="1:69" x14ac:dyDescent="0.3">
      <c r="A268" s="1" t="s">
        <v>205</v>
      </c>
      <c r="B268" s="1" t="s">
        <v>154</v>
      </c>
      <c r="C268" s="1" t="s">
        <v>217</v>
      </c>
      <c r="D268" s="1" t="s">
        <v>218</v>
      </c>
      <c r="E268" s="1" t="s">
        <v>201</v>
      </c>
      <c r="F268" s="1" t="s">
        <v>202</v>
      </c>
      <c r="G268" s="1" t="s">
        <v>2</v>
      </c>
      <c r="H268" s="1"/>
      <c r="I268" s="1"/>
      <c r="J268" s="1"/>
      <c r="K268" s="1">
        <v>37</v>
      </c>
      <c r="L268" s="1">
        <v>34</v>
      </c>
      <c r="M268" s="1">
        <v>40</v>
      </c>
      <c r="N268" s="1">
        <v>37</v>
      </c>
      <c r="O268" s="1">
        <v>34</v>
      </c>
      <c r="P268" s="1">
        <v>40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>
        <v>0</v>
      </c>
      <c r="AE268" s="1">
        <v>1</v>
      </c>
      <c r="AF268" s="1">
        <v>1</v>
      </c>
      <c r="AG268" s="1">
        <v>0</v>
      </c>
      <c r="AH268" s="1">
        <v>0</v>
      </c>
      <c r="AI268" s="1">
        <v>0</v>
      </c>
      <c r="AJ268" s="1">
        <v>1</v>
      </c>
      <c r="AK268" s="1">
        <v>0</v>
      </c>
      <c r="AL268" s="1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1</v>
      </c>
      <c r="AR268" s="6">
        <v>1</v>
      </c>
      <c r="AS268" s="6">
        <v>1</v>
      </c>
      <c r="AT268" s="6">
        <v>1</v>
      </c>
      <c r="AU268" s="6">
        <v>1</v>
      </c>
      <c r="AV268" s="6">
        <v>0</v>
      </c>
      <c r="AW268" s="6">
        <v>0</v>
      </c>
      <c r="AX268" s="6">
        <v>0</v>
      </c>
      <c r="AY268" s="1"/>
      <c r="AZ268" s="1"/>
      <c r="BA268" s="2"/>
      <c r="BB268" s="2"/>
      <c r="BC268" s="2">
        <v>2</v>
      </c>
      <c r="BD268" s="2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x14ac:dyDescent="0.3">
      <c r="A269" s="1" t="s">
        <v>195</v>
      </c>
      <c r="B269" s="1" t="s">
        <v>155</v>
      </c>
      <c r="C269" s="1" t="s">
        <v>217</v>
      </c>
      <c r="D269" s="1" t="s">
        <v>218</v>
      </c>
      <c r="E269" s="1" t="s">
        <v>201</v>
      </c>
      <c r="F269" s="1" t="s">
        <v>202</v>
      </c>
      <c r="G269" s="1" t="s">
        <v>2</v>
      </c>
      <c r="H269" s="1">
        <v>17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>
        <v>0</v>
      </c>
      <c r="AE269" s="1">
        <v>1</v>
      </c>
      <c r="AF269" s="1"/>
      <c r="AG269" s="1">
        <v>1</v>
      </c>
      <c r="AH269" s="1">
        <v>0</v>
      </c>
      <c r="AI269" s="1">
        <v>0</v>
      </c>
      <c r="AJ269" s="1">
        <v>1</v>
      </c>
      <c r="AK269" s="1">
        <v>0</v>
      </c>
      <c r="AL269" s="1">
        <v>0</v>
      </c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2"/>
      <c r="BB269" s="2"/>
      <c r="BC269" s="2"/>
      <c r="BD269" s="2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>
        <v>2</v>
      </c>
    </row>
    <row r="270" spans="1:69" x14ac:dyDescent="0.3">
      <c r="A270" s="1" t="s">
        <v>196</v>
      </c>
      <c r="B270" s="1" t="s">
        <v>155</v>
      </c>
      <c r="C270" s="1" t="s">
        <v>217</v>
      </c>
      <c r="D270" s="1" t="s">
        <v>218</v>
      </c>
      <c r="E270" s="1" t="s">
        <v>201</v>
      </c>
      <c r="F270" s="1" t="s">
        <v>202</v>
      </c>
      <c r="G270" s="1" t="s">
        <v>2</v>
      </c>
      <c r="H270" s="1">
        <v>17</v>
      </c>
      <c r="I270" s="1">
        <v>16</v>
      </c>
      <c r="J270" s="1">
        <v>18</v>
      </c>
      <c r="K270" s="1"/>
      <c r="L270" s="1"/>
      <c r="M270" s="1"/>
      <c r="N270" s="1"/>
      <c r="O270" s="1"/>
      <c r="P270" s="1"/>
      <c r="Q270" s="2">
        <f>34*2.1</f>
        <v>71.400000000000006</v>
      </c>
      <c r="R270" s="2"/>
      <c r="S270" s="2"/>
      <c r="T270" s="2"/>
      <c r="U270" s="1">
        <v>12</v>
      </c>
      <c r="V270" s="1">
        <v>6</v>
      </c>
      <c r="W270" s="1">
        <v>14</v>
      </c>
      <c r="X270" s="1"/>
      <c r="Y270" s="1">
        <v>308</v>
      </c>
      <c r="Z270" s="1">
        <v>329</v>
      </c>
      <c r="AA270" s="1">
        <v>15</v>
      </c>
      <c r="AB270" s="1">
        <v>10</v>
      </c>
      <c r="AC270" s="1">
        <v>19</v>
      </c>
      <c r="AD270" s="1">
        <v>0</v>
      </c>
      <c r="AE270" s="1">
        <v>1</v>
      </c>
      <c r="AF270" s="1">
        <v>0</v>
      </c>
      <c r="AG270" s="1">
        <v>0</v>
      </c>
      <c r="AH270" s="1">
        <v>0</v>
      </c>
      <c r="AI270" s="1">
        <v>0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1</v>
      </c>
      <c r="AS270" s="1">
        <v>1</v>
      </c>
      <c r="AT270" s="1">
        <v>1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21</v>
      </c>
      <c r="BA270" s="2">
        <v>1</v>
      </c>
      <c r="BB270" s="2">
        <v>2</v>
      </c>
      <c r="BC270" s="2">
        <v>2</v>
      </c>
      <c r="BD270" s="2"/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1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/>
    </row>
    <row r="271" spans="1:69" x14ac:dyDescent="0.3">
      <c r="A271" s="1" t="s">
        <v>197</v>
      </c>
      <c r="B271" s="1" t="s">
        <v>155</v>
      </c>
      <c r="C271" s="1" t="s">
        <v>217</v>
      </c>
      <c r="D271" s="1" t="s">
        <v>218</v>
      </c>
      <c r="E271" s="1" t="s">
        <v>201</v>
      </c>
      <c r="F271" s="1" t="s">
        <v>202</v>
      </c>
      <c r="G271" s="1" t="s">
        <v>2</v>
      </c>
      <c r="H271" s="1">
        <v>30.2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2">
        <v>1</v>
      </c>
      <c r="BB271" s="2"/>
      <c r="BC271" s="2">
        <v>3</v>
      </c>
      <c r="BD271" s="2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>
        <v>4.9000000000000004</v>
      </c>
    </row>
    <row r="272" spans="1:69" x14ac:dyDescent="0.3">
      <c r="A272" s="1" t="s">
        <v>205</v>
      </c>
      <c r="B272" s="1" t="s">
        <v>155</v>
      </c>
      <c r="C272" s="1" t="s">
        <v>217</v>
      </c>
      <c r="D272" s="1" t="s">
        <v>218</v>
      </c>
      <c r="E272" s="1" t="s">
        <v>201</v>
      </c>
      <c r="F272" s="1" t="s">
        <v>202</v>
      </c>
      <c r="G272" s="1" t="s">
        <v>2</v>
      </c>
      <c r="H272" s="1"/>
      <c r="I272" s="1"/>
      <c r="J272" s="1"/>
      <c r="K272" s="1">
        <v>28</v>
      </c>
      <c r="L272" s="1">
        <v>25</v>
      </c>
      <c r="M272" s="1">
        <v>31</v>
      </c>
      <c r="N272" s="1">
        <v>28</v>
      </c>
      <c r="O272" s="1">
        <v>25</v>
      </c>
      <c r="P272" s="1">
        <v>31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>
        <v>0</v>
      </c>
      <c r="AE272" s="1">
        <v>1</v>
      </c>
      <c r="AF272" s="1">
        <v>0</v>
      </c>
      <c r="AG272" s="1">
        <v>1</v>
      </c>
      <c r="AH272" s="1">
        <v>0</v>
      </c>
      <c r="AI272" s="1">
        <v>0</v>
      </c>
      <c r="AJ272" s="1">
        <v>1</v>
      </c>
      <c r="AK272" s="1">
        <v>0</v>
      </c>
      <c r="AL272" s="1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1</v>
      </c>
      <c r="AS272" s="6">
        <v>1</v>
      </c>
      <c r="AT272" s="6">
        <v>1</v>
      </c>
      <c r="AU272" s="6">
        <v>0</v>
      </c>
      <c r="AV272" s="6">
        <v>0</v>
      </c>
      <c r="AW272" s="6">
        <v>0</v>
      </c>
      <c r="AX272" s="6">
        <v>0</v>
      </c>
      <c r="AY272" s="1"/>
      <c r="AZ272" s="1"/>
      <c r="BA272" s="2"/>
      <c r="BB272" s="2"/>
      <c r="BC272" s="2">
        <v>2</v>
      </c>
      <c r="BD272" s="2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x14ac:dyDescent="0.3">
      <c r="A273" s="1" t="s">
        <v>196</v>
      </c>
      <c r="B273" s="1" t="s">
        <v>156</v>
      </c>
      <c r="C273" s="1" t="s">
        <v>217</v>
      </c>
      <c r="D273" s="1" t="s">
        <v>218</v>
      </c>
      <c r="E273" s="1" t="s">
        <v>201</v>
      </c>
      <c r="F273" s="1" t="s">
        <v>202</v>
      </c>
      <c r="G273" s="1" t="s">
        <v>2</v>
      </c>
      <c r="H273" s="1">
        <v>17</v>
      </c>
      <c r="I273" s="1">
        <v>16</v>
      </c>
      <c r="J273" s="1">
        <v>18</v>
      </c>
      <c r="K273" s="1"/>
      <c r="L273" s="1"/>
      <c r="M273" s="1"/>
      <c r="N273" s="1"/>
      <c r="O273" s="1"/>
      <c r="P273" s="1"/>
      <c r="Q273" s="2">
        <f>23*2.4</f>
        <v>55.199999999999996</v>
      </c>
      <c r="R273" s="2"/>
      <c r="S273" s="2"/>
      <c r="T273" s="2"/>
      <c r="U273" s="1">
        <v>14</v>
      </c>
      <c r="V273" s="1">
        <v>11</v>
      </c>
      <c r="W273" s="1">
        <v>16</v>
      </c>
      <c r="X273" s="1"/>
      <c r="Y273" s="1">
        <v>308</v>
      </c>
      <c r="Z273" s="1">
        <v>329</v>
      </c>
      <c r="AA273" s="1">
        <v>17</v>
      </c>
      <c r="AB273" s="1">
        <v>14</v>
      </c>
      <c r="AC273" s="1">
        <v>22</v>
      </c>
      <c r="AD273" s="1">
        <v>0</v>
      </c>
      <c r="AE273" s="1">
        <v>1</v>
      </c>
      <c r="AF273" s="1">
        <v>0</v>
      </c>
      <c r="AG273" s="1">
        <v>0</v>
      </c>
      <c r="AH273" s="1">
        <v>0</v>
      </c>
      <c r="AI273" s="1">
        <v>0</v>
      </c>
      <c r="AJ273" s="1">
        <v>1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1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1</v>
      </c>
      <c r="AZ273" s="1">
        <v>14</v>
      </c>
      <c r="BA273" s="2">
        <v>1</v>
      </c>
      <c r="BB273" s="2">
        <v>2</v>
      </c>
      <c r="BC273" s="2">
        <v>1</v>
      </c>
      <c r="BD273" s="2"/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1</v>
      </c>
      <c r="BN273" s="1">
        <v>0</v>
      </c>
      <c r="BO273" s="1">
        <v>0</v>
      </c>
      <c r="BP273" s="1">
        <v>0</v>
      </c>
      <c r="BQ273" s="1"/>
    </row>
    <row r="274" spans="1:69" x14ac:dyDescent="0.3">
      <c r="A274" s="1" t="s">
        <v>205</v>
      </c>
      <c r="B274" s="1" t="s">
        <v>156</v>
      </c>
      <c r="C274" s="1" t="s">
        <v>217</v>
      </c>
      <c r="D274" s="1" t="s">
        <v>218</v>
      </c>
      <c r="E274" s="1" t="s">
        <v>201</v>
      </c>
      <c r="F274" s="1" t="s">
        <v>202</v>
      </c>
      <c r="G274" s="1" t="s">
        <v>2</v>
      </c>
      <c r="H274" s="1"/>
      <c r="I274" s="1"/>
      <c r="J274" s="1"/>
      <c r="K274" s="1">
        <v>30</v>
      </c>
      <c r="L274" s="1">
        <v>28</v>
      </c>
      <c r="M274" s="1">
        <v>32</v>
      </c>
      <c r="N274" s="1">
        <v>30</v>
      </c>
      <c r="O274" s="1">
        <v>28</v>
      </c>
      <c r="P274" s="1">
        <v>32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>
        <v>0</v>
      </c>
      <c r="AE274" s="1">
        <v>1</v>
      </c>
      <c r="AF274" s="1">
        <v>0</v>
      </c>
      <c r="AG274" s="1">
        <v>0</v>
      </c>
      <c r="AH274" s="1">
        <v>0</v>
      </c>
      <c r="AI274" s="1">
        <v>0</v>
      </c>
      <c r="AJ274" s="1">
        <v>1</v>
      </c>
      <c r="AK274" s="1">
        <v>0</v>
      </c>
      <c r="AL274" s="1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1</v>
      </c>
      <c r="AR274" s="6">
        <v>1</v>
      </c>
      <c r="AS274" s="6">
        <v>1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1"/>
      <c r="AZ274" s="1"/>
      <c r="BA274" s="2"/>
      <c r="BB274" s="2"/>
      <c r="BC274" s="2">
        <v>2</v>
      </c>
      <c r="BD274" s="2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x14ac:dyDescent="0.3">
      <c r="A275" s="1" t="s">
        <v>198</v>
      </c>
      <c r="B275" s="1" t="s">
        <v>157</v>
      </c>
      <c r="C275" s="1" t="s">
        <v>217</v>
      </c>
      <c r="D275" s="1" t="s">
        <v>218</v>
      </c>
      <c r="E275" s="1" t="s">
        <v>201</v>
      </c>
      <c r="F275" s="1" t="s">
        <v>202</v>
      </c>
      <c r="G275" s="1" t="s">
        <v>2</v>
      </c>
      <c r="H275" s="1">
        <v>20</v>
      </c>
      <c r="I275" s="1">
        <v>18</v>
      </c>
      <c r="J275" s="1">
        <v>21</v>
      </c>
      <c r="K275" s="1"/>
      <c r="L275" s="1"/>
      <c r="M275" s="1"/>
      <c r="N275" s="1"/>
      <c r="O275" s="1"/>
      <c r="P275" s="1"/>
      <c r="Q275" s="1">
        <v>76</v>
      </c>
      <c r="R275" s="1"/>
      <c r="S275" s="1"/>
      <c r="T275" s="1"/>
      <c r="U275" s="1">
        <v>14</v>
      </c>
      <c r="V275" s="1">
        <v>10</v>
      </c>
      <c r="W275" s="1">
        <v>19</v>
      </c>
      <c r="X275" s="1"/>
      <c r="Y275" s="1">
        <v>310</v>
      </c>
      <c r="Z275" s="1">
        <v>330</v>
      </c>
      <c r="AA275" s="1">
        <v>16</v>
      </c>
      <c r="AB275" s="1">
        <v>13</v>
      </c>
      <c r="AC275" s="1">
        <v>19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1</v>
      </c>
      <c r="AS275" s="1">
        <v>1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12</v>
      </c>
      <c r="BA275" s="2">
        <v>1</v>
      </c>
      <c r="BB275" s="2">
        <v>2</v>
      </c>
      <c r="BC275" s="2">
        <v>3</v>
      </c>
      <c r="BD275" s="2"/>
      <c r="BE275" s="1">
        <v>0</v>
      </c>
      <c r="BF275" s="1">
        <v>0</v>
      </c>
      <c r="BG275" s="1">
        <v>0</v>
      </c>
      <c r="BH275" s="1">
        <v>1</v>
      </c>
      <c r="BI275" s="1">
        <v>0</v>
      </c>
      <c r="BJ275" s="1">
        <v>0</v>
      </c>
      <c r="BK275" s="1">
        <v>1</v>
      </c>
      <c r="BL275" s="1">
        <v>0</v>
      </c>
      <c r="BM275" s="1">
        <v>1</v>
      </c>
      <c r="BN275" s="1">
        <v>0</v>
      </c>
      <c r="BO275" s="1">
        <v>1</v>
      </c>
      <c r="BP275" s="1">
        <v>0</v>
      </c>
      <c r="BQ275" s="1">
        <v>1</v>
      </c>
    </row>
    <row r="276" spans="1:69" x14ac:dyDescent="0.3">
      <c r="A276" s="1" t="s">
        <v>205</v>
      </c>
      <c r="B276" s="1" t="s">
        <v>157</v>
      </c>
      <c r="C276" s="1" t="s">
        <v>217</v>
      </c>
      <c r="D276" s="1" t="s">
        <v>218</v>
      </c>
      <c r="E276" s="1" t="s">
        <v>201</v>
      </c>
      <c r="F276" s="1" t="s">
        <v>202</v>
      </c>
      <c r="G276" s="1" t="s">
        <v>2</v>
      </c>
      <c r="H276" s="1"/>
      <c r="I276" s="1"/>
      <c r="J276" s="1"/>
      <c r="K276" s="1">
        <v>38</v>
      </c>
      <c r="L276" s="1">
        <v>34</v>
      </c>
      <c r="M276" s="1">
        <v>42</v>
      </c>
      <c r="N276" s="1">
        <v>38</v>
      </c>
      <c r="O276" s="1">
        <v>34</v>
      </c>
      <c r="P276" s="1">
        <v>42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>
        <v>0</v>
      </c>
      <c r="AE276" s="1">
        <v>1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  <c r="AK276" s="1">
        <v>0</v>
      </c>
      <c r="AL276" s="1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1</v>
      </c>
      <c r="AS276" s="6">
        <v>1</v>
      </c>
      <c r="AT276" s="6">
        <v>1</v>
      </c>
      <c r="AU276" s="6">
        <v>0</v>
      </c>
      <c r="AV276" s="6">
        <v>0</v>
      </c>
      <c r="AW276" s="6">
        <v>0</v>
      </c>
      <c r="AX276" s="6">
        <v>0</v>
      </c>
      <c r="AY276" s="1"/>
      <c r="AZ276" s="1"/>
      <c r="BA276" s="2"/>
      <c r="BB276" s="2"/>
      <c r="BC276" s="2">
        <v>2</v>
      </c>
      <c r="BD276" s="2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x14ac:dyDescent="0.3">
      <c r="A277" s="1" t="s">
        <v>195</v>
      </c>
      <c r="B277" s="1" t="s">
        <v>158</v>
      </c>
      <c r="C277" s="1" t="s">
        <v>217</v>
      </c>
      <c r="D277" s="1" t="s">
        <v>218</v>
      </c>
      <c r="E277" s="1" t="s">
        <v>201</v>
      </c>
      <c r="F277" s="1" t="s">
        <v>202</v>
      </c>
      <c r="G277" s="1" t="s">
        <v>2</v>
      </c>
      <c r="H277" s="1">
        <v>15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>
        <v>0</v>
      </c>
      <c r="AE277" s="1">
        <v>0</v>
      </c>
      <c r="AF277" s="1"/>
      <c r="AG277" s="1">
        <v>0</v>
      </c>
      <c r="AH277" s="1">
        <v>1</v>
      </c>
      <c r="AI277" s="1">
        <v>0</v>
      </c>
      <c r="AJ277" s="1">
        <v>1</v>
      </c>
      <c r="AK277" s="1">
        <v>0</v>
      </c>
      <c r="AL277" s="1">
        <v>0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2"/>
      <c r="BB277" s="2"/>
      <c r="BC277" s="2"/>
      <c r="BD277" s="2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>
        <v>3</v>
      </c>
    </row>
    <row r="278" spans="1:69" x14ac:dyDescent="0.3">
      <c r="A278" s="1" t="s">
        <v>196</v>
      </c>
      <c r="B278" s="1" t="s">
        <v>158</v>
      </c>
      <c r="C278" s="1" t="s">
        <v>217</v>
      </c>
      <c r="D278" s="1" t="s">
        <v>218</v>
      </c>
      <c r="E278" s="1" t="s">
        <v>201</v>
      </c>
      <c r="F278" s="1" t="s">
        <v>202</v>
      </c>
      <c r="G278" s="1" t="s">
        <v>2</v>
      </c>
      <c r="H278" s="1">
        <v>15</v>
      </c>
      <c r="I278" s="1">
        <v>14</v>
      </c>
      <c r="J278" s="1">
        <v>17</v>
      </c>
      <c r="K278" s="1"/>
      <c r="L278" s="1"/>
      <c r="M278" s="1"/>
      <c r="N278" s="1"/>
      <c r="O278" s="1"/>
      <c r="P278" s="1"/>
      <c r="Q278" s="2">
        <v>110</v>
      </c>
      <c r="R278" s="2"/>
      <c r="S278" s="2"/>
      <c r="T278" s="2"/>
      <c r="U278" s="1">
        <v>13</v>
      </c>
      <c r="V278" s="1">
        <v>5</v>
      </c>
      <c r="W278" s="1">
        <v>16</v>
      </c>
      <c r="X278" s="1">
        <v>35</v>
      </c>
      <c r="Y278" s="1">
        <v>31</v>
      </c>
      <c r="Z278" s="1">
        <v>46</v>
      </c>
      <c r="AA278" s="1">
        <v>14</v>
      </c>
      <c r="AB278" s="1">
        <v>8</v>
      </c>
      <c r="AC278" s="1">
        <v>26</v>
      </c>
      <c r="AD278" s="1">
        <v>0</v>
      </c>
      <c r="AE278" s="1">
        <v>1</v>
      </c>
      <c r="AF278" s="1">
        <v>0</v>
      </c>
      <c r="AG278" s="1">
        <v>1</v>
      </c>
      <c r="AH278" s="1">
        <v>1</v>
      </c>
      <c r="AI278" s="1">
        <v>0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0</v>
      </c>
      <c r="AW278" s="1">
        <v>0</v>
      </c>
      <c r="AX278" s="1">
        <v>0</v>
      </c>
      <c r="AY278" s="1">
        <v>1</v>
      </c>
      <c r="AZ278" s="1">
        <v>35</v>
      </c>
      <c r="BA278" s="2">
        <v>1</v>
      </c>
      <c r="BB278" s="2">
        <v>2</v>
      </c>
      <c r="BC278" s="2">
        <v>2</v>
      </c>
      <c r="BD278" s="2"/>
      <c r="BE278" s="1">
        <v>0</v>
      </c>
      <c r="BF278" s="1">
        <v>0</v>
      </c>
      <c r="BG278" s="1">
        <v>1</v>
      </c>
      <c r="BH278" s="1">
        <v>0</v>
      </c>
      <c r="BI278" s="1">
        <v>0</v>
      </c>
      <c r="BJ278" s="1">
        <v>0</v>
      </c>
      <c r="BK278" s="1">
        <v>1</v>
      </c>
      <c r="BL278" s="1">
        <v>1</v>
      </c>
      <c r="BM278" s="1">
        <v>0</v>
      </c>
      <c r="BN278" s="1">
        <v>1</v>
      </c>
      <c r="BO278" s="1">
        <v>0</v>
      </c>
      <c r="BP278" s="1">
        <v>1</v>
      </c>
      <c r="BQ278" s="1"/>
    </row>
    <row r="279" spans="1:69" x14ac:dyDescent="0.3">
      <c r="A279" s="1" t="s">
        <v>199</v>
      </c>
      <c r="B279" s="1" t="s">
        <v>158</v>
      </c>
      <c r="C279" s="1" t="s">
        <v>217</v>
      </c>
      <c r="D279" s="1" t="s">
        <v>218</v>
      </c>
      <c r="E279" s="1" t="s">
        <v>201</v>
      </c>
      <c r="F279" s="1" t="s">
        <v>202</v>
      </c>
      <c r="G279" s="1" t="s">
        <v>2</v>
      </c>
      <c r="H279" s="1">
        <v>16.600000000000001</v>
      </c>
      <c r="I279" s="1"/>
      <c r="J279" s="1"/>
      <c r="K279" s="1"/>
      <c r="L279" s="1"/>
      <c r="M279" s="1"/>
      <c r="N279" s="1"/>
      <c r="O279" s="1"/>
      <c r="P279" s="1"/>
      <c r="Q279" s="1">
        <v>210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2"/>
      <c r="BB279" s="2"/>
      <c r="BC279" s="2"/>
      <c r="BD279" s="2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x14ac:dyDescent="0.3">
      <c r="A280" s="1" t="s">
        <v>197</v>
      </c>
      <c r="B280" s="1" t="s">
        <v>158</v>
      </c>
      <c r="C280" s="1" t="s">
        <v>217</v>
      </c>
      <c r="D280" s="1" t="s">
        <v>218</v>
      </c>
      <c r="E280" s="1" t="s">
        <v>201</v>
      </c>
      <c r="F280" s="1" t="s">
        <v>202</v>
      </c>
      <c r="G280" s="1" t="s">
        <v>2</v>
      </c>
      <c r="H280" s="1">
        <v>28.5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2">
        <v>1</v>
      </c>
      <c r="BB280" s="2"/>
      <c r="BC280" s="2">
        <v>3</v>
      </c>
      <c r="BD280" s="2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>
        <v>4.5</v>
      </c>
    </row>
    <row r="281" spans="1:69" x14ac:dyDescent="0.3">
      <c r="A281" s="1" t="s">
        <v>205</v>
      </c>
      <c r="B281" s="1" t="s">
        <v>158</v>
      </c>
      <c r="C281" s="1" t="s">
        <v>217</v>
      </c>
      <c r="D281" s="1" t="s">
        <v>218</v>
      </c>
      <c r="E281" s="1" t="s">
        <v>201</v>
      </c>
      <c r="F281" s="1" t="s">
        <v>202</v>
      </c>
      <c r="G281" s="1" t="s">
        <v>2</v>
      </c>
      <c r="H281" s="1"/>
      <c r="I281" s="1"/>
      <c r="J281" s="1"/>
      <c r="K281" s="1">
        <v>25.5</v>
      </c>
      <c r="L281" s="1">
        <v>22</v>
      </c>
      <c r="M281" s="1">
        <v>29</v>
      </c>
      <c r="N281" s="1">
        <v>28</v>
      </c>
      <c r="O281" s="1">
        <v>23</v>
      </c>
      <c r="P281" s="1">
        <v>33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>
        <v>0</v>
      </c>
      <c r="AE281" s="1">
        <v>1</v>
      </c>
      <c r="AF281" s="1">
        <v>0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0</v>
      </c>
      <c r="AM281" s="6">
        <v>0</v>
      </c>
      <c r="AN281" s="6">
        <v>1</v>
      </c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>
        <v>1</v>
      </c>
      <c r="AV281" s="6">
        <v>1</v>
      </c>
      <c r="AW281" s="6">
        <v>1</v>
      </c>
      <c r="AX281" s="6">
        <v>0</v>
      </c>
      <c r="AY281" s="1"/>
      <c r="AZ281" s="1"/>
      <c r="BA281" s="2"/>
      <c r="BB281" s="2"/>
      <c r="BC281" s="2">
        <v>2</v>
      </c>
      <c r="BD281" s="2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x14ac:dyDescent="0.3">
      <c r="A282" s="1" t="s">
        <v>195</v>
      </c>
      <c r="B282" s="1" t="s">
        <v>159</v>
      </c>
      <c r="C282" s="1" t="s">
        <v>217</v>
      </c>
      <c r="D282" s="1" t="s">
        <v>218</v>
      </c>
      <c r="E282" s="1" t="s">
        <v>201</v>
      </c>
      <c r="F282" s="1" t="s">
        <v>202</v>
      </c>
      <c r="G282" s="1" t="s">
        <v>2</v>
      </c>
      <c r="H282" s="1">
        <v>19.5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>
        <v>0</v>
      </c>
      <c r="AE282" s="1">
        <v>1</v>
      </c>
      <c r="AF282" s="1"/>
      <c r="AG282" s="1">
        <v>0</v>
      </c>
      <c r="AH282" s="1">
        <v>0</v>
      </c>
      <c r="AI282" s="1">
        <v>0</v>
      </c>
      <c r="AJ282" s="1">
        <v>1</v>
      </c>
      <c r="AK282" s="1">
        <v>0</v>
      </c>
      <c r="AL282" s="1">
        <v>0</v>
      </c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2"/>
      <c r="BB282" s="2"/>
      <c r="BC282" s="2"/>
      <c r="BD282" s="2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>
        <v>2</v>
      </c>
    </row>
    <row r="283" spans="1:69" x14ac:dyDescent="0.3">
      <c r="A283" s="1" t="s">
        <v>196</v>
      </c>
      <c r="B283" s="1" t="s">
        <v>159</v>
      </c>
      <c r="C283" s="1" t="s">
        <v>217</v>
      </c>
      <c r="D283" s="1" t="s">
        <v>218</v>
      </c>
      <c r="E283" s="1" t="s">
        <v>201</v>
      </c>
      <c r="F283" s="1" t="s">
        <v>202</v>
      </c>
      <c r="G283" s="1" t="s">
        <v>2</v>
      </c>
      <c r="H283" s="1">
        <v>19</v>
      </c>
      <c r="I283" s="1">
        <v>17</v>
      </c>
      <c r="J283" s="1">
        <v>21</v>
      </c>
      <c r="K283" s="1"/>
      <c r="L283" s="1"/>
      <c r="M283" s="1"/>
      <c r="N283" s="1"/>
      <c r="O283" s="1"/>
      <c r="P283" s="1"/>
      <c r="Q283" s="2">
        <f>52*1.5</f>
        <v>78</v>
      </c>
      <c r="R283" s="2"/>
      <c r="S283" s="2"/>
      <c r="T283" s="2"/>
      <c r="U283" s="1">
        <v>15</v>
      </c>
      <c r="V283" s="1">
        <v>13</v>
      </c>
      <c r="W283" s="1">
        <v>18</v>
      </c>
      <c r="X283" s="1"/>
      <c r="Y283" s="1">
        <v>308</v>
      </c>
      <c r="Z283" s="1">
        <v>329</v>
      </c>
      <c r="AA283" s="1">
        <v>16</v>
      </c>
      <c r="AB283" s="1">
        <v>9</v>
      </c>
      <c r="AC283" s="1">
        <v>23</v>
      </c>
      <c r="AD283" s="1">
        <v>1</v>
      </c>
      <c r="AE283" s="1">
        <v>1</v>
      </c>
      <c r="AF283" s="1">
        <v>0</v>
      </c>
      <c r="AG283" s="1">
        <v>0</v>
      </c>
      <c r="AH283" s="1">
        <v>0</v>
      </c>
      <c r="AI283" s="1">
        <v>0</v>
      </c>
      <c r="AJ283" s="1">
        <v>1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0</v>
      </c>
      <c r="AW283" s="1">
        <v>0</v>
      </c>
      <c r="AX283" s="1">
        <v>0</v>
      </c>
      <c r="AY283" s="1">
        <v>1</v>
      </c>
      <c r="AZ283" s="1">
        <v>14</v>
      </c>
      <c r="BA283" s="2">
        <v>1</v>
      </c>
      <c r="BB283" s="2">
        <v>2</v>
      </c>
      <c r="BC283" s="2">
        <v>3</v>
      </c>
      <c r="BD283" s="2"/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1</v>
      </c>
      <c r="BM283" s="1">
        <v>0</v>
      </c>
      <c r="BN283" s="1">
        <v>0</v>
      </c>
      <c r="BO283" s="1">
        <v>1</v>
      </c>
      <c r="BP283" s="1">
        <v>0</v>
      </c>
      <c r="BQ283" s="1"/>
    </row>
    <row r="284" spans="1:69" x14ac:dyDescent="0.3">
      <c r="A284" s="1" t="s">
        <v>197</v>
      </c>
      <c r="B284" s="1" t="s">
        <v>159</v>
      </c>
      <c r="C284" s="1" t="s">
        <v>217</v>
      </c>
      <c r="D284" s="1" t="s">
        <v>218</v>
      </c>
      <c r="E284" s="1" t="s">
        <v>201</v>
      </c>
      <c r="F284" s="1" t="s">
        <v>202</v>
      </c>
      <c r="G284" s="1" t="s">
        <v>2</v>
      </c>
      <c r="H284" s="1">
        <v>31.6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2">
        <v>1</v>
      </c>
      <c r="BB284" s="2"/>
      <c r="BC284" s="2">
        <v>3</v>
      </c>
      <c r="BD284" s="2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>
        <v>2.8</v>
      </c>
    </row>
    <row r="285" spans="1:69" x14ac:dyDescent="0.3">
      <c r="A285" s="1" t="s">
        <v>205</v>
      </c>
      <c r="B285" s="1" t="s">
        <v>159</v>
      </c>
      <c r="C285" s="1" t="s">
        <v>217</v>
      </c>
      <c r="D285" s="1" t="s">
        <v>218</v>
      </c>
      <c r="E285" s="1" t="s">
        <v>201</v>
      </c>
      <c r="F285" s="1" t="s">
        <v>202</v>
      </c>
      <c r="G285" s="1" t="s">
        <v>2</v>
      </c>
      <c r="H285" s="1"/>
      <c r="I285" s="1"/>
      <c r="J285" s="1"/>
      <c r="K285" s="1">
        <v>28</v>
      </c>
      <c r="L285" s="1">
        <v>24</v>
      </c>
      <c r="M285" s="1">
        <v>32</v>
      </c>
      <c r="N285" s="1">
        <v>31.5</v>
      </c>
      <c r="O285" s="1">
        <v>26</v>
      </c>
      <c r="P285" s="1">
        <v>37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>
        <v>0</v>
      </c>
      <c r="AE285" s="1">
        <v>1</v>
      </c>
      <c r="AF285" s="1">
        <v>0</v>
      </c>
      <c r="AG285" s="1">
        <v>0</v>
      </c>
      <c r="AH285" s="1">
        <v>0</v>
      </c>
      <c r="AI285" s="1">
        <v>0</v>
      </c>
      <c r="AJ285" s="1">
        <v>1</v>
      </c>
      <c r="AK285" s="1">
        <v>0</v>
      </c>
      <c r="AL285" s="1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1</v>
      </c>
      <c r="AS285" s="6">
        <v>1</v>
      </c>
      <c r="AT285" s="6">
        <v>1</v>
      </c>
      <c r="AU285" s="6">
        <v>0</v>
      </c>
      <c r="AV285" s="6">
        <v>0</v>
      </c>
      <c r="AW285" s="6">
        <v>0</v>
      </c>
      <c r="AX285" s="6">
        <v>0</v>
      </c>
      <c r="AY285" s="1"/>
      <c r="AZ285" s="1"/>
      <c r="BA285" s="2"/>
      <c r="BB285" s="2"/>
      <c r="BC285" s="2">
        <v>2</v>
      </c>
      <c r="BD285" s="2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x14ac:dyDescent="0.3">
      <c r="A286" s="1" t="s">
        <v>195</v>
      </c>
      <c r="B286" s="1" t="s">
        <v>160</v>
      </c>
      <c r="C286" s="1" t="s">
        <v>217</v>
      </c>
      <c r="D286" s="1" t="s">
        <v>218</v>
      </c>
      <c r="E286" s="1" t="s">
        <v>201</v>
      </c>
      <c r="F286" s="1" t="s">
        <v>202</v>
      </c>
      <c r="G286" s="1" t="s">
        <v>2</v>
      </c>
      <c r="H286" s="1">
        <v>24.5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>
        <v>0</v>
      </c>
      <c r="AE286" s="1">
        <v>1</v>
      </c>
      <c r="AF286" s="1"/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0</v>
      </c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2"/>
      <c r="BB286" s="2"/>
      <c r="BC286" s="2"/>
      <c r="BD286" s="2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>
        <v>4</v>
      </c>
    </row>
    <row r="287" spans="1:69" x14ac:dyDescent="0.3">
      <c r="A287" s="1" t="s">
        <v>196</v>
      </c>
      <c r="B287" s="1" t="s">
        <v>160</v>
      </c>
      <c r="C287" s="1" t="s">
        <v>217</v>
      </c>
      <c r="D287" s="1" t="s">
        <v>218</v>
      </c>
      <c r="E287" s="1" t="s">
        <v>201</v>
      </c>
      <c r="F287" s="1" t="s">
        <v>202</v>
      </c>
      <c r="G287" s="1" t="s">
        <v>2</v>
      </c>
      <c r="H287" s="1">
        <v>22</v>
      </c>
      <c r="I287" s="1">
        <v>19</v>
      </c>
      <c r="J287" s="1">
        <v>24</v>
      </c>
      <c r="K287" s="1"/>
      <c r="L287" s="1"/>
      <c r="M287" s="1"/>
      <c r="N287" s="1"/>
      <c r="O287" s="1"/>
      <c r="P287" s="1"/>
      <c r="Q287" s="2">
        <f>48*1.9</f>
        <v>91.199999999999989</v>
      </c>
      <c r="R287" s="2"/>
      <c r="S287" s="2"/>
      <c r="T287" s="2"/>
      <c r="U287" s="1">
        <v>16</v>
      </c>
      <c r="V287" s="1">
        <v>14</v>
      </c>
      <c r="W287" s="1">
        <v>18</v>
      </c>
      <c r="X287" s="1"/>
      <c r="Y287" s="1">
        <v>301</v>
      </c>
      <c r="Z287" s="1">
        <v>329</v>
      </c>
      <c r="AA287" s="1">
        <v>16</v>
      </c>
      <c r="AB287" s="1">
        <v>14</v>
      </c>
      <c r="AC287" s="1">
        <v>18</v>
      </c>
      <c r="AD287" s="1">
        <v>0</v>
      </c>
      <c r="AE287" s="1">
        <v>1</v>
      </c>
      <c r="AF287" s="1">
        <v>0</v>
      </c>
      <c r="AG287" s="1">
        <v>0</v>
      </c>
      <c r="AH287" s="1">
        <v>0</v>
      </c>
      <c r="AI287" s="1">
        <v>0</v>
      </c>
      <c r="AJ287" s="1">
        <v>1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1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1</v>
      </c>
      <c r="AZ287" s="1">
        <v>21</v>
      </c>
      <c r="BA287" s="2">
        <v>1</v>
      </c>
      <c r="BB287" s="2">
        <v>2</v>
      </c>
      <c r="BC287" s="2">
        <v>2</v>
      </c>
      <c r="BD287" s="2"/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1</v>
      </c>
      <c r="BL287" s="1">
        <v>0</v>
      </c>
      <c r="BM287" s="1">
        <v>1</v>
      </c>
      <c r="BN287" s="1">
        <v>0</v>
      </c>
      <c r="BO287" s="1">
        <v>0</v>
      </c>
      <c r="BP287" s="1">
        <v>0</v>
      </c>
      <c r="BQ287" s="1"/>
    </row>
    <row r="288" spans="1:69" x14ac:dyDescent="0.3">
      <c r="A288" s="1" t="s">
        <v>205</v>
      </c>
      <c r="B288" s="1" t="s">
        <v>160</v>
      </c>
      <c r="C288" s="1" t="s">
        <v>217</v>
      </c>
      <c r="D288" s="1" t="s">
        <v>218</v>
      </c>
      <c r="E288" s="1" t="s">
        <v>201</v>
      </c>
      <c r="F288" s="1" t="s">
        <v>202</v>
      </c>
      <c r="G288" s="1" t="s">
        <v>2</v>
      </c>
      <c r="H288" s="1"/>
      <c r="I288" s="1"/>
      <c r="J288" s="1"/>
      <c r="K288" s="1">
        <v>47</v>
      </c>
      <c r="L288" s="1">
        <v>42</v>
      </c>
      <c r="M288" s="1">
        <v>52</v>
      </c>
      <c r="N288" s="1">
        <v>47</v>
      </c>
      <c r="O288" s="1">
        <v>42</v>
      </c>
      <c r="P288" s="1">
        <v>52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>
        <v>0</v>
      </c>
      <c r="AE288" s="1">
        <v>1</v>
      </c>
      <c r="AF288" s="1">
        <v>0</v>
      </c>
      <c r="AG288" s="1">
        <v>0</v>
      </c>
      <c r="AH288" s="1">
        <v>0</v>
      </c>
      <c r="AI288" s="1">
        <v>0</v>
      </c>
      <c r="AJ288" s="1">
        <v>1</v>
      </c>
      <c r="AK288" s="1">
        <v>0</v>
      </c>
      <c r="AL288" s="1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1</v>
      </c>
      <c r="AS288" s="6">
        <v>1</v>
      </c>
      <c r="AT288" s="6">
        <v>1</v>
      </c>
      <c r="AU288" s="6">
        <v>1</v>
      </c>
      <c r="AV288" s="6">
        <v>0</v>
      </c>
      <c r="AW288" s="6">
        <v>0</v>
      </c>
      <c r="AX288" s="6">
        <v>0</v>
      </c>
      <c r="AY288" s="1"/>
      <c r="AZ288" s="1"/>
      <c r="BA288" s="2"/>
      <c r="BB288" s="2"/>
      <c r="BC288" s="2">
        <v>3</v>
      </c>
      <c r="BD288" s="2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x14ac:dyDescent="0.3">
      <c r="A289" s="1" t="s">
        <v>195</v>
      </c>
      <c r="B289" s="1" t="s">
        <v>161</v>
      </c>
      <c r="C289" s="1" t="s">
        <v>217</v>
      </c>
      <c r="D289" s="1" t="s">
        <v>218</v>
      </c>
      <c r="E289" s="1" t="s">
        <v>201</v>
      </c>
      <c r="F289" s="1" t="s">
        <v>202</v>
      </c>
      <c r="G289" s="1" t="s">
        <v>2</v>
      </c>
      <c r="H289" s="1">
        <v>17.5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>
        <v>0</v>
      </c>
      <c r="AE289" s="1">
        <v>1</v>
      </c>
      <c r="AF289" s="1"/>
      <c r="AG289" s="1">
        <v>0</v>
      </c>
      <c r="AH289" s="1">
        <v>0</v>
      </c>
      <c r="AI289" s="1">
        <v>0</v>
      </c>
      <c r="AJ289" s="1">
        <v>1</v>
      </c>
      <c r="AK289" s="1">
        <v>0</v>
      </c>
      <c r="AL289" s="1">
        <v>0</v>
      </c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2"/>
      <c r="BB289" s="2"/>
      <c r="BC289" s="2"/>
      <c r="BD289" s="2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>
        <v>2</v>
      </c>
    </row>
    <row r="290" spans="1:69" x14ac:dyDescent="0.3">
      <c r="A290" s="1" t="s">
        <v>198</v>
      </c>
      <c r="B290" s="1" t="s">
        <v>161</v>
      </c>
      <c r="C290" s="1" t="s">
        <v>217</v>
      </c>
      <c r="D290" s="1" t="s">
        <v>218</v>
      </c>
      <c r="E290" s="1" t="s">
        <v>201</v>
      </c>
      <c r="F290" s="1" t="s">
        <v>202</v>
      </c>
      <c r="G290" s="1" t="s">
        <v>2</v>
      </c>
      <c r="H290" s="1">
        <v>17</v>
      </c>
      <c r="I290" s="1">
        <v>16</v>
      </c>
      <c r="J290" s="1">
        <v>19</v>
      </c>
      <c r="K290" s="1"/>
      <c r="L290" s="1"/>
      <c r="M290" s="1"/>
      <c r="N290" s="1"/>
      <c r="O290" s="1"/>
      <c r="P290" s="1"/>
      <c r="Q290" s="1">
        <v>75</v>
      </c>
      <c r="R290" s="1"/>
      <c r="S290" s="1"/>
      <c r="T290" s="1"/>
      <c r="U290" s="1">
        <v>14</v>
      </c>
      <c r="V290" s="1">
        <v>10</v>
      </c>
      <c r="W290" s="1">
        <v>20</v>
      </c>
      <c r="X290" s="1"/>
      <c r="Y290" s="1">
        <v>310</v>
      </c>
      <c r="Z290" s="1">
        <v>330</v>
      </c>
      <c r="AA290" s="1">
        <v>21</v>
      </c>
      <c r="AB290" s="1">
        <v>19</v>
      </c>
      <c r="AC290" s="1">
        <v>28</v>
      </c>
      <c r="AD290" s="1">
        <v>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1</v>
      </c>
      <c r="AS290" s="1">
        <v>1</v>
      </c>
      <c r="AT290" s="1">
        <v>1</v>
      </c>
      <c r="AU290" s="1">
        <v>1</v>
      </c>
      <c r="AV290" s="1">
        <v>0</v>
      </c>
      <c r="AW290" s="1">
        <v>0</v>
      </c>
      <c r="AX290" s="1">
        <v>0</v>
      </c>
      <c r="AY290" s="1">
        <v>1</v>
      </c>
      <c r="AZ290" s="1">
        <v>14</v>
      </c>
      <c r="BA290" s="2">
        <v>1</v>
      </c>
      <c r="BB290" s="2">
        <v>2</v>
      </c>
      <c r="BC290" s="2">
        <v>3</v>
      </c>
      <c r="BD290" s="2"/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1</v>
      </c>
      <c r="BL290" s="1">
        <v>0</v>
      </c>
      <c r="BM290" s="1">
        <v>1</v>
      </c>
      <c r="BN290" s="1">
        <v>0</v>
      </c>
      <c r="BO290" s="1">
        <v>0</v>
      </c>
      <c r="BP290" s="1">
        <v>0</v>
      </c>
      <c r="BQ290" s="1">
        <v>2</v>
      </c>
    </row>
    <row r="291" spans="1:69" x14ac:dyDescent="0.3">
      <c r="A291" s="1" t="s">
        <v>205</v>
      </c>
      <c r="B291" s="1" t="s">
        <v>161</v>
      </c>
      <c r="C291" s="1" t="s">
        <v>217</v>
      </c>
      <c r="D291" s="1" t="s">
        <v>218</v>
      </c>
      <c r="E291" s="1" t="s">
        <v>201</v>
      </c>
      <c r="F291" s="1" t="s">
        <v>202</v>
      </c>
      <c r="G291" s="1" t="s">
        <v>2</v>
      </c>
      <c r="H291" s="1"/>
      <c r="I291" s="1"/>
      <c r="J291" s="1"/>
      <c r="K291" s="1">
        <v>38</v>
      </c>
      <c r="L291" s="1">
        <v>34</v>
      </c>
      <c r="M291" s="1">
        <v>42</v>
      </c>
      <c r="N291" s="1">
        <v>38</v>
      </c>
      <c r="O291" s="1">
        <v>34</v>
      </c>
      <c r="P291" s="1">
        <v>42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>
        <v>1</v>
      </c>
      <c r="AE291" s="1">
        <v>1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1</v>
      </c>
      <c r="AS291" s="6">
        <v>1</v>
      </c>
      <c r="AT291" s="6">
        <v>1</v>
      </c>
      <c r="AU291" s="6">
        <v>0</v>
      </c>
      <c r="AV291" s="6">
        <v>0</v>
      </c>
      <c r="AW291" s="6">
        <v>0</v>
      </c>
      <c r="AX291" s="6">
        <v>0</v>
      </c>
      <c r="AY291" s="1"/>
      <c r="AZ291" s="1"/>
      <c r="BA291" s="2"/>
      <c r="BB291" s="2"/>
      <c r="BC291" s="2">
        <v>1</v>
      </c>
      <c r="BD291" s="2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x14ac:dyDescent="0.3">
      <c r="A292" s="1" t="s">
        <v>195</v>
      </c>
      <c r="B292" s="1" t="s">
        <v>162</v>
      </c>
      <c r="C292" s="1" t="s">
        <v>217</v>
      </c>
      <c r="D292" s="1" t="s">
        <v>218</v>
      </c>
      <c r="E292" s="1" t="s">
        <v>201</v>
      </c>
      <c r="F292" s="1" t="s">
        <v>202</v>
      </c>
      <c r="G292" s="1" t="s">
        <v>2</v>
      </c>
      <c r="H292" s="1">
        <v>25.5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>
        <v>0</v>
      </c>
      <c r="AE292" s="1">
        <v>1</v>
      </c>
      <c r="AF292" s="1"/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0</v>
      </c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2"/>
      <c r="BB292" s="2"/>
      <c r="BC292" s="2"/>
      <c r="BD292" s="2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>
        <v>4</v>
      </c>
    </row>
    <row r="293" spans="1:69" x14ac:dyDescent="0.3">
      <c r="A293" s="1" t="s">
        <v>196</v>
      </c>
      <c r="B293" s="1" t="s">
        <v>162</v>
      </c>
      <c r="C293" s="1" t="s">
        <v>217</v>
      </c>
      <c r="D293" s="1" t="s">
        <v>218</v>
      </c>
      <c r="E293" s="1" t="s">
        <v>201</v>
      </c>
      <c r="F293" s="1" t="s">
        <v>202</v>
      </c>
      <c r="G293" s="1" t="s">
        <v>2</v>
      </c>
      <c r="H293" s="1">
        <v>24</v>
      </c>
      <c r="I293" s="1">
        <v>21</v>
      </c>
      <c r="J293" s="1">
        <v>26</v>
      </c>
      <c r="K293" s="1"/>
      <c r="L293" s="1"/>
      <c r="M293" s="1"/>
      <c r="N293" s="1"/>
      <c r="O293" s="1"/>
      <c r="P293" s="1"/>
      <c r="Q293" s="2">
        <f>33*2.7</f>
        <v>89.100000000000009</v>
      </c>
      <c r="R293" s="2"/>
      <c r="S293" s="2"/>
      <c r="T293" s="2"/>
      <c r="U293" s="1">
        <v>259</v>
      </c>
      <c r="V293" s="1"/>
      <c r="W293" s="1"/>
      <c r="X293" s="1">
        <v>448</v>
      </c>
      <c r="Y293" s="1"/>
      <c r="Z293" s="1"/>
      <c r="AA293" s="1">
        <v>16</v>
      </c>
      <c r="AB293" s="1">
        <v>13</v>
      </c>
      <c r="AC293" s="1">
        <v>20</v>
      </c>
      <c r="AD293" s="1">
        <v>1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1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1</v>
      </c>
      <c r="AZ293" s="1">
        <v>21</v>
      </c>
      <c r="BA293" s="2">
        <v>1</v>
      </c>
      <c r="BB293" s="2">
        <v>2</v>
      </c>
      <c r="BC293" s="2">
        <v>2</v>
      </c>
      <c r="BD293" s="2"/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1</v>
      </c>
      <c r="BM293" s="1">
        <v>1</v>
      </c>
      <c r="BN293" s="1">
        <v>0</v>
      </c>
      <c r="BO293" s="1">
        <v>0</v>
      </c>
      <c r="BP293" s="1">
        <v>0</v>
      </c>
      <c r="BQ293" s="1"/>
    </row>
    <row r="294" spans="1:69" x14ac:dyDescent="0.3">
      <c r="A294" s="1" t="s">
        <v>205</v>
      </c>
      <c r="B294" s="1" t="s">
        <v>162</v>
      </c>
      <c r="C294" s="1" t="s">
        <v>217</v>
      </c>
      <c r="D294" s="1" t="s">
        <v>218</v>
      </c>
      <c r="E294" s="1" t="s">
        <v>201</v>
      </c>
      <c r="F294" s="1" t="s">
        <v>202</v>
      </c>
      <c r="G294" s="1" t="s">
        <v>2</v>
      </c>
      <c r="H294" s="1"/>
      <c r="I294" s="1"/>
      <c r="J294" s="1"/>
      <c r="K294" s="1">
        <v>41</v>
      </c>
      <c r="L294" s="1">
        <v>36</v>
      </c>
      <c r="M294" s="1">
        <v>46</v>
      </c>
      <c r="N294" s="1">
        <v>41</v>
      </c>
      <c r="O294" s="1">
        <v>36</v>
      </c>
      <c r="P294" s="1">
        <v>46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>
        <v>1</v>
      </c>
      <c r="AE294" s="1">
        <v>1</v>
      </c>
      <c r="AF294" s="1">
        <v>0</v>
      </c>
      <c r="AG294" s="1">
        <v>0</v>
      </c>
      <c r="AH294" s="1">
        <v>0</v>
      </c>
      <c r="AI294" s="1">
        <v>1</v>
      </c>
      <c r="AJ294" s="1">
        <v>1</v>
      </c>
      <c r="AK294" s="1">
        <v>0</v>
      </c>
      <c r="AL294" s="1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1</v>
      </c>
      <c r="AR294" s="6">
        <v>1</v>
      </c>
      <c r="AS294" s="6">
        <v>1</v>
      </c>
      <c r="AT294" s="6">
        <v>1</v>
      </c>
      <c r="AU294" s="6">
        <v>0</v>
      </c>
      <c r="AV294" s="6">
        <v>0</v>
      </c>
      <c r="AW294" s="6">
        <v>0</v>
      </c>
      <c r="AX294" s="6">
        <v>0</v>
      </c>
      <c r="AY294" s="1"/>
      <c r="AZ294" s="1"/>
      <c r="BA294" s="2"/>
      <c r="BB294" s="2"/>
      <c r="BC294" s="2">
        <v>2</v>
      </c>
      <c r="BD294" s="2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x14ac:dyDescent="0.3">
      <c r="A295" s="1" t="s">
        <v>198</v>
      </c>
      <c r="B295" s="1" t="s">
        <v>163</v>
      </c>
      <c r="C295" s="1" t="s">
        <v>217</v>
      </c>
      <c r="D295" s="1" t="s">
        <v>218</v>
      </c>
      <c r="E295" s="1" t="s">
        <v>201</v>
      </c>
      <c r="F295" s="1" t="s">
        <v>202</v>
      </c>
      <c r="G295" s="1" t="s">
        <v>2</v>
      </c>
      <c r="H295" s="1">
        <v>20</v>
      </c>
      <c r="I295" s="1">
        <v>19</v>
      </c>
      <c r="J295" s="1">
        <v>21</v>
      </c>
      <c r="K295" s="1"/>
      <c r="L295" s="1"/>
      <c r="M295" s="1"/>
      <c r="N295" s="1"/>
      <c r="O295" s="1"/>
      <c r="P295" s="1"/>
      <c r="Q295" s="1">
        <v>48</v>
      </c>
      <c r="R295" s="1"/>
      <c r="S295" s="1"/>
      <c r="T295" s="1"/>
      <c r="U295" s="1">
        <v>13</v>
      </c>
      <c r="V295" s="1"/>
      <c r="W295" s="1"/>
      <c r="X295" s="1">
        <v>700</v>
      </c>
      <c r="Y295" s="1"/>
      <c r="Z295" s="1"/>
      <c r="AA295" s="1">
        <v>17</v>
      </c>
      <c r="AB295" s="1"/>
      <c r="AC295" s="1"/>
      <c r="AD295" s="1">
        <v>1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1</v>
      </c>
      <c r="AK295" s="1">
        <v>0</v>
      </c>
      <c r="AL295" s="1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1</v>
      </c>
      <c r="AT295" s="6">
        <v>1</v>
      </c>
      <c r="AU295" s="6">
        <v>1</v>
      </c>
      <c r="AV295" s="6">
        <v>0</v>
      </c>
      <c r="AW295" s="6">
        <v>0</v>
      </c>
      <c r="AX295" s="6">
        <v>0</v>
      </c>
      <c r="AY295" s="1">
        <v>1</v>
      </c>
      <c r="AZ295" s="1">
        <v>12</v>
      </c>
      <c r="BA295" s="2">
        <v>1</v>
      </c>
      <c r="BB295" s="2">
        <v>2</v>
      </c>
      <c r="BC295" s="2">
        <v>2</v>
      </c>
      <c r="BD295" s="2"/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1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2</v>
      </c>
    </row>
    <row r="296" spans="1:69" x14ac:dyDescent="0.3">
      <c r="A296" s="1" t="s">
        <v>205</v>
      </c>
      <c r="B296" s="1" t="s">
        <v>163</v>
      </c>
      <c r="C296" s="1" t="s">
        <v>217</v>
      </c>
      <c r="D296" s="1" t="s">
        <v>218</v>
      </c>
      <c r="E296" s="1" t="s">
        <v>201</v>
      </c>
      <c r="F296" s="1" t="s">
        <v>202</v>
      </c>
      <c r="G296" s="1" t="s">
        <v>2</v>
      </c>
      <c r="H296" s="1"/>
      <c r="I296" s="1"/>
      <c r="J296" s="1"/>
      <c r="K296" s="1">
        <v>39</v>
      </c>
      <c r="L296" s="1">
        <v>34</v>
      </c>
      <c r="M296" s="1">
        <v>44</v>
      </c>
      <c r="N296" s="1">
        <v>39</v>
      </c>
      <c r="O296" s="1">
        <v>34</v>
      </c>
      <c r="P296" s="1">
        <v>44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1</v>
      </c>
      <c r="AJ296" s="1">
        <v>1</v>
      </c>
      <c r="AK296" s="1">
        <v>0</v>
      </c>
      <c r="AL296" s="1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1</v>
      </c>
      <c r="AT296" s="6">
        <v>1</v>
      </c>
      <c r="AU296" s="6">
        <v>1</v>
      </c>
      <c r="AV296" s="6">
        <v>0</v>
      </c>
      <c r="AW296" s="6">
        <v>0</v>
      </c>
      <c r="AX296" s="6">
        <v>0</v>
      </c>
      <c r="AY296" s="1"/>
      <c r="AZ296" s="1"/>
      <c r="BA296" s="2"/>
      <c r="BB296" s="2"/>
      <c r="BC296" s="2">
        <v>1</v>
      </c>
      <c r="BD296" s="2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x14ac:dyDescent="0.3">
      <c r="A297" s="1" t="s">
        <v>195</v>
      </c>
      <c r="B297" s="1" t="s">
        <v>164</v>
      </c>
      <c r="C297" s="1" t="s">
        <v>217</v>
      </c>
      <c r="D297" s="1" t="s">
        <v>218</v>
      </c>
      <c r="E297" s="1" t="s">
        <v>201</v>
      </c>
      <c r="F297" s="1" t="s">
        <v>202</v>
      </c>
      <c r="G297" s="1" t="s">
        <v>2</v>
      </c>
      <c r="H297" s="1">
        <v>22.5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>
        <v>0</v>
      </c>
      <c r="AE297" s="1">
        <v>1</v>
      </c>
      <c r="AF297" s="1"/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0</v>
      </c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2"/>
      <c r="BB297" s="2"/>
      <c r="BC297" s="2"/>
      <c r="BD297" s="2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>
        <v>3</v>
      </c>
    </row>
    <row r="298" spans="1:69" x14ac:dyDescent="0.3">
      <c r="A298" s="1" t="s">
        <v>196</v>
      </c>
      <c r="B298" s="1" t="s">
        <v>164</v>
      </c>
      <c r="C298" s="1" t="s">
        <v>217</v>
      </c>
      <c r="D298" s="1" t="s">
        <v>218</v>
      </c>
      <c r="E298" s="1" t="s">
        <v>201</v>
      </c>
      <c r="F298" s="1" t="s">
        <v>202</v>
      </c>
      <c r="G298" s="1" t="s">
        <v>2</v>
      </c>
      <c r="H298" s="1">
        <v>21</v>
      </c>
      <c r="I298" s="1">
        <v>19</v>
      </c>
      <c r="J298" s="1">
        <v>23</v>
      </c>
      <c r="K298" s="1"/>
      <c r="L298" s="1"/>
      <c r="M298" s="1"/>
      <c r="N298" s="1"/>
      <c r="O298" s="1"/>
      <c r="P298" s="1"/>
      <c r="Q298" s="2">
        <f>42*2.4</f>
        <v>100.8</v>
      </c>
      <c r="R298" s="2"/>
      <c r="S298" s="2"/>
      <c r="T298" s="2"/>
      <c r="U298" s="1">
        <v>14</v>
      </c>
      <c r="V298" s="1">
        <v>10</v>
      </c>
      <c r="W298" s="1">
        <v>16</v>
      </c>
      <c r="X298" s="1"/>
      <c r="Y298" s="1">
        <v>301</v>
      </c>
      <c r="Z298" s="1">
        <v>329</v>
      </c>
      <c r="AA298" s="1">
        <v>17</v>
      </c>
      <c r="AB298" s="1">
        <v>17</v>
      </c>
      <c r="AC298" s="1">
        <v>23</v>
      </c>
      <c r="AD298" s="1">
        <v>0</v>
      </c>
      <c r="AE298" s="1">
        <v>1</v>
      </c>
      <c r="AF298" s="1">
        <v>0</v>
      </c>
      <c r="AG298" s="1">
        <v>0</v>
      </c>
      <c r="AH298" s="1">
        <v>0</v>
      </c>
      <c r="AI298" s="1">
        <v>0</v>
      </c>
      <c r="AJ298" s="1">
        <v>1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1</v>
      </c>
      <c r="AR298" s="1">
        <v>1</v>
      </c>
      <c r="AS298" s="1">
        <v>1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1</v>
      </c>
      <c r="AZ298" s="1">
        <v>14</v>
      </c>
      <c r="BA298" s="2">
        <v>1</v>
      </c>
      <c r="BB298" s="2">
        <v>2</v>
      </c>
      <c r="BC298" s="2">
        <v>2</v>
      </c>
      <c r="BD298" s="2"/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1</v>
      </c>
      <c r="BL298" s="1">
        <v>0</v>
      </c>
      <c r="BM298" s="1">
        <v>0</v>
      </c>
      <c r="BN298" s="1">
        <v>0</v>
      </c>
      <c r="BO298" s="1">
        <v>1</v>
      </c>
      <c r="BP298" s="1">
        <v>0</v>
      </c>
      <c r="BQ298" s="1"/>
    </row>
    <row r="299" spans="1:69" x14ac:dyDescent="0.3">
      <c r="A299" s="1" t="s">
        <v>197</v>
      </c>
      <c r="B299" s="1" t="s">
        <v>164</v>
      </c>
      <c r="C299" s="1" t="s">
        <v>217</v>
      </c>
      <c r="D299" s="1" t="s">
        <v>218</v>
      </c>
      <c r="E299" s="1" t="s">
        <v>201</v>
      </c>
      <c r="F299" s="1" t="s">
        <v>202</v>
      </c>
      <c r="G299" s="1" t="s">
        <v>2</v>
      </c>
      <c r="H299" s="1">
        <v>38.6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2"/>
      <c r="BB299" s="2"/>
      <c r="BC299" s="2"/>
      <c r="BD299" s="2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>
        <v>3.9</v>
      </c>
    </row>
    <row r="300" spans="1:69" x14ac:dyDescent="0.3">
      <c r="A300" s="1" t="s">
        <v>205</v>
      </c>
      <c r="B300" s="1" t="s">
        <v>164</v>
      </c>
      <c r="C300" s="1" t="s">
        <v>217</v>
      </c>
      <c r="D300" s="1" t="s">
        <v>218</v>
      </c>
      <c r="E300" s="1" t="s">
        <v>201</v>
      </c>
      <c r="F300" s="1" t="s">
        <v>202</v>
      </c>
      <c r="G300" s="1" t="s">
        <v>2</v>
      </c>
      <c r="H300" s="1"/>
      <c r="I300" s="1"/>
      <c r="J300" s="1"/>
      <c r="K300" s="1">
        <v>37</v>
      </c>
      <c r="L300" s="1">
        <v>33</v>
      </c>
      <c r="M300" s="1">
        <v>41</v>
      </c>
      <c r="N300" s="1">
        <v>38</v>
      </c>
      <c r="O300" s="1">
        <v>34</v>
      </c>
      <c r="P300" s="1">
        <v>42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>
        <v>1</v>
      </c>
      <c r="AE300" s="1">
        <v>1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1">
        <v>0</v>
      </c>
      <c r="AL300" s="1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1</v>
      </c>
      <c r="AR300" s="6">
        <v>1</v>
      </c>
      <c r="AS300" s="6">
        <v>1</v>
      </c>
      <c r="AT300" s="6">
        <v>1</v>
      </c>
      <c r="AU300" s="6">
        <v>0</v>
      </c>
      <c r="AV300" s="6">
        <v>0</v>
      </c>
      <c r="AW300" s="6">
        <v>0</v>
      </c>
      <c r="AX300" s="6">
        <v>0</v>
      </c>
      <c r="AY300" s="1"/>
      <c r="AZ300" s="1"/>
      <c r="BA300" s="2"/>
      <c r="BB300" s="2"/>
      <c r="BC300" s="2">
        <v>2</v>
      </c>
      <c r="BD300" s="2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x14ac:dyDescent="0.3">
      <c r="A301" s="1" t="s">
        <v>198</v>
      </c>
      <c r="B301" s="1" t="s">
        <v>165</v>
      </c>
      <c r="C301" s="1" t="s">
        <v>217</v>
      </c>
      <c r="D301" s="1" t="s">
        <v>218</v>
      </c>
      <c r="E301" s="1" t="s">
        <v>201</v>
      </c>
      <c r="F301" s="1" t="s">
        <v>202</v>
      </c>
      <c r="G301" s="1" t="s">
        <v>2</v>
      </c>
      <c r="H301" s="1">
        <v>22</v>
      </c>
      <c r="I301" s="1">
        <v>20</v>
      </c>
      <c r="J301" s="1">
        <v>23</v>
      </c>
      <c r="K301" s="1"/>
      <c r="L301" s="1"/>
      <c r="M301" s="1"/>
      <c r="N301" s="1"/>
      <c r="O301" s="1"/>
      <c r="P301" s="1"/>
      <c r="Q301" s="1">
        <v>140</v>
      </c>
      <c r="R301" s="1"/>
      <c r="S301" s="1"/>
      <c r="T301" s="1"/>
      <c r="U301" s="1">
        <v>16</v>
      </c>
      <c r="V301" s="1"/>
      <c r="W301" s="1"/>
      <c r="X301" s="1"/>
      <c r="Y301" s="1">
        <v>300</v>
      </c>
      <c r="Z301" s="1">
        <v>330</v>
      </c>
      <c r="AA301" s="1">
        <v>19</v>
      </c>
      <c r="AB301" s="1"/>
      <c r="AC301" s="1"/>
      <c r="AD301" s="1">
        <v>0</v>
      </c>
      <c r="AE301" s="1">
        <v>1</v>
      </c>
      <c r="AF301" s="1">
        <v>0</v>
      </c>
      <c r="AG301" s="1">
        <v>0</v>
      </c>
      <c r="AH301" s="1">
        <v>0</v>
      </c>
      <c r="AI301" s="1">
        <v>0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1</v>
      </c>
      <c r="AS301" s="1">
        <v>1</v>
      </c>
      <c r="AT301" s="1">
        <v>1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16</v>
      </c>
      <c r="BA301" s="2">
        <v>1</v>
      </c>
      <c r="BB301" s="2">
        <v>2</v>
      </c>
      <c r="BC301" s="2">
        <v>3</v>
      </c>
      <c r="BD301" s="2"/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1</v>
      </c>
      <c r="BL301" s="1">
        <v>0</v>
      </c>
      <c r="BM301" s="1">
        <v>1</v>
      </c>
      <c r="BN301" s="1">
        <v>0</v>
      </c>
      <c r="BO301" s="1">
        <v>0</v>
      </c>
      <c r="BP301" s="1">
        <v>0</v>
      </c>
      <c r="BQ301" s="1">
        <v>3</v>
      </c>
    </row>
    <row r="302" spans="1:69" x14ac:dyDescent="0.3">
      <c r="A302" s="1" t="s">
        <v>205</v>
      </c>
      <c r="B302" s="1" t="s">
        <v>165</v>
      </c>
      <c r="C302" s="1" t="s">
        <v>217</v>
      </c>
      <c r="D302" s="1" t="s">
        <v>218</v>
      </c>
      <c r="E302" s="1" t="s">
        <v>201</v>
      </c>
      <c r="F302" s="1" t="s">
        <v>202</v>
      </c>
      <c r="G302" s="1" t="s">
        <v>2</v>
      </c>
      <c r="H302" s="1"/>
      <c r="I302" s="1"/>
      <c r="J302" s="1"/>
      <c r="K302" s="1">
        <v>46</v>
      </c>
      <c r="L302" s="1">
        <v>38</v>
      </c>
      <c r="M302" s="1">
        <v>54</v>
      </c>
      <c r="N302" s="1">
        <v>46</v>
      </c>
      <c r="O302" s="1">
        <v>38</v>
      </c>
      <c r="P302" s="1">
        <v>54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>
        <v>0</v>
      </c>
      <c r="AE302" s="1">
        <v>1</v>
      </c>
      <c r="AF302" s="1">
        <v>0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1</v>
      </c>
      <c r="AR302" s="1">
        <v>1</v>
      </c>
      <c r="AS302" s="1">
        <v>1</v>
      </c>
      <c r="AT302" s="1">
        <v>1</v>
      </c>
      <c r="AU302" s="1">
        <v>0</v>
      </c>
      <c r="AV302" s="1">
        <v>0</v>
      </c>
      <c r="AW302" s="1">
        <v>0</v>
      </c>
      <c r="AX302" s="1">
        <v>0</v>
      </c>
      <c r="AY302" s="1"/>
      <c r="AZ302" s="1"/>
      <c r="BA302" s="2"/>
      <c r="BB302" s="2"/>
      <c r="BC302" s="2">
        <v>2</v>
      </c>
      <c r="BD302" s="2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x14ac:dyDescent="0.3">
      <c r="A303" s="1" t="s">
        <v>196</v>
      </c>
      <c r="B303" s="1" t="s">
        <v>134</v>
      </c>
      <c r="C303" s="1" t="s">
        <v>217</v>
      </c>
      <c r="D303" s="1" t="s">
        <v>218</v>
      </c>
      <c r="E303" s="1" t="s">
        <v>201</v>
      </c>
      <c r="F303" s="1" t="s">
        <v>202</v>
      </c>
      <c r="G303" s="1" t="s">
        <v>2</v>
      </c>
      <c r="H303" s="1">
        <v>18</v>
      </c>
      <c r="I303" s="1">
        <v>16</v>
      </c>
      <c r="J303" s="1">
        <v>22</v>
      </c>
      <c r="K303" s="1"/>
      <c r="L303" s="1"/>
      <c r="M303" s="1"/>
      <c r="N303" s="1"/>
      <c r="O303" s="1"/>
      <c r="P303" s="1"/>
      <c r="Q303" s="2">
        <v>430</v>
      </c>
      <c r="R303" s="2"/>
      <c r="S303" s="2"/>
      <c r="T303" s="2"/>
      <c r="U303" s="1">
        <v>32</v>
      </c>
      <c r="V303" s="1">
        <v>25</v>
      </c>
      <c r="W303" s="1">
        <v>38</v>
      </c>
      <c r="X303" s="1">
        <v>308</v>
      </c>
      <c r="Y303" s="1"/>
      <c r="Z303" s="1"/>
      <c r="AA303" s="1">
        <v>18</v>
      </c>
      <c r="AB303" s="1">
        <v>15</v>
      </c>
      <c r="AC303" s="1">
        <v>25</v>
      </c>
      <c r="AD303" s="1">
        <v>0</v>
      </c>
      <c r="AE303" s="1">
        <v>1</v>
      </c>
      <c r="AF303" s="1">
        <v>0</v>
      </c>
      <c r="AG303" s="1">
        <v>0</v>
      </c>
      <c r="AH303" s="1">
        <v>0</v>
      </c>
      <c r="AI303" s="1">
        <v>0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1</v>
      </c>
      <c r="AR303" s="1">
        <v>1</v>
      </c>
      <c r="AS303" s="1">
        <v>1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1</v>
      </c>
      <c r="AZ303" s="1">
        <v>14</v>
      </c>
      <c r="BA303" s="2">
        <v>1</v>
      </c>
      <c r="BB303" s="2">
        <v>2</v>
      </c>
      <c r="BC303" s="2">
        <v>2</v>
      </c>
      <c r="BD303" s="2"/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1</v>
      </c>
      <c r="BL303" s="1">
        <v>1</v>
      </c>
      <c r="BM303" s="1">
        <v>0</v>
      </c>
      <c r="BN303" s="1">
        <v>0</v>
      </c>
      <c r="BO303" s="1">
        <v>1</v>
      </c>
      <c r="BP303" s="1">
        <v>0</v>
      </c>
      <c r="BQ303" s="1"/>
    </row>
    <row r="304" spans="1:69" x14ac:dyDescent="0.3">
      <c r="A304" s="1" t="s">
        <v>199</v>
      </c>
      <c r="B304" s="1" t="s">
        <v>134</v>
      </c>
      <c r="C304" s="1" t="s">
        <v>217</v>
      </c>
      <c r="D304" s="1" t="s">
        <v>218</v>
      </c>
      <c r="E304" s="1" t="s">
        <v>201</v>
      </c>
      <c r="F304" s="1" t="s">
        <v>202</v>
      </c>
      <c r="G304" s="1" t="s">
        <v>2</v>
      </c>
      <c r="H304" s="1">
        <v>21.5</v>
      </c>
      <c r="I304" s="1"/>
      <c r="J304" s="1"/>
      <c r="K304" s="1"/>
      <c r="L304" s="1"/>
      <c r="M304" s="1"/>
      <c r="N304" s="1"/>
      <c r="O304" s="1"/>
      <c r="P304" s="1"/>
      <c r="Q304" s="1">
        <v>430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2"/>
      <c r="BB304" s="2"/>
      <c r="BC304" s="2"/>
      <c r="BD304" s="2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x14ac:dyDescent="0.3">
      <c r="A305" s="1" t="s">
        <v>197</v>
      </c>
      <c r="B305" s="1" t="s">
        <v>134</v>
      </c>
      <c r="C305" s="1" t="s">
        <v>217</v>
      </c>
      <c r="D305" s="1" t="s">
        <v>218</v>
      </c>
      <c r="E305" s="1" t="s">
        <v>201</v>
      </c>
      <c r="F305" s="1" t="s">
        <v>202</v>
      </c>
      <c r="G305" s="1" t="s">
        <v>2</v>
      </c>
      <c r="H305" s="3">
        <v>38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2">
        <v>1</v>
      </c>
      <c r="BB305" s="2"/>
      <c r="BC305" s="2">
        <v>1</v>
      </c>
      <c r="BD305" s="2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>
        <v>3.3</v>
      </c>
    </row>
    <row r="306" spans="1:69" x14ac:dyDescent="0.3">
      <c r="A306" s="1" t="s">
        <v>205</v>
      </c>
      <c r="B306" s="1" t="s">
        <v>134</v>
      </c>
      <c r="C306" s="1" t="s">
        <v>217</v>
      </c>
      <c r="D306" s="1" t="s">
        <v>218</v>
      </c>
      <c r="E306" s="1" t="s">
        <v>201</v>
      </c>
      <c r="F306" s="1" t="s">
        <v>202</v>
      </c>
      <c r="G306" s="1" t="s">
        <v>2</v>
      </c>
      <c r="H306" s="1"/>
      <c r="I306" s="1"/>
      <c r="J306" s="1"/>
      <c r="K306" s="1">
        <v>33</v>
      </c>
      <c r="L306" s="1">
        <v>29</v>
      </c>
      <c r="M306" s="1">
        <v>37</v>
      </c>
      <c r="N306" s="1">
        <v>36.5</v>
      </c>
      <c r="O306" s="1">
        <v>30</v>
      </c>
      <c r="P306" s="1">
        <v>43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>
        <v>0</v>
      </c>
      <c r="AE306" s="1">
        <v>1</v>
      </c>
      <c r="AF306" s="1">
        <v>0</v>
      </c>
      <c r="AG306" s="1">
        <v>0</v>
      </c>
      <c r="AH306" s="1">
        <v>0</v>
      </c>
      <c r="AI306" s="1">
        <v>0</v>
      </c>
      <c r="AJ306" s="1">
        <v>1</v>
      </c>
      <c r="AK306" s="1">
        <v>0</v>
      </c>
      <c r="AL306" s="1">
        <v>0</v>
      </c>
      <c r="AM306" s="6">
        <v>0</v>
      </c>
      <c r="AN306" s="6">
        <v>0</v>
      </c>
      <c r="AO306" s="6">
        <v>0</v>
      </c>
      <c r="AP306" s="6">
        <v>1</v>
      </c>
      <c r="AQ306" s="6">
        <v>1</v>
      </c>
      <c r="AR306" s="6">
        <v>1</v>
      </c>
      <c r="AS306" s="6">
        <v>1</v>
      </c>
      <c r="AT306" s="6">
        <v>1</v>
      </c>
      <c r="AU306" s="6">
        <v>0</v>
      </c>
      <c r="AV306" s="6">
        <v>0</v>
      </c>
      <c r="AW306" s="6">
        <v>0</v>
      </c>
      <c r="AX306" s="6">
        <v>0</v>
      </c>
      <c r="AY306" s="1"/>
      <c r="AZ306" s="1"/>
      <c r="BA306" s="2"/>
      <c r="BB306" s="2"/>
      <c r="BC306" s="2">
        <v>3</v>
      </c>
      <c r="BD306" s="2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x14ac:dyDescent="0.3">
      <c r="A307" s="1" t="s">
        <v>196</v>
      </c>
      <c r="B307" s="1" t="s">
        <v>135</v>
      </c>
      <c r="C307" s="1" t="s">
        <v>217</v>
      </c>
      <c r="D307" s="1" t="s">
        <v>218</v>
      </c>
      <c r="E307" s="1" t="s">
        <v>201</v>
      </c>
      <c r="F307" s="1" t="s">
        <v>202</v>
      </c>
      <c r="G307" s="1" t="s">
        <v>2</v>
      </c>
      <c r="H307" s="1">
        <v>21</v>
      </c>
      <c r="I307" s="1">
        <v>19</v>
      </c>
      <c r="J307" s="1">
        <v>23</v>
      </c>
      <c r="K307" s="1"/>
      <c r="L307" s="1"/>
      <c r="M307" s="1"/>
      <c r="N307" s="1"/>
      <c r="O307" s="1"/>
      <c r="P307" s="1"/>
      <c r="Q307" s="2">
        <v>270</v>
      </c>
      <c r="R307" s="2"/>
      <c r="S307" s="2"/>
      <c r="T307" s="2"/>
      <c r="U307" s="1">
        <v>15</v>
      </c>
      <c r="V307" s="1"/>
      <c r="W307" s="1"/>
      <c r="X307" s="1">
        <v>322</v>
      </c>
      <c r="Y307" s="1"/>
      <c r="Z307" s="1"/>
      <c r="AA307" s="1">
        <v>18</v>
      </c>
      <c r="AB307" s="1"/>
      <c r="AC307" s="1"/>
      <c r="AD307" s="1">
        <v>0</v>
      </c>
      <c r="AE307" s="1">
        <v>1</v>
      </c>
      <c r="AF307" s="1">
        <v>0</v>
      </c>
      <c r="AG307" s="1">
        <v>0</v>
      </c>
      <c r="AH307" s="1">
        <v>0</v>
      </c>
      <c r="AI307" s="1">
        <v>0</v>
      </c>
      <c r="AJ307" s="1">
        <v>1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1</v>
      </c>
      <c r="AR307" s="1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14</v>
      </c>
      <c r="BA307" s="2">
        <v>1</v>
      </c>
      <c r="BB307" s="2">
        <v>2</v>
      </c>
      <c r="BC307" s="2">
        <v>1</v>
      </c>
      <c r="BD307" s="2"/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1</v>
      </c>
      <c r="BN307" s="1">
        <v>0</v>
      </c>
      <c r="BO307" s="1">
        <v>0</v>
      </c>
      <c r="BP307" s="1">
        <v>0</v>
      </c>
      <c r="BQ307" s="1"/>
    </row>
    <row r="308" spans="1:69" x14ac:dyDescent="0.3">
      <c r="A308" s="1" t="s">
        <v>197</v>
      </c>
      <c r="B308" s="1" t="s">
        <v>135</v>
      </c>
      <c r="C308" s="1" t="s">
        <v>217</v>
      </c>
      <c r="D308" s="1" t="s">
        <v>218</v>
      </c>
      <c r="E308" s="1" t="s">
        <v>201</v>
      </c>
      <c r="F308" s="1" t="s">
        <v>202</v>
      </c>
      <c r="G308" s="1" t="s">
        <v>2</v>
      </c>
      <c r="H308" s="1">
        <v>41.8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2">
        <v>1</v>
      </c>
      <c r="BB308" s="2"/>
      <c r="BC308" s="2">
        <v>3</v>
      </c>
      <c r="BD308" s="2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>
        <v>5.0999999999999996</v>
      </c>
    </row>
    <row r="309" spans="1:69" x14ac:dyDescent="0.3">
      <c r="A309" s="1" t="s">
        <v>205</v>
      </c>
      <c r="B309" s="1" t="s">
        <v>135</v>
      </c>
      <c r="C309" s="1" t="s">
        <v>217</v>
      </c>
      <c r="D309" s="1" t="s">
        <v>218</v>
      </c>
      <c r="E309" s="1" t="s">
        <v>201</v>
      </c>
      <c r="F309" s="1" t="s">
        <v>202</v>
      </c>
      <c r="G309" s="1" t="s">
        <v>2</v>
      </c>
      <c r="H309" s="1"/>
      <c r="I309" s="1"/>
      <c r="J309" s="1"/>
      <c r="K309" s="1">
        <v>37</v>
      </c>
      <c r="L309" s="1">
        <v>33</v>
      </c>
      <c r="M309" s="1">
        <v>41</v>
      </c>
      <c r="N309" s="1">
        <v>41.5</v>
      </c>
      <c r="O309" s="1">
        <v>37</v>
      </c>
      <c r="P309" s="1">
        <v>46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>
        <v>1</v>
      </c>
      <c r="AE309" s="1">
        <v>1</v>
      </c>
      <c r="AF309" s="1">
        <v>0</v>
      </c>
      <c r="AG309" s="1">
        <v>0</v>
      </c>
      <c r="AH309" s="1">
        <v>0</v>
      </c>
      <c r="AI309" s="1">
        <v>0</v>
      </c>
      <c r="AJ309" s="1">
        <v>1</v>
      </c>
      <c r="AK309" s="1">
        <v>1</v>
      </c>
      <c r="AL309" s="1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1</v>
      </c>
      <c r="AR309" s="6">
        <v>1</v>
      </c>
      <c r="AS309" s="6">
        <v>1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1"/>
      <c r="AZ309" s="1"/>
      <c r="BA309" s="2"/>
      <c r="BB309" s="2"/>
      <c r="BC309" s="2">
        <v>3</v>
      </c>
      <c r="BD309" s="2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x14ac:dyDescent="0.3">
      <c r="A310" s="1" t="s">
        <v>195</v>
      </c>
      <c r="B310" s="1" t="s">
        <v>127</v>
      </c>
      <c r="C310" s="1" t="s">
        <v>217</v>
      </c>
      <c r="D310" s="1" t="s">
        <v>218</v>
      </c>
      <c r="E310" s="1" t="s">
        <v>201</v>
      </c>
      <c r="F310" s="1" t="s">
        <v>202</v>
      </c>
      <c r="G310" s="1" t="s">
        <v>2</v>
      </c>
      <c r="H310" s="1">
        <v>28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>
        <v>0</v>
      </c>
      <c r="AE310" s="1">
        <v>1</v>
      </c>
      <c r="AF310" s="1"/>
      <c r="AG310" s="1">
        <v>0</v>
      </c>
      <c r="AH310" s="1">
        <v>0</v>
      </c>
      <c r="AI310" s="1">
        <v>1</v>
      </c>
      <c r="AJ310" s="1">
        <v>0</v>
      </c>
      <c r="AK310" s="1">
        <v>0</v>
      </c>
      <c r="AL310" s="1">
        <v>0</v>
      </c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2"/>
      <c r="BB310" s="2"/>
      <c r="BC310" s="2"/>
      <c r="BD310" s="2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>
        <v>4</v>
      </c>
    </row>
    <row r="311" spans="1:69" x14ac:dyDescent="0.3">
      <c r="A311" s="1" t="s">
        <v>196</v>
      </c>
      <c r="B311" s="1" t="s">
        <v>127</v>
      </c>
      <c r="C311" s="1" t="s">
        <v>217</v>
      </c>
      <c r="D311" s="1" t="s">
        <v>218</v>
      </c>
      <c r="E311" s="1" t="s">
        <v>201</v>
      </c>
      <c r="F311" s="1" t="s">
        <v>202</v>
      </c>
      <c r="G311" s="1" t="s">
        <v>2</v>
      </c>
      <c r="H311" s="1">
        <v>28</v>
      </c>
      <c r="I311" s="1">
        <v>24</v>
      </c>
      <c r="J311" s="1">
        <v>31</v>
      </c>
      <c r="K311" s="1"/>
      <c r="L311" s="1"/>
      <c r="M311" s="1"/>
      <c r="N311" s="1"/>
      <c r="O311" s="1"/>
      <c r="P311" s="1"/>
      <c r="Q311" s="2">
        <f>45*4.9</f>
        <v>220.50000000000003</v>
      </c>
      <c r="R311" s="2"/>
      <c r="S311" s="2"/>
      <c r="T311" s="2"/>
      <c r="U311" s="1"/>
      <c r="V311" s="1">
        <v>189</v>
      </c>
      <c r="W311" s="1">
        <v>252</v>
      </c>
      <c r="X311" s="1"/>
      <c r="Y311" s="1">
        <v>56</v>
      </c>
      <c r="Z311" s="1">
        <v>70</v>
      </c>
      <c r="AA311" s="1">
        <v>20</v>
      </c>
      <c r="AB311" s="1">
        <v>14</v>
      </c>
      <c r="AC311" s="1">
        <v>28</v>
      </c>
      <c r="AD311" s="1">
        <v>0</v>
      </c>
      <c r="AE311" s="1">
        <v>1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1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1</v>
      </c>
      <c r="AZ311" s="1">
        <v>35</v>
      </c>
      <c r="BA311" s="2">
        <v>1</v>
      </c>
      <c r="BB311" s="2">
        <v>2</v>
      </c>
      <c r="BC311" s="2">
        <v>2</v>
      </c>
      <c r="BD311" s="2"/>
      <c r="BE311" s="1">
        <v>0</v>
      </c>
      <c r="BF311" s="1">
        <v>0</v>
      </c>
      <c r="BG311" s="1">
        <v>0</v>
      </c>
      <c r="BH311" s="1">
        <v>1</v>
      </c>
      <c r="BI311" s="1">
        <v>1</v>
      </c>
      <c r="BJ311" s="1">
        <v>1</v>
      </c>
      <c r="BK311" s="1">
        <v>0</v>
      </c>
      <c r="BL311" s="1">
        <v>0</v>
      </c>
      <c r="BM311" s="1">
        <v>1</v>
      </c>
      <c r="BN311" s="1">
        <v>0</v>
      </c>
      <c r="BO311" s="1">
        <v>0</v>
      </c>
      <c r="BP311" s="1">
        <v>0</v>
      </c>
      <c r="BQ311" s="1"/>
    </row>
    <row r="312" spans="1:69" x14ac:dyDescent="0.3">
      <c r="A312" s="1" t="s">
        <v>197</v>
      </c>
      <c r="B312" s="1" t="s">
        <v>127</v>
      </c>
      <c r="C312" s="1" t="s">
        <v>217</v>
      </c>
      <c r="D312" s="1" t="s">
        <v>218</v>
      </c>
      <c r="E312" s="1" t="s">
        <v>201</v>
      </c>
      <c r="F312" s="1" t="s">
        <v>202</v>
      </c>
      <c r="G312" s="1" t="s">
        <v>2</v>
      </c>
      <c r="H312" s="1">
        <v>53.6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2">
        <v>1</v>
      </c>
      <c r="BB312" s="2"/>
      <c r="BC312" s="2">
        <v>2</v>
      </c>
      <c r="BD312" s="2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>
        <v>7.5</v>
      </c>
    </row>
    <row r="313" spans="1:69" x14ac:dyDescent="0.3">
      <c r="A313" s="1" t="s">
        <v>205</v>
      </c>
      <c r="B313" s="1" t="s">
        <v>127</v>
      </c>
      <c r="C313" s="1" t="s">
        <v>217</v>
      </c>
      <c r="D313" s="1" t="s">
        <v>218</v>
      </c>
      <c r="E313" s="1" t="s">
        <v>201</v>
      </c>
      <c r="F313" s="1" t="s">
        <v>202</v>
      </c>
      <c r="G313" s="1" t="s">
        <v>2</v>
      </c>
      <c r="H313" s="1"/>
      <c r="I313" s="1"/>
      <c r="J313" s="1"/>
      <c r="K313" s="1">
        <v>51</v>
      </c>
      <c r="L313" s="1">
        <v>46</v>
      </c>
      <c r="M313" s="1">
        <v>56</v>
      </c>
      <c r="N313" s="1">
        <v>53.5</v>
      </c>
      <c r="O313" s="1">
        <v>49</v>
      </c>
      <c r="P313" s="1">
        <v>58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>
        <v>0</v>
      </c>
      <c r="AE313" s="1">
        <v>1</v>
      </c>
      <c r="AF313" s="1">
        <v>0</v>
      </c>
      <c r="AG313" s="1">
        <v>0</v>
      </c>
      <c r="AH313" s="1">
        <v>0</v>
      </c>
      <c r="AI313" s="1">
        <v>1</v>
      </c>
      <c r="AJ313" s="1">
        <v>1</v>
      </c>
      <c r="AK313" s="1">
        <v>0</v>
      </c>
      <c r="AL313" s="1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1</v>
      </c>
      <c r="AR313" s="6">
        <v>1</v>
      </c>
      <c r="AS313" s="6">
        <v>1</v>
      </c>
      <c r="AT313" s="6">
        <v>1</v>
      </c>
      <c r="AU313" s="6">
        <v>1</v>
      </c>
      <c r="AV313" s="6">
        <v>0</v>
      </c>
      <c r="AW313" s="6">
        <v>0</v>
      </c>
      <c r="AX313" s="6">
        <v>0</v>
      </c>
      <c r="AY313" s="1"/>
      <c r="AZ313" s="1"/>
      <c r="BA313" s="1"/>
      <c r="BB313" s="1"/>
      <c r="BC313" s="1">
        <v>2</v>
      </c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x14ac:dyDescent="0.3">
      <c r="A314" s="1" t="s">
        <v>195</v>
      </c>
      <c r="B314" s="1" t="s">
        <v>128</v>
      </c>
      <c r="C314" s="1" t="s">
        <v>217</v>
      </c>
      <c r="D314" s="1" t="s">
        <v>218</v>
      </c>
      <c r="E314" s="1" t="s">
        <v>201</v>
      </c>
      <c r="F314" s="1" t="s">
        <v>202</v>
      </c>
      <c r="G314" s="1" t="s">
        <v>2</v>
      </c>
      <c r="H314" s="1">
        <v>26.5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>
        <v>0</v>
      </c>
      <c r="AE314" s="1">
        <v>1</v>
      </c>
      <c r="AF314" s="1"/>
      <c r="AG314" s="1">
        <v>0</v>
      </c>
      <c r="AH314" s="1">
        <v>0</v>
      </c>
      <c r="AI314" s="1">
        <v>1</v>
      </c>
      <c r="AJ314" s="1">
        <v>0</v>
      </c>
      <c r="AK314" s="1">
        <v>0</v>
      </c>
      <c r="AL314" s="1">
        <v>0</v>
      </c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2"/>
      <c r="BB314" s="2"/>
      <c r="BC314" s="2"/>
      <c r="BD314" s="2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>
        <v>3</v>
      </c>
    </row>
    <row r="315" spans="1:69" x14ac:dyDescent="0.3">
      <c r="A315" s="1" t="s">
        <v>196</v>
      </c>
      <c r="B315" s="1" t="s">
        <v>128</v>
      </c>
      <c r="C315" s="1" t="s">
        <v>217</v>
      </c>
      <c r="D315" s="1" t="s">
        <v>218</v>
      </c>
      <c r="E315" s="1" t="s">
        <v>201</v>
      </c>
      <c r="F315" s="1" t="s">
        <v>202</v>
      </c>
      <c r="G315" s="1" t="s">
        <v>2</v>
      </c>
      <c r="H315" s="1">
        <v>26</v>
      </c>
      <c r="I315" s="1">
        <v>23</v>
      </c>
      <c r="J315" s="1">
        <v>30</v>
      </c>
      <c r="K315" s="1"/>
      <c r="L315" s="1"/>
      <c r="M315" s="1"/>
      <c r="N315" s="1"/>
      <c r="O315" s="1"/>
      <c r="P315" s="1"/>
      <c r="Q315" s="2">
        <f>120*1.4</f>
        <v>168</v>
      </c>
      <c r="R315" s="2"/>
      <c r="S315" s="2"/>
      <c r="T315" s="2"/>
      <c r="U315" s="1"/>
      <c r="V315" s="1">
        <v>266</v>
      </c>
      <c r="W315" s="1">
        <v>294</v>
      </c>
      <c r="X315" s="1">
        <v>56</v>
      </c>
      <c r="Y315" s="1"/>
      <c r="Z315" s="1"/>
      <c r="AA315" s="1">
        <v>14</v>
      </c>
      <c r="AB315" s="1"/>
      <c r="AC315" s="1"/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1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1</v>
      </c>
      <c r="AS315" s="1">
        <v>1</v>
      </c>
      <c r="AT315" s="1">
        <v>1</v>
      </c>
      <c r="AU315" s="1">
        <v>0</v>
      </c>
      <c r="AV315" s="1">
        <v>0</v>
      </c>
      <c r="AW315" s="1">
        <v>0</v>
      </c>
      <c r="AX315" s="1">
        <v>0</v>
      </c>
      <c r="AY315" s="1">
        <v>1</v>
      </c>
      <c r="AZ315" s="1">
        <v>21</v>
      </c>
      <c r="BA315" s="2">
        <v>1</v>
      </c>
      <c r="BB315" s="2">
        <v>2</v>
      </c>
      <c r="BC315" s="2">
        <v>2</v>
      </c>
      <c r="BD315" s="2"/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1</v>
      </c>
      <c r="BL315" s="1">
        <v>1</v>
      </c>
      <c r="BM315" s="1">
        <v>0</v>
      </c>
      <c r="BN315" s="1">
        <v>1</v>
      </c>
      <c r="BO315" s="1">
        <v>0</v>
      </c>
      <c r="BP315" s="1">
        <v>0</v>
      </c>
      <c r="BQ315" s="1"/>
    </row>
    <row r="316" spans="1:69" x14ac:dyDescent="0.3">
      <c r="A316" s="1" t="s">
        <v>197</v>
      </c>
      <c r="B316" s="1" t="s">
        <v>128</v>
      </c>
      <c r="C316" s="1" t="s">
        <v>217</v>
      </c>
      <c r="D316" s="1" t="s">
        <v>218</v>
      </c>
      <c r="E316" s="1" t="s">
        <v>201</v>
      </c>
      <c r="F316" s="1" t="s">
        <v>202</v>
      </c>
      <c r="G316" s="1" t="s">
        <v>2</v>
      </c>
      <c r="H316" s="1">
        <v>50.6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2">
        <v>1</v>
      </c>
      <c r="BB316" s="2"/>
      <c r="BC316" s="2">
        <v>2</v>
      </c>
      <c r="BD316" s="2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>
        <v>5.4</v>
      </c>
    </row>
    <row r="317" spans="1:69" x14ac:dyDescent="0.3">
      <c r="A317" s="1" t="s">
        <v>205</v>
      </c>
      <c r="B317" s="1" t="s">
        <v>128</v>
      </c>
      <c r="C317" s="1" t="s">
        <v>217</v>
      </c>
      <c r="D317" s="1" t="s">
        <v>218</v>
      </c>
      <c r="E317" s="1" t="s">
        <v>201</v>
      </c>
      <c r="F317" s="1" t="s">
        <v>202</v>
      </c>
      <c r="G317" s="1" t="s">
        <v>2</v>
      </c>
      <c r="H317" s="1"/>
      <c r="I317" s="1"/>
      <c r="J317" s="1"/>
      <c r="K317" s="1">
        <v>46</v>
      </c>
      <c r="L317" s="1">
        <v>40</v>
      </c>
      <c r="M317" s="1">
        <v>52</v>
      </c>
      <c r="N317" s="1">
        <v>49.5</v>
      </c>
      <c r="O317" s="1">
        <v>45</v>
      </c>
      <c r="P317" s="1">
        <v>54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>
        <v>0</v>
      </c>
      <c r="AE317" s="1">
        <v>1</v>
      </c>
      <c r="AF317" s="1">
        <v>0</v>
      </c>
      <c r="AG317" s="1">
        <v>0</v>
      </c>
      <c r="AH317" s="1">
        <v>0</v>
      </c>
      <c r="AI317" s="1">
        <v>1</v>
      </c>
      <c r="AJ317" s="1">
        <v>1</v>
      </c>
      <c r="AK317" s="1">
        <v>0</v>
      </c>
      <c r="AL317" s="1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1</v>
      </c>
      <c r="AR317" s="6">
        <v>1</v>
      </c>
      <c r="AS317" s="6">
        <v>1</v>
      </c>
      <c r="AT317" s="6">
        <v>1</v>
      </c>
      <c r="AU317" s="6">
        <v>0</v>
      </c>
      <c r="AV317" s="6">
        <v>0</v>
      </c>
      <c r="AW317" s="6">
        <v>0</v>
      </c>
      <c r="AX317" s="6">
        <v>0</v>
      </c>
      <c r="AY317" s="1"/>
      <c r="AZ317" s="1"/>
      <c r="BA317" s="2"/>
      <c r="BB317" s="2"/>
      <c r="BC317" s="2">
        <v>2</v>
      </c>
      <c r="BD317" s="2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x14ac:dyDescent="0.3">
      <c r="A318" s="1" t="s">
        <v>195</v>
      </c>
      <c r="B318" s="1" t="s">
        <v>166</v>
      </c>
      <c r="C318" s="1" t="s">
        <v>217</v>
      </c>
      <c r="D318" s="1" t="s">
        <v>218</v>
      </c>
      <c r="E318" s="1" t="s">
        <v>201</v>
      </c>
      <c r="F318" s="1" t="s">
        <v>202</v>
      </c>
      <c r="G318" s="1" t="s">
        <v>2</v>
      </c>
      <c r="H318" s="1">
        <v>35.5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>
        <v>0</v>
      </c>
      <c r="AE318" s="1">
        <v>1</v>
      </c>
      <c r="AF318" s="1"/>
      <c r="AG318" s="1">
        <v>0</v>
      </c>
      <c r="AH318" s="1">
        <v>0</v>
      </c>
      <c r="AI318" s="1">
        <v>0</v>
      </c>
      <c r="AJ318" s="1">
        <v>1</v>
      </c>
      <c r="AK318" s="1">
        <v>0</v>
      </c>
      <c r="AL318" s="1">
        <v>0</v>
      </c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2"/>
      <c r="BB318" s="2"/>
      <c r="BC318" s="2"/>
      <c r="BD318" s="2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>
        <v>4</v>
      </c>
    </row>
    <row r="319" spans="1:69" x14ac:dyDescent="0.3">
      <c r="A319" s="1" t="s">
        <v>196</v>
      </c>
      <c r="B319" s="1" t="s">
        <v>166</v>
      </c>
      <c r="C319" s="1" t="s">
        <v>217</v>
      </c>
      <c r="D319" s="1" t="s">
        <v>218</v>
      </c>
      <c r="E319" s="1" t="s">
        <v>201</v>
      </c>
      <c r="F319" s="1" t="s">
        <v>202</v>
      </c>
      <c r="G319" s="1" t="s">
        <v>2</v>
      </c>
      <c r="H319" s="1">
        <v>31</v>
      </c>
      <c r="I319" s="1">
        <v>29</v>
      </c>
      <c r="J319" s="1">
        <v>33</v>
      </c>
      <c r="K319" s="1"/>
      <c r="L319" s="1"/>
      <c r="M319" s="1"/>
      <c r="N319" s="1"/>
      <c r="O319" s="1"/>
      <c r="P319" s="1"/>
      <c r="Q319" s="2">
        <f>50*2.8</f>
        <v>140</v>
      </c>
      <c r="R319" s="2"/>
      <c r="S319" s="2"/>
      <c r="T319" s="2"/>
      <c r="U319" s="1">
        <v>13</v>
      </c>
      <c r="V319" s="1"/>
      <c r="W319" s="1"/>
      <c r="X319" s="1"/>
      <c r="Y319" s="1">
        <v>273</v>
      </c>
      <c r="Z319" s="1">
        <v>301</v>
      </c>
      <c r="AA319" s="1">
        <v>37</v>
      </c>
      <c r="AB319" s="1">
        <v>34</v>
      </c>
      <c r="AC319" s="1">
        <v>40</v>
      </c>
      <c r="AD319" s="1">
        <v>0</v>
      </c>
      <c r="AE319" s="1">
        <v>1</v>
      </c>
      <c r="AF319" s="1">
        <v>0</v>
      </c>
      <c r="AG319" s="1">
        <v>0</v>
      </c>
      <c r="AH319" s="1">
        <v>0</v>
      </c>
      <c r="AI319" s="1">
        <v>0</v>
      </c>
      <c r="AJ319" s="1">
        <v>1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1</v>
      </c>
      <c r="AS319" s="1">
        <v>1</v>
      </c>
      <c r="AT319" s="1">
        <v>1</v>
      </c>
      <c r="AU319" s="1">
        <v>1</v>
      </c>
      <c r="AV319" s="1">
        <v>0</v>
      </c>
      <c r="AW319" s="1">
        <v>0</v>
      </c>
      <c r="AX319" s="1">
        <v>0</v>
      </c>
      <c r="AY319" s="1">
        <v>1</v>
      </c>
      <c r="AZ319" s="1">
        <v>35</v>
      </c>
      <c r="BA319" s="2">
        <v>1</v>
      </c>
      <c r="BB319" s="2">
        <v>7</v>
      </c>
      <c r="BC319" s="2">
        <v>2</v>
      </c>
      <c r="BD319" s="2"/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1</v>
      </c>
      <c r="BL319" s="1">
        <v>0</v>
      </c>
      <c r="BM319" s="1">
        <v>1</v>
      </c>
      <c r="BN319" s="1">
        <v>0</v>
      </c>
      <c r="BO319" s="1">
        <v>0</v>
      </c>
      <c r="BP319" s="1">
        <v>0</v>
      </c>
      <c r="BQ319" s="1"/>
    </row>
    <row r="320" spans="1:69" x14ac:dyDescent="0.3">
      <c r="A320" s="1" t="s">
        <v>205</v>
      </c>
      <c r="B320" s="1" t="s">
        <v>166</v>
      </c>
      <c r="C320" s="1" t="s">
        <v>217</v>
      </c>
      <c r="D320" s="1" t="s">
        <v>218</v>
      </c>
      <c r="E320" s="1" t="s">
        <v>201</v>
      </c>
      <c r="F320" s="1" t="s">
        <v>202</v>
      </c>
      <c r="G320" s="1" t="s">
        <v>2</v>
      </c>
      <c r="H320" s="1"/>
      <c r="I320" s="1"/>
      <c r="J320" s="1"/>
      <c r="K320" s="1">
        <v>64</v>
      </c>
      <c r="L320" s="1">
        <v>62</v>
      </c>
      <c r="M320" s="1">
        <v>66</v>
      </c>
      <c r="N320" s="1">
        <v>66</v>
      </c>
      <c r="O320" s="1">
        <v>62</v>
      </c>
      <c r="P320" s="1">
        <v>70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>
        <v>0</v>
      </c>
      <c r="AE320" s="1">
        <v>1</v>
      </c>
      <c r="AF320" s="1">
        <v>0</v>
      </c>
      <c r="AG320" s="1">
        <v>0</v>
      </c>
      <c r="AH320" s="1">
        <v>0</v>
      </c>
      <c r="AI320" s="1">
        <v>0</v>
      </c>
      <c r="AJ320" s="1">
        <v>1</v>
      </c>
      <c r="AK320" s="1">
        <v>0</v>
      </c>
      <c r="AL320" s="1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1</v>
      </c>
      <c r="AR320" s="6">
        <v>1</v>
      </c>
      <c r="AS320" s="6">
        <v>1</v>
      </c>
      <c r="AT320" s="6">
        <v>1</v>
      </c>
      <c r="AU320" s="6">
        <v>1</v>
      </c>
      <c r="AV320" s="6">
        <v>1</v>
      </c>
      <c r="AW320" s="6">
        <v>0</v>
      </c>
      <c r="AX320" s="6">
        <v>0</v>
      </c>
      <c r="AY320" s="1"/>
      <c r="AZ320" s="1"/>
      <c r="BA320" s="2"/>
      <c r="BB320" s="2"/>
      <c r="BC320" s="2">
        <v>2</v>
      </c>
      <c r="BD320" s="2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x14ac:dyDescent="0.3">
      <c r="A321" s="1" t="s">
        <v>198</v>
      </c>
      <c r="B321" s="1" t="s">
        <v>167</v>
      </c>
      <c r="C321" s="1" t="s">
        <v>217</v>
      </c>
      <c r="D321" s="1" t="s">
        <v>218</v>
      </c>
      <c r="E321" s="1" t="s">
        <v>201</v>
      </c>
      <c r="F321" s="1" t="s">
        <v>202</v>
      </c>
      <c r="G321" s="1" t="s">
        <v>2</v>
      </c>
      <c r="H321" s="1">
        <v>30</v>
      </c>
      <c r="I321" s="1">
        <v>28</v>
      </c>
      <c r="J321" s="1">
        <v>32</v>
      </c>
      <c r="K321" s="1"/>
      <c r="L321" s="1"/>
      <c r="M321" s="1"/>
      <c r="N321" s="1"/>
      <c r="O321" s="1"/>
      <c r="P321" s="1"/>
      <c r="Q321" s="1">
        <v>100</v>
      </c>
      <c r="R321" s="1"/>
      <c r="S321" s="1"/>
      <c r="T321" s="1"/>
      <c r="U321" s="1">
        <v>18</v>
      </c>
      <c r="V321" s="1"/>
      <c r="W321" s="1"/>
      <c r="X321" s="1"/>
      <c r="Y321" s="1">
        <v>290</v>
      </c>
      <c r="Z321" s="1">
        <v>310</v>
      </c>
      <c r="AA321" s="1">
        <v>26</v>
      </c>
      <c r="AB321" s="1">
        <v>24</v>
      </c>
      <c r="AC321" s="1">
        <v>32</v>
      </c>
      <c r="AD321" s="1">
        <v>0</v>
      </c>
      <c r="AE321" s="1">
        <v>1</v>
      </c>
      <c r="AF321" s="1">
        <v>0</v>
      </c>
      <c r="AG321" s="1">
        <v>0</v>
      </c>
      <c r="AH321" s="1">
        <v>0</v>
      </c>
      <c r="AI321" s="1">
        <v>0</v>
      </c>
      <c r="AJ321" s="1">
        <v>1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1</v>
      </c>
      <c r="AS321" s="1">
        <v>1</v>
      </c>
      <c r="AT321" s="1">
        <v>1</v>
      </c>
      <c r="AU321" s="1">
        <v>0</v>
      </c>
      <c r="AV321" s="1">
        <v>0</v>
      </c>
      <c r="AW321" s="1">
        <v>0</v>
      </c>
      <c r="AX321" s="1">
        <v>0</v>
      </c>
      <c r="AY321" s="1">
        <v>1</v>
      </c>
      <c r="AZ321" s="1">
        <v>22</v>
      </c>
      <c r="BA321" s="2">
        <v>1</v>
      </c>
      <c r="BB321" s="2">
        <v>2</v>
      </c>
      <c r="BC321" s="2">
        <v>2</v>
      </c>
      <c r="BD321" s="2"/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>
        <v>0</v>
      </c>
      <c r="BM321" s="1">
        <v>1</v>
      </c>
      <c r="BN321" s="1">
        <v>0</v>
      </c>
      <c r="BO321" s="1">
        <v>0</v>
      </c>
      <c r="BP321" s="1">
        <v>0</v>
      </c>
      <c r="BQ321" s="1">
        <v>3</v>
      </c>
    </row>
    <row r="322" spans="1:69" x14ac:dyDescent="0.3">
      <c r="A322" s="1" t="s">
        <v>205</v>
      </c>
      <c r="B322" s="1" t="s">
        <v>167</v>
      </c>
      <c r="C322" s="1" t="s">
        <v>217</v>
      </c>
      <c r="D322" s="1" t="s">
        <v>218</v>
      </c>
      <c r="E322" s="1" t="s">
        <v>201</v>
      </c>
      <c r="F322" s="1" t="s">
        <v>202</v>
      </c>
      <c r="G322" s="1" t="s">
        <v>2</v>
      </c>
      <c r="H322" s="1"/>
      <c r="I322" s="1"/>
      <c r="J322" s="1"/>
      <c r="K322" s="1">
        <v>61</v>
      </c>
      <c r="L322" s="1">
        <v>56</v>
      </c>
      <c r="M322" s="1">
        <v>66</v>
      </c>
      <c r="N322" s="1">
        <v>61</v>
      </c>
      <c r="O322" s="1">
        <v>56</v>
      </c>
      <c r="P322" s="1">
        <v>66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>
        <v>0</v>
      </c>
      <c r="AE322" s="1">
        <v>1</v>
      </c>
      <c r="AF322" s="1">
        <v>0</v>
      </c>
      <c r="AG322" s="1">
        <v>0</v>
      </c>
      <c r="AH322" s="1">
        <v>0</v>
      </c>
      <c r="AI322" s="1">
        <v>0</v>
      </c>
      <c r="AJ322" s="1">
        <v>1</v>
      </c>
      <c r="AK322" s="1">
        <v>0</v>
      </c>
      <c r="AL322" s="1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1</v>
      </c>
      <c r="AS322" s="6">
        <v>1</v>
      </c>
      <c r="AT322" s="6">
        <v>1</v>
      </c>
      <c r="AU322" s="6">
        <v>0</v>
      </c>
      <c r="AV322" s="6">
        <v>0</v>
      </c>
      <c r="AW322" s="6">
        <v>0</v>
      </c>
      <c r="AX322" s="6">
        <v>0</v>
      </c>
      <c r="AY322" s="1"/>
      <c r="AZ322" s="1"/>
      <c r="BA322" s="2"/>
      <c r="BB322" s="2"/>
      <c r="BC322" s="2">
        <v>2</v>
      </c>
      <c r="BD322" s="2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x14ac:dyDescent="0.3">
      <c r="A323" s="1" t="s">
        <v>195</v>
      </c>
      <c r="B323" s="1" t="s">
        <v>168</v>
      </c>
      <c r="C323" s="1" t="s">
        <v>217</v>
      </c>
      <c r="D323" s="1" t="s">
        <v>218</v>
      </c>
      <c r="E323" s="1" t="s">
        <v>201</v>
      </c>
      <c r="F323" s="1" t="s">
        <v>202</v>
      </c>
      <c r="G323" s="1" t="s">
        <v>2</v>
      </c>
      <c r="H323" s="1">
        <v>23.5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>
        <v>0</v>
      </c>
      <c r="AE323" s="1">
        <v>1</v>
      </c>
      <c r="AF323" s="1"/>
      <c r="AG323" s="1">
        <v>0</v>
      </c>
      <c r="AH323" s="1">
        <v>0</v>
      </c>
      <c r="AI323" s="1">
        <v>0</v>
      </c>
      <c r="AJ323" s="1">
        <v>1</v>
      </c>
      <c r="AK323" s="1">
        <v>0</v>
      </c>
      <c r="AL323" s="1">
        <v>0</v>
      </c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2"/>
      <c r="BB323" s="2"/>
      <c r="BC323" s="2"/>
      <c r="BD323" s="2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>
        <v>4</v>
      </c>
    </row>
    <row r="324" spans="1:69" x14ac:dyDescent="0.3">
      <c r="A324" s="1" t="s">
        <v>196</v>
      </c>
      <c r="B324" s="1" t="s">
        <v>168</v>
      </c>
      <c r="C324" s="1" t="s">
        <v>217</v>
      </c>
      <c r="D324" s="1" t="s">
        <v>218</v>
      </c>
      <c r="E324" s="1" t="s">
        <v>201</v>
      </c>
      <c r="F324" s="1" t="s">
        <v>202</v>
      </c>
      <c r="G324" s="1" t="s">
        <v>2</v>
      </c>
      <c r="H324" s="1">
        <v>26</v>
      </c>
      <c r="I324" s="1">
        <v>22</v>
      </c>
      <c r="J324" s="1">
        <v>28</v>
      </c>
      <c r="K324" s="1"/>
      <c r="L324" s="1"/>
      <c r="M324" s="1"/>
      <c r="N324" s="1"/>
      <c r="O324" s="1"/>
      <c r="P324" s="1"/>
      <c r="Q324" s="2">
        <f>110*2.1</f>
        <v>231</v>
      </c>
      <c r="R324" s="2"/>
      <c r="S324" s="2"/>
      <c r="T324" s="2"/>
      <c r="U324" s="1">
        <v>18</v>
      </c>
      <c r="V324" s="1">
        <v>15</v>
      </c>
      <c r="W324" s="1">
        <v>23</v>
      </c>
      <c r="X324" s="1"/>
      <c r="Y324" s="1">
        <v>266</v>
      </c>
      <c r="Z324" s="1">
        <v>301</v>
      </c>
      <c r="AA324" s="1">
        <v>34</v>
      </c>
      <c r="AB324" s="1">
        <v>30</v>
      </c>
      <c r="AC324" s="1">
        <v>36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1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1</v>
      </c>
      <c r="AT324" s="1">
        <v>1</v>
      </c>
      <c r="AU324" s="1">
        <v>1</v>
      </c>
      <c r="AV324" s="1">
        <v>0</v>
      </c>
      <c r="AW324" s="1">
        <v>0</v>
      </c>
      <c r="AX324" s="1">
        <v>0</v>
      </c>
      <c r="AY324" s="1">
        <v>1</v>
      </c>
      <c r="AZ324" s="1">
        <v>46</v>
      </c>
      <c r="BA324" s="2">
        <v>1</v>
      </c>
      <c r="BB324" s="2">
        <v>2</v>
      </c>
      <c r="BC324" s="2">
        <v>2</v>
      </c>
      <c r="BD324" s="2"/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1</v>
      </c>
      <c r="BM324" s="1">
        <v>0</v>
      </c>
      <c r="BN324" s="1">
        <v>1</v>
      </c>
      <c r="BO324" s="1">
        <v>0</v>
      </c>
      <c r="BP324" s="1">
        <v>0</v>
      </c>
      <c r="BQ324" s="1"/>
    </row>
    <row r="325" spans="1:69" x14ac:dyDescent="0.3">
      <c r="A325" s="1" t="s">
        <v>199</v>
      </c>
      <c r="B325" s="1" t="s">
        <v>168</v>
      </c>
      <c r="C325" s="1" t="s">
        <v>217</v>
      </c>
      <c r="D325" s="1" t="s">
        <v>218</v>
      </c>
      <c r="E325" s="1" t="s">
        <v>201</v>
      </c>
      <c r="F325" s="1" t="s">
        <v>202</v>
      </c>
      <c r="G325" s="1" t="s">
        <v>2</v>
      </c>
      <c r="H325" s="1">
        <v>26.8</v>
      </c>
      <c r="I325" s="1"/>
      <c r="J325" s="1"/>
      <c r="K325" s="1"/>
      <c r="L325" s="1"/>
      <c r="M325" s="1"/>
      <c r="N325" s="1"/>
      <c r="O325" s="1"/>
      <c r="P325" s="1"/>
      <c r="Q325" s="1">
        <v>597</v>
      </c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2"/>
      <c r="BB325" s="2"/>
      <c r="BC325" s="2"/>
      <c r="BD325" s="2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x14ac:dyDescent="0.3">
      <c r="A326" s="1" t="s">
        <v>197</v>
      </c>
      <c r="B326" s="1" t="s">
        <v>168</v>
      </c>
      <c r="C326" s="1" t="s">
        <v>217</v>
      </c>
      <c r="D326" s="1" t="s">
        <v>218</v>
      </c>
      <c r="E326" s="1" t="s">
        <v>201</v>
      </c>
      <c r="F326" s="1" t="s">
        <v>202</v>
      </c>
      <c r="G326" s="1" t="s">
        <v>2</v>
      </c>
      <c r="H326" s="1">
        <v>49.5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2">
        <v>1</v>
      </c>
      <c r="BB326" s="2"/>
      <c r="BC326" s="2">
        <v>3</v>
      </c>
      <c r="BD326" s="2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>
        <v>3.8</v>
      </c>
    </row>
    <row r="327" spans="1:69" x14ac:dyDescent="0.3">
      <c r="A327" s="1" t="s">
        <v>205</v>
      </c>
      <c r="B327" s="1" t="s">
        <v>168</v>
      </c>
      <c r="C327" s="1" t="s">
        <v>217</v>
      </c>
      <c r="D327" s="1" t="s">
        <v>218</v>
      </c>
      <c r="E327" s="1" t="s">
        <v>201</v>
      </c>
      <c r="F327" s="1" t="s">
        <v>202</v>
      </c>
      <c r="G327" s="1" t="s">
        <v>2</v>
      </c>
      <c r="H327" s="1"/>
      <c r="I327" s="1"/>
      <c r="J327" s="1"/>
      <c r="K327" s="1">
        <v>45.5</v>
      </c>
      <c r="L327" s="1">
        <v>41</v>
      </c>
      <c r="M327" s="1">
        <v>50</v>
      </c>
      <c r="N327" s="1">
        <v>51</v>
      </c>
      <c r="O327" s="1">
        <v>43</v>
      </c>
      <c r="P327" s="1">
        <v>59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>
        <v>0</v>
      </c>
      <c r="AE327" s="1">
        <v>1</v>
      </c>
      <c r="AF327" s="1">
        <v>0</v>
      </c>
      <c r="AG327" s="1">
        <v>0</v>
      </c>
      <c r="AH327" s="1">
        <v>0</v>
      </c>
      <c r="AI327" s="1">
        <v>0</v>
      </c>
      <c r="AJ327" s="1">
        <v>1</v>
      </c>
      <c r="AK327" s="1">
        <v>0</v>
      </c>
      <c r="AL327" s="1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1</v>
      </c>
      <c r="AS327" s="6">
        <v>1</v>
      </c>
      <c r="AT327" s="6">
        <v>1</v>
      </c>
      <c r="AU327" s="6">
        <v>1</v>
      </c>
      <c r="AV327" s="6">
        <v>1</v>
      </c>
      <c r="AW327" s="6">
        <v>0</v>
      </c>
      <c r="AX327" s="6">
        <v>0</v>
      </c>
      <c r="AY327" s="1"/>
      <c r="AZ327" s="1"/>
      <c r="BA327" s="2"/>
      <c r="BB327" s="2"/>
      <c r="BC327" s="2">
        <v>2</v>
      </c>
      <c r="BD327" s="2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x14ac:dyDescent="0.3">
      <c r="A328" s="1" t="s">
        <v>196</v>
      </c>
      <c r="B328" s="1" t="s">
        <v>169</v>
      </c>
      <c r="C328" s="1" t="s">
        <v>217</v>
      </c>
      <c r="D328" s="1" t="s">
        <v>218</v>
      </c>
      <c r="E328" s="1" t="s">
        <v>201</v>
      </c>
      <c r="F328" s="1" t="s">
        <v>202</v>
      </c>
      <c r="G328" s="1" t="s">
        <v>2</v>
      </c>
      <c r="H328" s="1">
        <v>23</v>
      </c>
      <c r="I328" s="1">
        <v>21</v>
      </c>
      <c r="J328" s="1">
        <v>25</v>
      </c>
      <c r="K328" s="1"/>
      <c r="L328" s="1"/>
      <c r="M328" s="1"/>
      <c r="N328" s="1"/>
      <c r="O328" s="1"/>
      <c r="P328" s="1"/>
      <c r="Q328" s="2">
        <f>63*2</f>
        <v>126</v>
      </c>
      <c r="R328" s="2"/>
      <c r="S328" s="2"/>
      <c r="T328" s="2"/>
      <c r="U328" s="1">
        <v>19</v>
      </c>
      <c r="V328" s="1"/>
      <c r="W328" s="1"/>
      <c r="X328" s="1"/>
      <c r="Y328" s="1">
        <v>280</v>
      </c>
      <c r="Z328" s="1">
        <v>308</v>
      </c>
      <c r="AA328" s="1">
        <v>32</v>
      </c>
      <c r="AB328" s="1">
        <v>21</v>
      </c>
      <c r="AC328" s="1">
        <v>46</v>
      </c>
      <c r="AD328" s="1">
        <v>0</v>
      </c>
      <c r="AE328" s="1">
        <v>1</v>
      </c>
      <c r="AF328" s="1">
        <v>0</v>
      </c>
      <c r="AG328" s="1">
        <v>0</v>
      </c>
      <c r="AH328" s="1">
        <v>0</v>
      </c>
      <c r="AI328" s="1">
        <v>0</v>
      </c>
      <c r="AJ328" s="1">
        <v>1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1</v>
      </c>
      <c r="AU328" s="1">
        <v>1</v>
      </c>
      <c r="AV328" s="1">
        <v>0</v>
      </c>
      <c r="AW328" s="1">
        <v>0</v>
      </c>
      <c r="AX328" s="1">
        <v>0</v>
      </c>
      <c r="AY328" s="1">
        <v>1</v>
      </c>
      <c r="AZ328" s="1">
        <v>21</v>
      </c>
      <c r="BA328" s="2">
        <v>1</v>
      </c>
      <c r="BB328" s="2">
        <v>2</v>
      </c>
      <c r="BC328" s="2">
        <v>2</v>
      </c>
      <c r="BD328" s="2"/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1</v>
      </c>
      <c r="BM328" s="1">
        <v>0</v>
      </c>
      <c r="BN328" s="1">
        <v>1</v>
      </c>
      <c r="BO328" s="1">
        <v>0</v>
      </c>
      <c r="BP328" s="1">
        <v>0</v>
      </c>
      <c r="BQ328" s="1"/>
    </row>
    <row r="329" spans="1:69" x14ac:dyDescent="0.3">
      <c r="A329" s="1" t="s">
        <v>199</v>
      </c>
      <c r="B329" s="1" t="s">
        <v>169</v>
      </c>
      <c r="C329" s="1" t="s">
        <v>217</v>
      </c>
      <c r="D329" s="1" t="s">
        <v>218</v>
      </c>
      <c r="E329" s="1" t="s">
        <v>201</v>
      </c>
      <c r="F329" s="1" t="s">
        <v>202</v>
      </c>
      <c r="G329" s="1" t="s">
        <v>2</v>
      </c>
      <c r="H329" s="1">
        <v>26.9</v>
      </c>
      <c r="I329" s="1"/>
      <c r="J329" s="1"/>
      <c r="K329" s="1"/>
      <c r="L329" s="1"/>
      <c r="M329" s="1"/>
      <c r="N329" s="1"/>
      <c r="O329" s="1"/>
      <c r="P329" s="1"/>
      <c r="Q329" s="1">
        <v>598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2"/>
      <c r="BB329" s="2"/>
      <c r="BC329" s="2"/>
      <c r="BD329" s="2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x14ac:dyDescent="0.3">
      <c r="A330" s="1" t="s">
        <v>205</v>
      </c>
      <c r="B330" s="1" t="s">
        <v>169</v>
      </c>
      <c r="C330" s="1" t="s">
        <v>217</v>
      </c>
      <c r="D330" s="1" t="s">
        <v>218</v>
      </c>
      <c r="E330" s="1" t="s">
        <v>201</v>
      </c>
      <c r="F330" s="1" t="s">
        <v>202</v>
      </c>
      <c r="G330" s="1" t="s">
        <v>2</v>
      </c>
      <c r="H330" s="1"/>
      <c r="I330" s="1"/>
      <c r="J330" s="1"/>
      <c r="K330" s="1">
        <v>45</v>
      </c>
      <c r="L330" s="1">
        <v>44</v>
      </c>
      <c r="M330" s="1">
        <v>46</v>
      </c>
      <c r="N330" s="1">
        <v>45</v>
      </c>
      <c r="O330" s="1">
        <v>44</v>
      </c>
      <c r="P330" s="1">
        <v>46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>
        <v>0</v>
      </c>
      <c r="AE330" s="1">
        <v>1</v>
      </c>
      <c r="AF330" s="1">
        <v>0</v>
      </c>
      <c r="AG330" s="1">
        <v>0</v>
      </c>
      <c r="AH330" s="1">
        <v>0</v>
      </c>
      <c r="AI330" s="1">
        <v>0</v>
      </c>
      <c r="AJ330" s="1">
        <v>1</v>
      </c>
      <c r="AK330" s="1">
        <v>0</v>
      </c>
      <c r="AL330" s="1">
        <v>0</v>
      </c>
      <c r="AM330" s="6">
        <v>0</v>
      </c>
      <c r="AN330" s="6">
        <v>0</v>
      </c>
      <c r="AO330" s="6">
        <v>0</v>
      </c>
      <c r="AP330" s="6">
        <v>1</v>
      </c>
      <c r="AQ330" s="6">
        <v>1</v>
      </c>
      <c r="AR330" s="6">
        <v>1</v>
      </c>
      <c r="AS330" s="6">
        <v>1</v>
      </c>
      <c r="AT330" s="6">
        <v>1</v>
      </c>
      <c r="AU330" s="6">
        <v>1</v>
      </c>
      <c r="AV330" s="6">
        <v>1</v>
      </c>
      <c r="AW330" s="6">
        <v>1</v>
      </c>
      <c r="AX330" s="6">
        <v>0</v>
      </c>
      <c r="AY330" s="1"/>
      <c r="AZ330" s="1"/>
      <c r="BA330" s="2"/>
      <c r="BB330" s="2"/>
      <c r="BC330" s="2">
        <v>2</v>
      </c>
      <c r="BD330" s="2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x14ac:dyDescent="0.3">
      <c r="A331" s="1" t="s">
        <v>198</v>
      </c>
      <c r="B331" s="1" t="s">
        <v>170</v>
      </c>
      <c r="C331" s="1" t="s">
        <v>217</v>
      </c>
      <c r="D331" s="1" t="s">
        <v>218</v>
      </c>
      <c r="E331" s="1" t="s">
        <v>201</v>
      </c>
      <c r="F331" s="1" t="s">
        <v>202</v>
      </c>
      <c r="G331" s="1" t="s">
        <v>2</v>
      </c>
      <c r="H331" s="1">
        <v>20</v>
      </c>
      <c r="I331" s="1">
        <v>18</v>
      </c>
      <c r="J331" s="1">
        <v>24</v>
      </c>
      <c r="K331" s="1"/>
      <c r="L331" s="1"/>
      <c r="M331" s="1"/>
      <c r="N331" s="1"/>
      <c r="O331" s="1"/>
      <c r="P331" s="1"/>
      <c r="Q331" s="1">
        <f>(80+120)/2</f>
        <v>100</v>
      </c>
      <c r="R331" s="1"/>
      <c r="S331" s="1"/>
      <c r="T331" s="1"/>
      <c r="U331" s="1">
        <v>17</v>
      </c>
      <c r="V331" s="1"/>
      <c r="W331" s="1"/>
      <c r="X331" s="1"/>
      <c r="Y331" s="1">
        <v>280</v>
      </c>
      <c r="Z331" s="1">
        <v>310</v>
      </c>
      <c r="AA331" s="1">
        <v>23</v>
      </c>
      <c r="AB331" s="1"/>
      <c r="AC331" s="1"/>
      <c r="AD331" s="1">
        <v>0</v>
      </c>
      <c r="AE331" s="1">
        <v>1</v>
      </c>
      <c r="AF331" s="1">
        <v>0</v>
      </c>
      <c r="AG331" s="1">
        <v>0</v>
      </c>
      <c r="AH331" s="1">
        <v>0</v>
      </c>
      <c r="AI331" s="1">
        <v>0</v>
      </c>
      <c r="AJ331" s="1">
        <v>1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1</v>
      </c>
      <c r="AS331" s="1">
        <v>1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1</v>
      </c>
      <c r="AZ331" s="1">
        <v>25</v>
      </c>
      <c r="BA331" s="2">
        <v>1</v>
      </c>
      <c r="BB331" s="2">
        <v>2</v>
      </c>
      <c r="BC331" s="2">
        <v>2</v>
      </c>
      <c r="BD331" s="2"/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4</v>
      </c>
    </row>
    <row r="332" spans="1:69" x14ac:dyDescent="0.3">
      <c r="A332" s="1" t="s">
        <v>205</v>
      </c>
      <c r="B332" s="1" t="s">
        <v>170</v>
      </c>
      <c r="C332" s="1" t="s">
        <v>217</v>
      </c>
      <c r="D332" s="1" t="s">
        <v>218</v>
      </c>
      <c r="E332" s="1" t="s">
        <v>201</v>
      </c>
      <c r="F332" s="1" t="s">
        <v>202</v>
      </c>
      <c r="G332" s="1" t="s">
        <v>2</v>
      </c>
      <c r="H332" s="1"/>
      <c r="I332" s="1"/>
      <c r="J332" s="1"/>
      <c r="K332" s="1">
        <v>38</v>
      </c>
      <c r="L332" s="1">
        <v>34</v>
      </c>
      <c r="M332" s="1">
        <v>42</v>
      </c>
      <c r="N332" s="1">
        <v>38</v>
      </c>
      <c r="O332" s="1">
        <v>34</v>
      </c>
      <c r="P332" s="1">
        <v>42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>
        <v>0</v>
      </c>
      <c r="AE332" s="1">
        <v>1</v>
      </c>
      <c r="AF332" s="1">
        <v>0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1</v>
      </c>
      <c r="AR332" s="6">
        <v>1</v>
      </c>
      <c r="AS332" s="6">
        <v>1</v>
      </c>
      <c r="AT332" s="6">
        <v>1</v>
      </c>
      <c r="AU332" s="6">
        <v>1</v>
      </c>
      <c r="AV332" s="6">
        <v>0</v>
      </c>
      <c r="AW332" s="6">
        <v>0</v>
      </c>
      <c r="AX332" s="6">
        <v>0</v>
      </c>
      <c r="AY332" s="1"/>
      <c r="AZ332" s="1"/>
      <c r="BA332" s="2"/>
      <c r="BB332" s="2"/>
      <c r="BC332" s="2">
        <v>2</v>
      </c>
      <c r="BD332" s="2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x14ac:dyDescent="0.3">
      <c r="A333" s="1" t="s">
        <v>195</v>
      </c>
      <c r="B333" s="1" t="s">
        <v>129</v>
      </c>
      <c r="C333" s="1" t="s">
        <v>217</v>
      </c>
      <c r="D333" s="1" t="s">
        <v>218</v>
      </c>
      <c r="E333" s="1" t="s">
        <v>201</v>
      </c>
      <c r="F333" s="1" t="s">
        <v>202</v>
      </c>
      <c r="G333" s="1" t="s">
        <v>2</v>
      </c>
      <c r="H333" s="1">
        <v>21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>
        <v>0</v>
      </c>
      <c r="AE333" s="1">
        <v>0</v>
      </c>
      <c r="AF333" s="1"/>
      <c r="AG333" s="1">
        <v>0</v>
      </c>
      <c r="AH333" s="1">
        <v>1</v>
      </c>
      <c r="AI333" s="1">
        <v>0</v>
      </c>
      <c r="AJ333" s="1">
        <v>1</v>
      </c>
      <c r="AK333" s="1">
        <v>1</v>
      </c>
      <c r="AL333" s="1">
        <v>0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2"/>
      <c r="BB333" s="2"/>
      <c r="BC333" s="2"/>
      <c r="BD333" s="2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>
        <v>7</v>
      </c>
    </row>
    <row r="334" spans="1:69" x14ac:dyDescent="0.3">
      <c r="A334" s="1" t="s">
        <v>196</v>
      </c>
      <c r="B334" s="1" t="s">
        <v>129</v>
      </c>
      <c r="C334" s="1" t="s">
        <v>217</v>
      </c>
      <c r="D334" s="1" t="s">
        <v>218</v>
      </c>
      <c r="E334" s="1" t="s">
        <v>201</v>
      </c>
      <c r="F334" s="1" t="s">
        <v>202</v>
      </c>
      <c r="G334" s="1" t="s">
        <v>2</v>
      </c>
      <c r="H334" s="1">
        <v>21</v>
      </c>
      <c r="I334" s="1">
        <v>19</v>
      </c>
      <c r="J334" s="1">
        <v>23</v>
      </c>
      <c r="K334" s="1"/>
      <c r="L334" s="1"/>
      <c r="M334" s="1"/>
      <c r="N334" s="1"/>
      <c r="O334" s="1"/>
      <c r="P334" s="1"/>
      <c r="Q334" s="2">
        <f>120*3</f>
        <v>360</v>
      </c>
      <c r="R334" s="2"/>
      <c r="S334" s="2"/>
      <c r="T334" s="2"/>
      <c r="U334" s="1">
        <v>6</v>
      </c>
      <c r="V334" s="1">
        <v>4</v>
      </c>
      <c r="W334" s="1">
        <v>9</v>
      </c>
      <c r="X334" s="1">
        <v>19</v>
      </c>
      <c r="Y334" s="1">
        <v>13</v>
      </c>
      <c r="Z334" s="1">
        <v>30</v>
      </c>
      <c r="AA334" s="1">
        <v>12</v>
      </c>
      <c r="AB334" s="1">
        <v>8</v>
      </c>
      <c r="AC334" s="1">
        <v>15</v>
      </c>
      <c r="AD334" s="1">
        <v>0</v>
      </c>
      <c r="AE334" s="1">
        <v>0</v>
      </c>
      <c r="AF334" s="1">
        <v>0</v>
      </c>
      <c r="AG334" s="1">
        <v>1</v>
      </c>
      <c r="AH334" s="1">
        <v>1</v>
      </c>
      <c r="AI334" s="1">
        <v>0</v>
      </c>
      <c r="AJ334" s="1">
        <v>1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0</v>
      </c>
      <c r="AX334" s="1">
        <v>0</v>
      </c>
      <c r="AY334" s="1">
        <v>1</v>
      </c>
      <c r="AZ334" s="1">
        <v>21</v>
      </c>
      <c r="BA334" s="2">
        <v>1</v>
      </c>
      <c r="BB334" s="2">
        <v>2</v>
      </c>
      <c r="BC334" s="2">
        <v>2</v>
      </c>
      <c r="BD334" s="2"/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1</v>
      </c>
      <c r="BL334" s="1">
        <v>0</v>
      </c>
      <c r="BM334" s="1">
        <v>0</v>
      </c>
      <c r="BN334" s="1">
        <v>1</v>
      </c>
      <c r="BO334" s="1">
        <v>0</v>
      </c>
      <c r="BP334" s="1">
        <v>0</v>
      </c>
      <c r="BQ334" s="1"/>
    </row>
    <row r="335" spans="1:69" x14ac:dyDescent="0.3">
      <c r="A335" s="1" t="s">
        <v>197</v>
      </c>
      <c r="B335" s="1" t="s">
        <v>129</v>
      </c>
      <c r="C335" s="1" t="s">
        <v>217</v>
      </c>
      <c r="D335" s="1" t="s">
        <v>218</v>
      </c>
      <c r="E335" s="1" t="s">
        <v>201</v>
      </c>
      <c r="F335" s="1" t="s">
        <v>202</v>
      </c>
      <c r="G335" s="1" t="s">
        <v>2</v>
      </c>
      <c r="H335" s="1">
        <v>44.7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2">
        <v>1</v>
      </c>
      <c r="BB335" s="2"/>
      <c r="BC335" s="2">
        <v>2</v>
      </c>
      <c r="BD335" s="2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>
        <v>5.9</v>
      </c>
    </row>
    <row r="336" spans="1:69" x14ac:dyDescent="0.3">
      <c r="A336" s="1" t="s">
        <v>205</v>
      </c>
      <c r="B336" s="1" t="s">
        <v>129</v>
      </c>
      <c r="C336" s="1" t="s">
        <v>217</v>
      </c>
      <c r="D336" s="1" t="s">
        <v>218</v>
      </c>
      <c r="E336" s="1" t="s">
        <v>201</v>
      </c>
      <c r="F336" s="1" t="s">
        <v>202</v>
      </c>
      <c r="G336" s="1" t="s">
        <v>2</v>
      </c>
      <c r="H336" s="1"/>
      <c r="I336" s="1"/>
      <c r="J336" s="1"/>
      <c r="K336" s="1">
        <v>38.5</v>
      </c>
      <c r="L336" s="1">
        <v>34</v>
      </c>
      <c r="M336" s="1">
        <v>43</v>
      </c>
      <c r="N336" s="1">
        <v>42.5</v>
      </c>
      <c r="O336" s="1">
        <v>40</v>
      </c>
      <c r="P336" s="1">
        <v>45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>
        <v>0</v>
      </c>
      <c r="AE336" s="1">
        <v>1</v>
      </c>
      <c r="AF336" s="1">
        <v>0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6">
        <v>0</v>
      </c>
      <c r="AN336" s="6">
        <v>1</v>
      </c>
      <c r="AO336" s="6">
        <v>1</v>
      </c>
      <c r="AP336" s="6">
        <v>1</v>
      </c>
      <c r="AQ336" s="6">
        <v>1</v>
      </c>
      <c r="AR336" s="6">
        <v>1</v>
      </c>
      <c r="AS336" s="6">
        <v>1</v>
      </c>
      <c r="AT336" s="6">
        <v>1</v>
      </c>
      <c r="AU336" s="6">
        <v>1</v>
      </c>
      <c r="AV336" s="6">
        <v>1</v>
      </c>
      <c r="AW336" s="6">
        <v>1</v>
      </c>
      <c r="AX336" s="6">
        <v>0</v>
      </c>
      <c r="AY336" s="1"/>
      <c r="AZ336" s="1"/>
      <c r="BA336" s="2"/>
      <c r="BB336" s="2"/>
      <c r="BC336" s="2">
        <v>2</v>
      </c>
      <c r="BD336" s="2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x14ac:dyDescent="0.3">
      <c r="A337" s="1" t="s">
        <v>195</v>
      </c>
      <c r="B337" s="1" t="s">
        <v>171</v>
      </c>
      <c r="C337" s="1" t="s">
        <v>217</v>
      </c>
      <c r="D337" s="1" t="s">
        <v>218</v>
      </c>
      <c r="E337" s="1" t="s">
        <v>201</v>
      </c>
      <c r="F337" s="1" t="s">
        <v>202</v>
      </c>
      <c r="G337" s="1" t="s">
        <v>2</v>
      </c>
      <c r="H337" s="1">
        <v>26.5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>
        <v>0</v>
      </c>
      <c r="AE337" s="1">
        <v>1</v>
      </c>
      <c r="AF337" s="1"/>
      <c r="AG337" s="1">
        <v>1</v>
      </c>
      <c r="AH337" s="1">
        <v>0</v>
      </c>
      <c r="AI337" s="1">
        <v>0</v>
      </c>
      <c r="AJ337" s="1">
        <v>1</v>
      </c>
      <c r="AK337" s="1">
        <v>0</v>
      </c>
      <c r="AL337" s="1">
        <v>0</v>
      </c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2"/>
      <c r="BB337" s="2"/>
      <c r="BC337" s="2"/>
      <c r="BD337" s="2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>
        <v>3</v>
      </c>
    </row>
    <row r="338" spans="1:69" x14ac:dyDescent="0.3">
      <c r="A338" s="1" t="s">
        <v>196</v>
      </c>
      <c r="B338" s="1" t="s">
        <v>171</v>
      </c>
      <c r="C338" s="1" t="s">
        <v>217</v>
      </c>
      <c r="D338" s="1" t="s">
        <v>218</v>
      </c>
      <c r="E338" s="1" t="s">
        <v>201</v>
      </c>
      <c r="F338" s="1" t="s">
        <v>202</v>
      </c>
      <c r="G338" s="1" t="s">
        <v>2</v>
      </c>
      <c r="H338" s="1">
        <v>24</v>
      </c>
      <c r="I338" s="1">
        <v>22</v>
      </c>
      <c r="J338" s="1">
        <v>28</v>
      </c>
      <c r="K338" s="1"/>
      <c r="L338" s="1"/>
      <c r="M338" s="1"/>
      <c r="N338" s="1"/>
      <c r="O338" s="1"/>
      <c r="P338" s="1"/>
      <c r="Q338" s="2">
        <f>46*5.2</f>
        <v>239.20000000000002</v>
      </c>
      <c r="R338" s="2"/>
      <c r="S338" s="2"/>
      <c r="T338" s="2"/>
      <c r="U338" s="1">
        <v>8</v>
      </c>
      <c r="V338" s="1">
        <v>5</v>
      </c>
      <c r="W338" s="1">
        <v>12</v>
      </c>
      <c r="X338" s="1">
        <v>40</v>
      </c>
      <c r="Y338" s="1">
        <v>35</v>
      </c>
      <c r="Z338" s="1">
        <v>44</v>
      </c>
      <c r="AA338" s="1">
        <v>16</v>
      </c>
      <c r="AB338" s="1">
        <v>10</v>
      </c>
      <c r="AC338" s="1">
        <v>24</v>
      </c>
      <c r="AD338" s="1">
        <v>0</v>
      </c>
      <c r="AE338" s="1">
        <v>1</v>
      </c>
      <c r="AF338" s="1">
        <v>1</v>
      </c>
      <c r="AG338" s="1">
        <v>0</v>
      </c>
      <c r="AH338" s="1">
        <v>0</v>
      </c>
      <c r="AI338" s="1">
        <v>0</v>
      </c>
      <c r="AJ338" s="1">
        <v>1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0</v>
      </c>
      <c r="AW338" s="1">
        <v>0</v>
      </c>
      <c r="AX338" s="1">
        <v>0</v>
      </c>
      <c r="AY338" s="1">
        <v>1</v>
      </c>
      <c r="AZ338" s="1">
        <v>21</v>
      </c>
      <c r="BA338" s="2">
        <v>1</v>
      </c>
      <c r="BB338" s="2">
        <v>2</v>
      </c>
      <c r="BC338" s="2">
        <v>2</v>
      </c>
      <c r="BD338" s="2"/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1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/>
    </row>
    <row r="339" spans="1:69" x14ac:dyDescent="0.3">
      <c r="A339" s="1" t="s">
        <v>199</v>
      </c>
      <c r="B339" s="1" t="s">
        <v>171</v>
      </c>
      <c r="C339" s="1" t="s">
        <v>217</v>
      </c>
      <c r="D339" s="1" t="s">
        <v>218</v>
      </c>
      <c r="E339" s="1" t="s">
        <v>201</v>
      </c>
      <c r="F339" s="1" t="s">
        <v>202</v>
      </c>
      <c r="G339" s="1" t="s">
        <v>2</v>
      </c>
      <c r="H339" s="3">
        <v>25</v>
      </c>
      <c r="I339" s="1"/>
      <c r="J339" s="1"/>
      <c r="K339" s="1"/>
      <c r="L339" s="1"/>
      <c r="M339" s="1"/>
      <c r="N339" s="1"/>
      <c r="O339" s="1"/>
      <c r="P339" s="1"/>
      <c r="Q339" s="1">
        <v>230</v>
      </c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2"/>
      <c r="BB339" s="2"/>
      <c r="BC339" s="2"/>
      <c r="BD339" s="2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x14ac:dyDescent="0.3">
      <c r="A340" s="1" t="s">
        <v>197</v>
      </c>
      <c r="B340" s="1" t="s">
        <v>171</v>
      </c>
      <c r="C340" s="1" t="s">
        <v>217</v>
      </c>
      <c r="D340" s="1" t="s">
        <v>218</v>
      </c>
      <c r="E340" s="1" t="s">
        <v>201</v>
      </c>
      <c r="F340" s="1" t="s">
        <v>202</v>
      </c>
      <c r="G340" s="1" t="s">
        <v>2</v>
      </c>
      <c r="H340" s="1">
        <v>46.5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2">
        <v>1</v>
      </c>
      <c r="BB340" s="2"/>
      <c r="BC340" s="2">
        <v>3</v>
      </c>
      <c r="BD340" s="2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>
        <v>6.4</v>
      </c>
    </row>
    <row r="341" spans="1:69" x14ac:dyDescent="0.3">
      <c r="A341" s="1" t="s">
        <v>205</v>
      </c>
      <c r="B341" s="1" t="s">
        <v>171</v>
      </c>
      <c r="C341" s="1" t="s">
        <v>217</v>
      </c>
      <c r="D341" s="1" t="s">
        <v>218</v>
      </c>
      <c r="E341" s="1" t="s">
        <v>201</v>
      </c>
      <c r="F341" s="1" t="s">
        <v>202</v>
      </c>
      <c r="G341" s="1" t="s">
        <v>2</v>
      </c>
      <c r="H341" s="1"/>
      <c r="I341" s="1"/>
      <c r="J341" s="1"/>
      <c r="K341" s="1">
        <v>44</v>
      </c>
      <c r="L341" s="1">
        <v>40</v>
      </c>
      <c r="M341" s="1">
        <v>48</v>
      </c>
      <c r="N341" s="1">
        <v>47.5</v>
      </c>
      <c r="O341" s="1">
        <v>44</v>
      </c>
      <c r="P341" s="1">
        <v>51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0</v>
      </c>
      <c r="AL341" s="1">
        <v>0</v>
      </c>
      <c r="AM341" s="6">
        <v>1</v>
      </c>
      <c r="AN341" s="6">
        <v>1</v>
      </c>
      <c r="AO341" s="6">
        <v>1</v>
      </c>
      <c r="AP341" s="6">
        <v>1</v>
      </c>
      <c r="AQ341" s="6">
        <v>1</v>
      </c>
      <c r="AR341" s="6">
        <v>1</v>
      </c>
      <c r="AS341" s="6">
        <v>1</v>
      </c>
      <c r="AT341" s="6">
        <v>1</v>
      </c>
      <c r="AU341" s="6">
        <v>1</v>
      </c>
      <c r="AV341" s="6">
        <v>1</v>
      </c>
      <c r="AW341" s="6">
        <v>0</v>
      </c>
      <c r="AX341" s="6">
        <v>0</v>
      </c>
      <c r="AY341" s="1"/>
      <c r="AZ341" s="1"/>
      <c r="BA341" s="2"/>
      <c r="BB341" s="2"/>
      <c r="BC341" s="2">
        <v>3</v>
      </c>
      <c r="BD341" s="2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x14ac:dyDescent="0.3">
      <c r="A342" s="1" t="s">
        <v>195</v>
      </c>
      <c r="B342" s="1" t="s">
        <v>172</v>
      </c>
      <c r="C342" s="1" t="s">
        <v>217</v>
      </c>
      <c r="D342" s="1" t="s">
        <v>218</v>
      </c>
      <c r="E342" s="1" t="s">
        <v>201</v>
      </c>
      <c r="F342" s="1" t="s">
        <v>202</v>
      </c>
      <c r="G342" s="1" t="s">
        <v>2</v>
      </c>
      <c r="H342" s="1">
        <v>22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>
        <v>0</v>
      </c>
      <c r="AE342" s="1">
        <v>0</v>
      </c>
      <c r="AF342" s="1"/>
      <c r="AG342" s="1">
        <v>1</v>
      </c>
      <c r="AH342" s="1">
        <v>1</v>
      </c>
      <c r="AI342" s="1">
        <v>0</v>
      </c>
      <c r="AJ342" s="1">
        <v>1</v>
      </c>
      <c r="AK342" s="1">
        <v>1</v>
      </c>
      <c r="AL342" s="1">
        <v>0</v>
      </c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2"/>
      <c r="BB342" s="2"/>
      <c r="BC342" s="2"/>
      <c r="BD342" s="2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>
        <v>4</v>
      </c>
    </row>
    <row r="343" spans="1:69" x14ac:dyDescent="0.3">
      <c r="A343" s="1" t="s">
        <v>196</v>
      </c>
      <c r="B343" s="1" t="s">
        <v>172</v>
      </c>
      <c r="C343" s="1" t="s">
        <v>217</v>
      </c>
      <c r="D343" s="1" t="s">
        <v>218</v>
      </c>
      <c r="E343" s="1" t="s">
        <v>201</v>
      </c>
      <c r="F343" s="1" t="s">
        <v>202</v>
      </c>
      <c r="G343" s="1" t="s">
        <v>2</v>
      </c>
      <c r="H343" s="1">
        <v>22</v>
      </c>
      <c r="I343" s="1">
        <v>19</v>
      </c>
      <c r="J343" s="1">
        <v>25</v>
      </c>
      <c r="K343" s="1"/>
      <c r="L343" s="1"/>
      <c r="M343" s="1"/>
      <c r="N343" s="1"/>
      <c r="O343" s="1"/>
      <c r="P343" s="1"/>
      <c r="Q343" s="2">
        <f>36*5.4</f>
        <v>194.4</v>
      </c>
      <c r="R343" s="2"/>
      <c r="S343" s="2"/>
      <c r="T343" s="2"/>
      <c r="U343" s="1">
        <v>8</v>
      </c>
      <c r="V343" s="1">
        <v>5</v>
      </c>
      <c r="W343" s="1">
        <v>11</v>
      </c>
      <c r="X343" s="1">
        <v>28</v>
      </c>
      <c r="Y343" s="1">
        <v>20</v>
      </c>
      <c r="Z343" s="1">
        <v>38</v>
      </c>
      <c r="AA343" s="1">
        <v>16</v>
      </c>
      <c r="AB343" s="1">
        <v>12</v>
      </c>
      <c r="AC343" s="1">
        <v>22</v>
      </c>
      <c r="AD343" s="1">
        <v>0</v>
      </c>
      <c r="AE343" s="1">
        <v>0</v>
      </c>
      <c r="AF343" s="1">
        <v>0</v>
      </c>
      <c r="AG343" s="1">
        <v>1</v>
      </c>
      <c r="AH343" s="1">
        <v>1</v>
      </c>
      <c r="AI343" s="1">
        <v>0</v>
      </c>
      <c r="AJ343" s="1">
        <v>1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0</v>
      </c>
      <c r="AX343" s="1">
        <v>0</v>
      </c>
      <c r="AY343" s="1">
        <v>1</v>
      </c>
      <c r="AZ343" s="1">
        <v>21</v>
      </c>
      <c r="BA343" s="2">
        <v>1</v>
      </c>
      <c r="BB343" s="2">
        <v>2</v>
      </c>
      <c r="BC343" s="2">
        <v>2</v>
      </c>
      <c r="BD343" s="2"/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</v>
      </c>
      <c r="BL343" s="1">
        <v>0</v>
      </c>
      <c r="BM343" s="1">
        <v>0</v>
      </c>
      <c r="BN343" s="1">
        <v>1</v>
      </c>
      <c r="BO343" s="1">
        <v>0</v>
      </c>
      <c r="BP343" s="1">
        <v>0</v>
      </c>
      <c r="BQ343" s="1"/>
    </row>
    <row r="344" spans="1:69" x14ac:dyDescent="0.3">
      <c r="A344" s="1" t="s">
        <v>199</v>
      </c>
      <c r="B344" s="1" t="s">
        <v>172</v>
      </c>
      <c r="C344" s="1" t="s">
        <v>217</v>
      </c>
      <c r="D344" s="1" t="s">
        <v>218</v>
      </c>
      <c r="E344" s="1" t="s">
        <v>201</v>
      </c>
      <c r="F344" s="1" t="s">
        <v>202</v>
      </c>
      <c r="G344" s="1" t="s">
        <v>2</v>
      </c>
      <c r="H344" s="1">
        <v>22.4</v>
      </c>
      <c r="I344" s="1"/>
      <c r="J344" s="1"/>
      <c r="K344" s="1"/>
      <c r="L344" s="1"/>
      <c r="M344" s="1"/>
      <c r="N344" s="1"/>
      <c r="O344" s="1"/>
      <c r="P344" s="1"/>
      <c r="Q344" s="1">
        <v>182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2"/>
      <c r="BB344" s="2"/>
      <c r="BC344" s="2"/>
      <c r="BD344" s="2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x14ac:dyDescent="0.3">
      <c r="A345" s="1" t="s">
        <v>205</v>
      </c>
      <c r="B345" s="1" t="s">
        <v>172</v>
      </c>
      <c r="C345" s="1" t="s">
        <v>217</v>
      </c>
      <c r="D345" s="1" t="s">
        <v>218</v>
      </c>
      <c r="E345" s="1" t="s">
        <v>201</v>
      </c>
      <c r="F345" s="1" t="s">
        <v>202</v>
      </c>
      <c r="G345" s="1" t="s">
        <v>2</v>
      </c>
      <c r="H345" s="1"/>
      <c r="I345" s="1"/>
      <c r="J345" s="1"/>
      <c r="K345" s="1">
        <v>42.5</v>
      </c>
      <c r="L345" s="1">
        <v>38</v>
      </c>
      <c r="M345" s="1">
        <v>47</v>
      </c>
      <c r="N345" s="1">
        <v>42.5</v>
      </c>
      <c r="O345" s="1">
        <v>38</v>
      </c>
      <c r="P345" s="1">
        <v>47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>
        <v>0</v>
      </c>
      <c r="AE345" s="1">
        <v>1</v>
      </c>
      <c r="AF345" s="1"/>
      <c r="AG345" s="1">
        <v>1</v>
      </c>
      <c r="AH345" s="1">
        <v>1</v>
      </c>
      <c r="AI345" s="1">
        <v>0</v>
      </c>
      <c r="AJ345" s="1">
        <v>1</v>
      </c>
      <c r="AK345" s="1">
        <v>0</v>
      </c>
      <c r="AL345" s="1">
        <v>0</v>
      </c>
      <c r="AM345" s="6">
        <v>0</v>
      </c>
      <c r="AN345" s="6">
        <v>1</v>
      </c>
      <c r="AO345" s="6">
        <v>1</v>
      </c>
      <c r="AP345" s="6">
        <v>1</v>
      </c>
      <c r="AQ345" s="6">
        <v>1</v>
      </c>
      <c r="AR345" s="6">
        <v>1</v>
      </c>
      <c r="AS345" s="6">
        <v>1</v>
      </c>
      <c r="AT345" s="6">
        <v>1</v>
      </c>
      <c r="AU345" s="6">
        <v>1</v>
      </c>
      <c r="AV345" s="6">
        <v>1</v>
      </c>
      <c r="AW345" s="6">
        <v>1</v>
      </c>
      <c r="AX345" s="6">
        <v>0</v>
      </c>
      <c r="AY345" s="1"/>
      <c r="AZ345" s="1"/>
      <c r="BA345" s="2"/>
      <c r="BB345" s="2"/>
      <c r="BC345" s="2">
        <v>2</v>
      </c>
      <c r="BD345" s="2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x14ac:dyDescent="0.3">
      <c r="A346" s="1" t="s">
        <v>198</v>
      </c>
      <c r="B346" s="1" t="s">
        <v>173</v>
      </c>
      <c r="C346" s="1" t="s">
        <v>217</v>
      </c>
      <c r="D346" s="1" t="s">
        <v>218</v>
      </c>
      <c r="E346" s="1" t="s">
        <v>201</v>
      </c>
      <c r="F346" s="1" t="s">
        <v>202</v>
      </c>
      <c r="G346" s="1" t="s">
        <v>2</v>
      </c>
      <c r="H346" s="1">
        <v>20</v>
      </c>
      <c r="I346" s="1">
        <v>19</v>
      </c>
      <c r="J346" s="1">
        <v>21</v>
      </c>
      <c r="K346" s="1"/>
      <c r="L346" s="1"/>
      <c r="M346" s="1"/>
      <c r="N346" s="1"/>
      <c r="O346" s="1"/>
      <c r="P346" s="1"/>
      <c r="Q346" s="1">
        <v>78</v>
      </c>
      <c r="R346" s="1"/>
      <c r="S346" s="1"/>
      <c r="T346" s="1"/>
      <c r="U346" s="1">
        <v>9</v>
      </c>
      <c r="V346" s="1">
        <v>5</v>
      </c>
      <c r="W346" s="1">
        <v>16</v>
      </c>
      <c r="X346" s="1">
        <v>40</v>
      </c>
      <c r="Y346" s="1">
        <v>23</v>
      </c>
      <c r="Z346" s="1">
        <v>45</v>
      </c>
      <c r="AA346" s="1"/>
      <c r="AB346" s="1">
        <v>300</v>
      </c>
      <c r="AC346" s="1">
        <v>330</v>
      </c>
      <c r="AD346" s="1">
        <v>0</v>
      </c>
      <c r="AE346" s="1">
        <v>1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1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1</v>
      </c>
      <c r="AR346" s="1">
        <v>1</v>
      </c>
      <c r="AS346" s="1">
        <v>1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12</v>
      </c>
      <c r="BA346" s="2">
        <v>1</v>
      </c>
      <c r="BB346" s="2">
        <v>2</v>
      </c>
      <c r="BC346" s="2">
        <v>2</v>
      </c>
      <c r="BD346" s="2"/>
      <c r="BE346" s="1">
        <v>0</v>
      </c>
      <c r="BF346" s="1">
        <v>0</v>
      </c>
      <c r="BG346" s="1">
        <v>0</v>
      </c>
      <c r="BH346" s="1">
        <v>1</v>
      </c>
      <c r="BI346" s="1">
        <v>1</v>
      </c>
      <c r="BJ346" s="1">
        <v>1</v>
      </c>
      <c r="BK346" s="1">
        <v>0</v>
      </c>
      <c r="BL346" s="1">
        <v>0</v>
      </c>
      <c r="BM346" s="1">
        <v>1</v>
      </c>
      <c r="BN346" s="1">
        <v>0</v>
      </c>
      <c r="BO346" s="1">
        <v>0</v>
      </c>
      <c r="BP346" s="1">
        <v>0</v>
      </c>
      <c r="BQ346" s="1">
        <v>3</v>
      </c>
    </row>
    <row r="347" spans="1:69" x14ac:dyDescent="0.3">
      <c r="A347" s="1" t="s">
        <v>199</v>
      </c>
      <c r="B347" s="1" t="s">
        <v>173</v>
      </c>
      <c r="C347" s="1" t="s">
        <v>217</v>
      </c>
      <c r="D347" s="1" t="s">
        <v>218</v>
      </c>
      <c r="E347" s="1" t="s">
        <v>201</v>
      </c>
      <c r="F347" s="1" t="s">
        <v>202</v>
      </c>
      <c r="G347" s="1" t="s">
        <v>2</v>
      </c>
      <c r="H347" s="1">
        <v>21.4</v>
      </c>
      <c r="I347" s="1"/>
      <c r="J347" s="1"/>
      <c r="K347" s="1"/>
      <c r="L347" s="1"/>
      <c r="M347" s="1"/>
      <c r="N347" s="1"/>
      <c r="O347" s="1"/>
      <c r="P347" s="1"/>
      <c r="Q347" s="1">
        <v>78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2"/>
      <c r="BB347" s="2"/>
      <c r="BC347" s="2"/>
      <c r="BD347" s="2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x14ac:dyDescent="0.3">
      <c r="A348" s="1" t="s">
        <v>197</v>
      </c>
      <c r="B348" s="1" t="s">
        <v>173</v>
      </c>
      <c r="C348" s="1" t="s">
        <v>217</v>
      </c>
      <c r="D348" s="1" t="s">
        <v>218</v>
      </c>
      <c r="E348" s="1" t="s">
        <v>201</v>
      </c>
      <c r="F348" s="1" t="s">
        <v>202</v>
      </c>
      <c r="G348" s="1" t="s">
        <v>2</v>
      </c>
      <c r="H348" s="1">
        <v>37.5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2">
        <v>1</v>
      </c>
      <c r="BB348" s="2"/>
      <c r="BC348" s="2">
        <v>3</v>
      </c>
      <c r="BD348" s="2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>
        <v>6.1</v>
      </c>
    </row>
    <row r="349" spans="1:69" x14ac:dyDescent="0.3">
      <c r="A349" s="1" t="s">
        <v>205</v>
      </c>
      <c r="B349" s="1" t="s">
        <v>173</v>
      </c>
      <c r="C349" s="1" t="s">
        <v>217</v>
      </c>
      <c r="D349" s="1" t="s">
        <v>218</v>
      </c>
      <c r="E349" s="1" t="s">
        <v>201</v>
      </c>
      <c r="F349" s="1" t="s">
        <v>202</v>
      </c>
      <c r="G349" s="1" t="s">
        <v>2</v>
      </c>
      <c r="H349" s="1"/>
      <c r="I349" s="1"/>
      <c r="J349" s="1"/>
      <c r="K349" s="1">
        <v>36.5</v>
      </c>
      <c r="L349" s="1">
        <v>33</v>
      </c>
      <c r="M349" s="1">
        <v>40</v>
      </c>
      <c r="N349" s="1">
        <v>38</v>
      </c>
      <c r="O349" s="1">
        <v>35</v>
      </c>
      <c r="P349" s="1">
        <v>41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>
        <v>0</v>
      </c>
      <c r="AE349" s="1">
        <v>1</v>
      </c>
      <c r="AF349" s="1">
        <v>1</v>
      </c>
      <c r="AG349" s="1">
        <v>1</v>
      </c>
      <c r="AH349" s="1">
        <v>0</v>
      </c>
      <c r="AI349" s="1">
        <v>0</v>
      </c>
      <c r="AJ349" s="1">
        <v>1</v>
      </c>
      <c r="AK349" s="1">
        <v>1</v>
      </c>
      <c r="AL349" s="1">
        <v>0</v>
      </c>
      <c r="AM349" s="6">
        <v>0</v>
      </c>
      <c r="AN349" s="6">
        <v>0</v>
      </c>
      <c r="AO349" s="6">
        <v>0</v>
      </c>
      <c r="AP349" s="6">
        <v>1</v>
      </c>
      <c r="AQ349" s="6">
        <v>1</v>
      </c>
      <c r="AR349" s="6">
        <v>1</v>
      </c>
      <c r="AS349" s="6">
        <v>1</v>
      </c>
      <c r="AT349" s="6">
        <v>1</v>
      </c>
      <c r="AU349" s="6">
        <v>1</v>
      </c>
      <c r="AV349" s="6">
        <v>0</v>
      </c>
      <c r="AW349" s="6">
        <v>0</v>
      </c>
      <c r="AX349" s="6">
        <v>0</v>
      </c>
      <c r="AY349" s="1"/>
      <c r="AZ349" s="1"/>
      <c r="BA349" s="2"/>
      <c r="BB349" s="2"/>
      <c r="BC349" s="2">
        <v>2</v>
      </c>
      <c r="BD349" s="2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x14ac:dyDescent="0.3">
      <c r="A350" s="1" t="s">
        <v>195</v>
      </c>
      <c r="B350" s="1" t="s">
        <v>131</v>
      </c>
      <c r="C350" s="1" t="s">
        <v>217</v>
      </c>
      <c r="D350" s="1" t="s">
        <v>218</v>
      </c>
      <c r="E350" s="1" t="s">
        <v>201</v>
      </c>
      <c r="F350" s="1" t="s">
        <v>202</v>
      </c>
      <c r="G350" s="1" t="s">
        <v>2</v>
      </c>
      <c r="H350" s="1">
        <v>28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>
        <v>0</v>
      </c>
      <c r="AE350" s="1">
        <v>1</v>
      </c>
      <c r="AF350" s="1"/>
      <c r="AG350" s="1">
        <v>0</v>
      </c>
      <c r="AH350" s="1">
        <v>0</v>
      </c>
      <c r="AI350" s="1">
        <v>0</v>
      </c>
      <c r="AJ350" s="1">
        <v>1</v>
      </c>
      <c r="AK350" s="1">
        <v>0</v>
      </c>
      <c r="AL350" s="1">
        <v>0</v>
      </c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2"/>
      <c r="BB350" s="2"/>
      <c r="BC350" s="2"/>
      <c r="BD350" s="2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>
        <v>3</v>
      </c>
    </row>
    <row r="351" spans="1:69" x14ac:dyDescent="0.3">
      <c r="A351" s="1" t="s">
        <v>196</v>
      </c>
      <c r="B351" s="1" t="s">
        <v>131</v>
      </c>
      <c r="C351" s="1" t="s">
        <v>217</v>
      </c>
      <c r="D351" s="1" t="s">
        <v>218</v>
      </c>
      <c r="E351" s="1" t="s">
        <v>201</v>
      </c>
      <c r="F351" s="1" t="s">
        <v>202</v>
      </c>
      <c r="G351" s="1" t="s">
        <v>2</v>
      </c>
      <c r="H351" s="1">
        <v>26</v>
      </c>
      <c r="I351" s="1">
        <v>22</v>
      </c>
      <c r="J351" s="1">
        <v>29</v>
      </c>
      <c r="K351" s="1"/>
      <c r="L351" s="1"/>
      <c r="M351" s="1"/>
      <c r="N351" s="1"/>
      <c r="O351" s="1"/>
      <c r="P351" s="1"/>
      <c r="Q351" s="2">
        <f>48*3.8</f>
        <v>182.39999999999998</v>
      </c>
      <c r="R351" s="2"/>
      <c r="S351" s="2"/>
      <c r="T351" s="2"/>
      <c r="U351" s="1">
        <v>8</v>
      </c>
      <c r="V351" s="1">
        <v>5</v>
      </c>
      <c r="W351" s="1">
        <v>15</v>
      </c>
      <c r="X351" s="1">
        <v>329</v>
      </c>
      <c r="Y351" s="1"/>
      <c r="Z351" s="1"/>
      <c r="AA351" s="1">
        <v>16</v>
      </c>
      <c r="AB351" s="1">
        <v>13</v>
      </c>
      <c r="AC351" s="1">
        <v>21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0</v>
      </c>
      <c r="AJ351" s="1">
        <v>1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1</v>
      </c>
      <c r="AS351" s="1">
        <v>1</v>
      </c>
      <c r="AT351" s="1">
        <v>1</v>
      </c>
      <c r="AU351" s="1">
        <v>1</v>
      </c>
      <c r="AV351" s="1">
        <v>0</v>
      </c>
      <c r="AW351" s="1">
        <v>0</v>
      </c>
      <c r="AX351" s="1">
        <v>0</v>
      </c>
      <c r="AY351" s="1">
        <v>1</v>
      </c>
      <c r="AZ351" s="1">
        <v>35</v>
      </c>
      <c r="BA351" s="2">
        <v>1</v>
      </c>
      <c r="BB351" s="2">
        <v>2</v>
      </c>
      <c r="BC351" s="2">
        <v>2</v>
      </c>
      <c r="BD351" s="2"/>
      <c r="BE351" s="1">
        <v>0</v>
      </c>
      <c r="BF351" s="1">
        <v>0</v>
      </c>
      <c r="BG351" s="1">
        <v>0</v>
      </c>
      <c r="BH351" s="1">
        <v>1</v>
      </c>
      <c r="BI351" s="1">
        <v>1</v>
      </c>
      <c r="BJ351" s="1">
        <v>1</v>
      </c>
      <c r="BK351" s="1">
        <v>0</v>
      </c>
      <c r="BL351" s="1">
        <v>0</v>
      </c>
      <c r="BM351" s="1">
        <v>1</v>
      </c>
      <c r="BN351" s="1">
        <v>0</v>
      </c>
      <c r="BO351" s="1">
        <v>0</v>
      </c>
      <c r="BP351" s="1">
        <v>0</v>
      </c>
      <c r="BQ351" s="1"/>
    </row>
    <row r="352" spans="1:69" x14ac:dyDescent="0.3">
      <c r="A352" s="1" t="s">
        <v>199</v>
      </c>
      <c r="B352" s="1" t="s">
        <v>131</v>
      </c>
      <c r="C352" s="1" t="s">
        <v>217</v>
      </c>
      <c r="D352" s="1" t="s">
        <v>218</v>
      </c>
      <c r="E352" s="1" t="s">
        <v>201</v>
      </c>
      <c r="F352" s="1" t="s">
        <v>202</v>
      </c>
      <c r="G352" s="1" t="s">
        <v>2</v>
      </c>
      <c r="H352" s="3">
        <v>28</v>
      </c>
      <c r="I352" s="1"/>
      <c r="J352" s="1"/>
      <c r="K352" s="1"/>
      <c r="L352" s="1"/>
      <c r="M352" s="1"/>
      <c r="N352" s="1"/>
      <c r="O352" s="1"/>
      <c r="P352" s="1"/>
      <c r="Q352" s="1">
        <v>180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2"/>
      <c r="BB352" s="2"/>
      <c r="BC352" s="2"/>
      <c r="BD352" s="2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x14ac:dyDescent="0.3">
      <c r="A353" s="1" t="s">
        <v>205</v>
      </c>
      <c r="B353" s="1" t="s">
        <v>131</v>
      </c>
      <c r="C353" s="1" t="s">
        <v>217</v>
      </c>
      <c r="D353" s="1" t="s">
        <v>218</v>
      </c>
      <c r="E353" s="1" t="s">
        <v>201</v>
      </c>
      <c r="F353" s="1" t="s">
        <v>202</v>
      </c>
      <c r="G353" s="1" t="s">
        <v>2</v>
      </c>
      <c r="H353" s="1"/>
      <c r="I353" s="1"/>
      <c r="J353" s="1"/>
      <c r="K353" s="1">
        <v>56</v>
      </c>
      <c r="L353" s="1">
        <v>52</v>
      </c>
      <c r="M353" s="1">
        <v>60</v>
      </c>
      <c r="N353" s="1">
        <v>56</v>
      </c>
      <c r="O353" s="1">
        <v>52</v>
      </c>
      <c r="P353" s="1">
        <v>60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>
        <v>0</v>
      </c>
      <c r="AE353" s="1">
        <v>1</v>
      </c>
      <c r="AF353" s="1">
        <v>0</v>
      </c>
      <c r="AG353" s="1">
        <v>0</v>
      </c>
      <c r="AH353" s="1">
        <v>0</v>
      </c>
      <c r="AI353" s="1">
        <v>0</v>
      </c>
      <c r="AJ353" s="1">
        <v>1</v>
      </c>
      <c r="AK353" s="1">
        <v>0</v>
      </c>
      <c r="AL353" s="1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1</v>
      </c>
      <c r="AS353" s="6">
        <v>1</v>
      </c>
      <c r="AT353" s="6">
        <v>1</v>
      </c>
      <c r="AU353" s="6">
        <v>1</v>
      </c>
      <c r="AV353" s="6">
        <v>0</v>
      </c>
      <c r="AW353" s="6">
        <v>0</v>
      </c>
      <c r="AX353" s="6">
        <v>0</v>
      </c>
      <c r="AY353" s="1"/>
      <c r="AZ353" s="1"/>
      <c r="BA353" s="2"/>
      <c r="BB353" s="2"/>
      <c r="BC353" s="2">
        <v>2</v>
      </c>
      <c r="BD353" s="2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x14ac:dyDescent="0.3">
      <c r="A354" s="1" t="s">
        <v>195</v>
      </c>
      <c r="B354" s="1" t="s">
        <v>132</v>
      </c>
      <c r="C354" s="1" t="s">
        <v>217</v>
      </c>
      <c r="D354" s="1" t="s">
        <v>218</v>
      </c>
      <c r="E354" s="1" t="s">
        <v>201</v>
      </c>
      <c r="F354" s="1" t="s">
        <v>202</v>
      </c>
      <c r="G354" s="1" t="s">
        <v>2</v>
      </c>
      <c r="H354" s="1">
        <v>37.5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>
        <v>0</v>
      </c>
      <c r="AE354" s="1">
        <v>1</v>
      </c>
      <c r="AF354" s="1"/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2"/>
      <c r="BB354" s="2"/>
      <c r="BC354" s="2"/>
      <c r="BD354" s="2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>
        <v>3</v>
      </c>
    </row>
    <row r="355" spans="1:69" x14ac:dyDescent="0.3">
      <c r="A355" s="1" t="s">
        <v>196</v>
      </c>
      <c r="B355" s="1" t="s">
        <v>132</v>
      </c>
      <c r="C355" s="1" t="s">
        <v>217</v>
      </c>
      <c r="D355" s="1" t="s">
        <v>218</v>
      </c>
      <c r="E355" s="1" t="s">
        <v>201</v>
      </c>
      <c r="F355" s="1" t="s">
        <v>202</v>
      </c>
      <c r="G355" s="1" t="s">
        <v>2</v>
      </c>
      <c r="H355" s="1"/>
      <c r="I355" s="1"/>
      <c r="J355" s="1"/>
      <c r="K355" s="1">
        <v>35</v>
      </c>
      <c r="L355" s="1">
        <v>32</v>
      </c>
      <c r="M355" s="1">
        <v>38</v>
      </c>
      <c r="N355" s="1">
        <v>40</v>
      </c>
      <c r="O355" s="1">
        <v>36</v>
      </c>
      <c r="P355" s="1">
        <v>43</v>
      </c>
      <c r="Q355" s="2">
        <f>60*2.3</f>
        <v>138</v>
      </c>
      <c r="R355" s="2"/>
      <c r="S355" s="2"/>
      <c r="T355" s="2"/>
      <c r="U355" s="1">
        <v>8</v>
      </c>
      <c r="V355" s="1"/>
      <c r="W355" s="1"/>
      <c r="X355" s="1">
        <v>329</v>
      </c>
      <c r="Y355" s="1"/>
      <c r="Z355" s="1"/>
      <c r="AA355" s="1">
        <v>18</v>
      </c>
      <c r="AB355" s="1">
        <v>12</v>
      </c>
      <c r="AC355" s="1">
        <v>27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v>0</v>
      </c>
      <c r="AJ355" s="1">
        <v>1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1</v>
      </c>
      <c r="AR355" s="1">
        <v>1</v>
      </c>
      <c r="AS355" s="1">
        <v>1</v>
      </c>
      <c r="AT355" s="1">
        <v>1</v>
      </c>
      <c r="AU355" s="1">
        <v>0</v>
      </c>
      <c r="AV355" s="1">
        <v>0</v>
      </c>
      <c r="AW355" s="1">
        <v>0</v>
      </c>
      <c r="AX355" s="1">
        <v>0</v>
      </c>
      <c r="AY355" s="1">
        <v>1</v>
      </c>
      <c r="AZ355" s="1">
        <v>21</v>
      </c>
      <c r="BA355" s="2">
        <v>1</v>
      </c>
      <c r="BB355" s="2">
        <v>7</v>
      </c>
      <c r="BC355" s="2">
        <v>1</v>
      </c>
      <c r="BD355" s="2"/>
      <c r="BE355" s="1">
        <v>0</v>
      </c>
      <c r="BF355" s="1">
        <v>0</v>
      </c>
      <c r="BG355" s="1">
        <v>0</v>
      </c>
      <c r="BH355" s="1">
        <v>1</v>
      </c>
      <c r="BI355" s="1">
        <v>1</v>
      </c>
      <c r="BJ355" s="1">
        <v>1</v>
      </c>
      <c r="BK355" s="1">
        <v>0</v>
      </c>
      <c r="BL355" s="1">
        <v>0</v>
      </c>
      <c r="BM355" s="1">
        <v>1</v>
      </c>
      <c r="BN355" s="1">
        <v>0</v>
      </c>
      <c r="BO355" s="1">
        <v>0</v>
      </c>
      <c r="BP355" s="1">
        <v>0</v>
      </c>
      <c r="BQ355" s="1"/>
    </row>
    <row r="356" spans="1:69" x14ac:dyDescent="0.3">
      <c r="A356" s="1" t="s">
        <v>199</v>
      </c>
      <c r="B356" s="1" t="s">
        <v>132</v>
      </c>
      <c r="C356" s="1" t="s">
        <v>217</v>
      </c>
      <c r="D356" s="1" t="s">
        <v>218</v>
      </c>
      <c r="E356" s="1" t="s">
        <v>201</v>
      </c>
      <c r="F356" s="1" t="s">
        <v>202</v>
      </c>
      <c r="G356" s="1" t="s">
        <v>2</v>
      </c>
      <c r="H356" s="3">
        <v>40</v>
      </c>
      <c r="I356" s="1"/>
      <c r="J356" s="1"/>
      <c r="K356" s="1"/>
      <c r="L356" s="1"/>
      <c r="M356" s="1"/>
      <c r="N356" s="1"/>
      <c r="O356" s="1"/>
      <c r="P356" s="1"/>
      <c r="Q356" s="1">
        <v>140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2"/>
      <c r="BB356" s="2"/>
      <c r="BC356" s="2"/>
      <c r="BD356" s="2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x14ac:dyDescent="0.3">
      <c r="A357" s="1" t="s">
        <v>197</v>
      </c>
      <c r="B357" s="1" t="s">
        <v>132</v>
      </c>
      <c r="C357" s="1" t="s">
        <v>217</v>
      </c>
      <c r="D357" s="1" t="s">
        <v>218</v>
      </c>
      <c r="E357" s="1" t="s">
        <v>201</v>
      </c>
      <c r="F357" s="1" t="s">
        <v>202</v>
      </c>
      <c r="G357" s="1" t="s">
        <v>2</v>
      </c>
      <c r="H357" s="1">
        <v>78.8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2">
        <v>1</v>
      </c>
      <c r="BB357" s="2"/>
      <c r="BC357" s="2">
        <v>2</v>
      </c>
      <c r="BD357" s="2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>
        <v>7.2</v>
      </c>
    </row>
    <row r="358" spans="1:69" x14ac:dyDescent="0.3">
      <c r="A358" s="1" t="s">
        <v>205</v>
      </c>
      <c r="B358" s="1" t="s">
        <v>132</v>
      </c>
      <c r="C358" s="1" t="s">
        <v>217</v>
      </c>
      <c r="D358" s="1" t="s">
        <v>218</v>
      </c>
      <c r="E358" s="1" t="s">
        <v>201</v>
      </c>
      <c r="F358" s="1" t="s">
        <v>202</v>
      </c>
      <c r="G358" s="1" t="s">
        <v>2</v>
      </c>
      <c r="H358" s="1"/>
      <c r="I358" s="1"/>
      <c r="J358" s="1"/>
      <c r="K358" s="1">
        <v>66.5</v>
      </c>
      <c r="L358" s="1">
        <v>57</v>
      </c>
      <c r="M358" s="1">
        <v>76</v>
      </c>
      <c r="N358" s="1">
        <v>77.5</v>
      </c>
      <c r="O358" s="1">
        <v>72</v>
      </c>
      <c r="P358" s="1">
        <v>83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0</v>
      </c>
      <c r="AJ358" s="1">
        <v>1</v>
      </c>
      <c r="AK358" s="1">
        <v>0</v>
      </c>
      <c r="AL358" s="1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1</v>
      </c>
      <c r="AR358" s="6">
        <v>1</v>
      </c>
      <c r="AS358" s="6">
        <v>1</v>
      </c>
      <c r="AT358" s="6">
        <v>1</v>
      </c>
      <c r="AU358" s="6">
        <v>0</v>
      </c>
      <c r="AV358" s="6">
        <v>0</v>
      </c>
      <c r="AW358" s="6">
        <v>0</v>
      </c>
      <c r="AX358" s="6">
        <v>0</v>
      </c>
      <c r="AY358" s="1"/>
      <c r="AZ358" s="1"/>
      <c r="BA358" s="2"/>
      <c r="BB358" s="2"/>
      <c r="BC358" s="2">
        <v>1</v>
      </c>
      <c r="BD358" s="2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x14ac:dyDescent="0.3">
      <c r="A359" s="1" t="s">
        <v>198</v>
      </c>
      <c r="B359" s="1" t="s">
        <v>133</v>
      </c>
      <c r="C359" s="1" t="s">
        <v>217</v>
      </c>
      <c r="D359" s="1" t="s">
        <v>218</v>
      </c>
      <c r="E359" s="1" t="s">
        <v>201</v>
      </c>
      <c r="F359" s="1" t="s">
        <v>202</v>
      </c>
      <c r="G359" s="1" t="s">
        <v>2</v>
      </c>
      <c r="H359" s="1">
        <v>25</v>
      </c>
      <c r="I359" s="1">
        <v>22</v>
      </c>
      <c r="J359" s="1">
        <v>27</v>
      </c>
      <c r="K359" s="1"/>
      <c r="L359" s="1"/>
      <c r="M359" s="1"/>
      <c r="N359" s="1"/>
      <c r="O359" s="1"/>
      <c r="P359" s="1"/>
      <c r="Q359" s="1">
        <v>140</v>
      </c>
      <c r="R359" s="1"/>
      <c r="S359" s="1"/>
      <c r="T359" s="1"/>
      <c r="U359" s="1">
        <v>7</v>
      </c>
      <c r="V359" s="1">
        <v>5</v>
      </c>
      <c r="W359" s="1">
        <v>12</v>
      </c>
      <c r="X359" s="1">
        <v>28</v>
      </c>
      <c r="Y359" s="1">
        <v>25</v>
      </c>
      <c r="Z359" s="1">
        <v>32</v>
      </c>
      <c r="AA359" s="1">
        <v>15</v>
      </c>
      <c r="AB359" s="1">
        <v>13</v>
      </c>
      <c r="AC359" s="1">
        <v>18</v>
      </c>
      <c r="AD359" s="1">
        <v>0</v>
      </c>
      <c r="AE359" s="1">
        <v>1</v>
      </c>
      <c r="AF359" s="1">
        <v>1</v>
      </c>
      <c r="AG359" s="1">
        <v>1</v>
      </c>
      <c r="AH359" s="1">
        <v>0</v>
      </c>
      <c r="AI359" s="1">
        <v>0</v>
      </c>
      <c r="AJ359" s="1">
        <v>1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1</v>
      </c>
      <c r="AS359" s="1">
        <v>1</v>
      </c>
      <c r="AT359" s="1">
        <v>1</v>
      </c>
      <c r="AU359" s="1">
        <v>0</v>
      </c>
      <c r="AV359" s="1">
        <v>0</v>
      </c>
      <c r="AW359" s="1">
        <v>0</v>
      </c>
      <c r="AX359" s="1">
        <v>0</v>
      </c>
      <c r="AY359" s="1">
        <v>1</v>
      </c>
      <c r="AZ359" s="1">
        <v>20</v>
      </c>
      <c r="BA359" s="2">
        <v>1</v>
      </c>
      <c r="BB359" s="2">
        <v>2</v>
      </c>
      <c r="BC359" s="2">
        <v>2</v>
      </c>
      <c r="BD359" s="2"/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>
        <v>0</v>
      </c>
      <c r="BM359" s="1">
        <v>1</v>
      </c>
      <c r="BN359" s="1">
        <v>0</v>
      </c>
      <c r="BO359" s="1">
        <v>0</v>
      </c>
      <c r="BP359" s="1">
        <v>0</v>
      </c>
      <c r="BQ359" s="1">
        <v>4</v>
      </c>
    </row>
    <row r="360" spans="1:69" x14ac:dyDescent="0.3">
      <c r="A360" s="1" t="s">
        <v>205</v>
      </c>
      <c r="B360" s="1" t="s">
        <v>133</v>
      </c>
      <c r="C360" s="1" t="s">
        <v>217</v>
      </c>
      <c r="D360" s="1" t="s">
        <v>218</v>
      </c>
      <c r="E360" s="1" t="s">
        <v>201</v>
      </c>
      <c r="F360" s="1" t="s">
        <v>202</v>
      </c>
      <c r="G360" s="1" t="s">
        <v>2</v>
      </c>
      <c r="H360" s="1"/>
      <c r="I360" s="1"/>
      <c r="J360" s="1"/>
      <c r="K360" s="1">
        <v>50</v>
      </c>
      <c r="L360" s="1">
        <v>46</v>
      </c>
      <c r="M360" s="1">
        <v>54</v>
      </c>
      <c r="N360" s="1">
        <v>50</v>
      </c>
      <c r="O360" s="1">
        <v>46</v>
      </c>
      <c r="P360" s="1">
        <v>54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>
        <v>0</v>
      </c>
      <c r="AE360" s="1">
        <v>1</v>
      </c>
      <c r="AF360" s="1">
        <v>0</v>
      </c>
      <c r="AG360" s="1">
        <v>1</v>
      </c>
      <c r="AH360" s="1">
        <v>1</v>
      </c>
      <c r="AI360" s="1">
        <v>0</v>
      </c>
      <c r="AJ360" s="1">
        <v>1</v>
      </c>
      <c r="AK360" s="1">
        <v>0</v>
      </c>
      <c r="AL360" s="1">
        <v>0</v>
      </c>
      <c r="AM360" s="6">
        <v>0</v>
      </c>
      <c r="AN360" s="6">
        <v>0</v>
      </c>
      <c r="AO360" s="6">
        <v>0</v>
      </c>
      <c r="AP360" s="6">
        <v>1</v>
      </c>
      <c r="AQ360" s="6">
        <v>1</v>
      </c>
      <c r="AR360" s="6">
        <v>1</v>
      </c>
      <c r="AS360" s="6">
        <v>1</v>
      </c>
      <c r="AT360" s="6">
        <v>1</v>
      </c>
      <c r="AU360" s="6">
        <v>1</v>
      </c>
      <c r="AV360" s="6">
        <v>1</v>
      </c>
      <c r="AW360" s="6">
        <v>0</v>
      </c>
      <c r="AX360" s="6">
        <v>0</v>
      </c>
      <c r="AY360" s="1"/>
      <c r="AZ360" s="1"/>
      <c r="BA360" s="2"/>
      <c r="BB360" s="2"/>
      <c r="BC360" s="2">
        <v>2</v>
      </c>
      <c r="BD360" s="2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x14ac:dyDescent="0.3">
      <c r="A361" s="1" t="s">
        <v>196</v>
      </c>
      <c r="B361" s="1" t="s">
        <v>174</v>
      </c>
      <c r="C361" s="1" t="s">
        <v>217</v>
      </c>
      <c r="D361" s="1" t="s">
        <v>218</v>
      </c>
      <c r="E361" s="1" t="s">
        <v>201</v>
      </c>
      <c r="F361" s="1" t="s">
        <v>202</v>
      </c>
      <c r="G361" s="1" t="s">
        <v>2</v>
      </c>
      <c r="H361" s="1">
        <v>25</v>
      </c>
      <c r="I361" s="1">
        <v>24</v>
      </c>
      <c r="J361" s="1">
        <v>26</v>
      </c>
      <c r="K361" s="1"/>
      <c r="L361" s="1"/>
      <c r="M361" s="1"/>
      <c r="N361" s="1"/>
      <c r="O361" s="1"/>
      <c r="P361" s="1"/>
      <c r="Q361" s="2">
        <f>42*2.5</f>
        <v>105</v>
      </c>
      <c r="R361" s="2"/>
      <c r="S361" s="2"/>
      <c r="T361" s="2"/>
      <c r="U361" s="1">
        <v>12</v>
      </c>
      <c r="V361" s="1"/>
      <c r="W361" s="1"/>
      <c r="X361" s="1"/>
      <c r="Y361" s="1">
        <v>308</v>
      </c>
      <c r="Z361" s="1">
        <v>329</v>
      </c>
      <c r="AA361" s="1">
        <v>18</v>
      </c>
      <c r="AB361" s="1">
        <v>15</v>
      </c>
      <c r="AC361" s="1">
        <v>20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1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1</v>
      </c>
      <c r="AS361" s="1">
        <v>1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1</v>
      </c>
      <c r="AZ361" s="1">
        <v>14</v>
      </c>
      <c r="BA361" s="2">
        <v>1</v>
      </c>
      <c r="BB361" s="2">
        <v>1</v>
      </c>
      <c r="BC361" s="2">
        <v>2</v>
      </c>
      <c r="BD361" s="2"/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1</v>
      </c>
      <c r="BK361" s="1">
        <v>0</v>
      </c>
      <c r="BL361" s="1">
        <v>0</v>
      </c>
      <c r="BM361" s="1">
        <v>1</v>
      </c>
      <c r="BN361" s="1">
        <v>0</v>
      </c>
      <c r="BO361" s="1">
        <v>0</v>
      </c>
      <c r="BP361" s="1">
        <v>0</v>
      </c>
      <c r="BQ361" s="1"/>
    </row>
    <row r="362" spans="1:69" x14ac:dyDescent="0.3">
      <c r="A362" s="1" t="s">
        <v>199</v>
      </c>
      <c r="B362" s="1" t="s">
        <v>174</v>
      </c>
      <c r="C362" s="1" t="s">
        <v>217</v>
      </c>
      <c r="D362" s="1" t="s">
        <v>218</v>
      </c>
      <c r="E362" s="1" t="s">
        <v>201</v>
      </c>
      <c r="F362" s="1" t="s">
        <v>202</v>
      </c>
      <c r="G362" s="1" t="s">
        <v>2</v>
      </c>
      <c r="H362" s="1">
        <v>26.5</v>
      </c>
      <c r="I362" s="1"/>
      <c r="J362" s="1"/>
      <c r="K362" s="1"/>
      <c r="L362" s="1"/>
      <c r="M362" s="1"/>
      <c r="N362" s="1"/>
      <c r="O362" s="1"/>
      <c r="P362" s="1"/>
      <c r="Q362" s="1">
        <v>107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2"/>
      <c r="BB362" s="2"/>
      <c r="BC362" s="2"/>
      <c r="BD362" s="2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x14ac:dyDescent="0.3">
      <c r="A363" s="1" t="s">
        <v>197</v>
      </c>
      <c r="B363" s="1" t="s">
        <v>174</v>
      </c>
      <c r="C363" s="1" t="s">
        <v>217</v>
      </c>
      <c r="D363" s="1" t="s">
        <v>218</v>
      </c>
      <c r="E363" s="1" t="s">
        <v>201</v>
      </c>
      <c r="F363" s="1" t="s">
        <v>202</v>
      </c>
      <c r="G363" s="1" t="s">
        <v>2</v>
      </c>
      <c r="H363" s="1">
        <v>44.9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2">
        <v>1</v>
      </c>
      <c r="BB363" s="2"/>
      <c r="BC363" s="2">
        <v>3</v>
      </c>
      <c r="BD363" s="2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>
        <v>2.4</v>
      </c>
    </row>
    <row r="364" spans="1:69" x14ac:dyDescent="0.3">
      <c r="A364" s="1" t="s">
        <v>205</v>
      </c>
      <c r="B364" s="1" t="s">
        <v>174</v>
      </c>
      <c r="C364" s="1" t="s">
        <v>217</v>
      </c>
      <c r="D364" s="1" t="s">
        <v>218</v>
      </c>
      <c r="E364" s="1" t="s">
        <v>201</v>
      </c>
      <c r="F364" s="1" t="s">
        <v>202</v>
      </c>
      <c r="G364" s="1" t="s">
        <v>2</v>
      </c>
      <c r="H364" s="1"/>
      <c r="I364" s="1"/>
      <c r="J364" s="1"/>
      <c r="K364" s="1">
        <v>43</v>
      </c>
      <c r="L364" s="1">
        <v>39</v>
      </c>
      <c r="M364" s="1">
        <v>47</v>
      </c>
      <c r="N364" s="1">
        <v>44</v>
      </c>
      <c r="O364" s="1">
        <v>40</v>
      </c>
      <c r="P364" s="1">
        <v>48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0</v>
      </c>
      <c r="AJ364" s="1">
        <v>1</v>
      </c>
      <c r="AK364" s="1">
        <v>0</v>
      </c>
      <c r="AL364" s="1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1</v>
      </c>
      <c r="AR364" s="6">
        <v>1</v>
      </c>
      <c r="AS364" s="6">
        <v>1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1"/>
      <c r="AZ364" s="1"/>
      <c r="BA364" s="2"/>
      <c r="BB364" s="2"/>
      <c r="BC364" s="2">
        <v>2</v>
      </c>
      <c r="BD364" s="2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x14ac:dyDescent="0.3">
      <c r="A365" s="1" t="s">
        <v>195</v>
      </c>
      <c r="B365" s="1" t="s">
        <v>175</v>
      </c>
      <c r="C365" s="1" t="s">
        <v>217</v>
      </c>
      <c r="D365" s="1" t="s">
        <v>218</v>
      </c>
      <c r="E365" s="1" t="s">
        <v>201</v>
      </c>
      <c r="F365" s="1" t="s">
        <v>202</v>
      </c>
      <c r="G365" s="1" t="s">
        <v>2</v>
      </c>
      <c r="H365" s="1">
        <v>23.5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>
        <v>0</v>
      </c>
      <c r="AE365" s="1">
        <v>1</v>
      </c>
      <c r="AF365" s="1"/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0</v>
      </c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2"/>
      <c r="BB365" s="2"/>
      <c r="BC365" s="2"/>
      <c r="BD365" s="2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>
        <v>4</v>
      </c>
    </row>
    <row r="366" spans="1:69" x14ac:dyDescent="0.3">
      <c r="A366" s="1" t="s">
        <v>196</v>
      </c>
      <c r="B366" s="1" t="s">
        <v>175</v>
      </c>
      <c r="C366" s="1" t="s">
        <v>217</v>
      </c>
      <c r="D366" s="1" t="s">
        <v>218</v>
      </c>
      <c r="E366" s="1" t="s">
        <v>201</v>
      </c>
      <c r="F366" s="1" t="s">
        <v>202</v>
      </c>
      <c r="G366" s="1" t="s">
        <v>2</v>
      </c>
      <c r="H366" s="1"/>
      <c r="I366" s="1"/>
      <c r="J366" s="1"/>
      <c r="K366" s="1">
        <v>23</v>
      </c>
      <c r="L366" s="1">
        <v>21</v>
      </c>
      <c r="M366" s="1">
        <v>25</v>
      </c>
      <c r="N366" s="1">
        <v>25</v>
      </c>
      <c r="O366" s="1">
        <v>23</v>
      </c>
      <c r="P366" s="1">
        <v>28</v>
      </c>
      <c r="Q366" s="2">
        <f>122*2.5</f>
        <v>305</v>
      </c>
      <c r="R366" s="2"/>
      <c r="S366" s="2"/>
      <c r="T366" s="2"/>
      <c r="U366" s="1">
        <v>22</v>
      </c>
      <c r="V366" s="1">
        <v>14</v>
      </c>
      <c r="W366" s="1">
        <v>30</v>
      </c>
      <c r="X366" s="1"/>
      <c r="Y366" s="1">
        <v>259</v>
      </c>
      <c r="Z366" s="1">
        <v>308</v>
      </c>
      <c r="AA366" s="1">
        <v>19</v>
      </c>
      <c r="AB366" s="1">
        <v>14</v>
      </c>
      <c r="AC366" s="1">
        <v>30</v>
      </c>
      <c r="AD366" s="1">
        <v>0</v>
      </c>
      <c r="AE366" s="1">
        <v>1</v>
      </c>
      <c r="AF366" s="1">
        <v>0</v>
      </c>
      <c r="AG366" s="1">
        <v>0</v>
      </c>
      <c r="AH366" s="1">
        <v>0</v>
      </c>
      <c r="AI366" s="1">
        <v>0</v>
      </c>
      <c r="AJ366" s="1">
        <v>1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1</v>
      </c>
      <c r="AS366" s="1">
        <v>1</v>
      </c>
      <c r="AT366" s="1">
        <v>1</v>
      </c>
      <c r="AU366" s="1">
        <v>0</v>
      </c>
      <c r="AV366" s="1">
        <v>0</v>
      </c>
      <c r="AW366" s="1">
        <v>0</v>
      </c>
      <c r="AX366" s="1">
        <v>0</v>
      </c>
      <c r="AY366" s="1">
        <v>1</v>
      </c>
      <c r="AZ366" s="1">
        <v>42</v>
      </c>
      <c r="BA366" s="2">
        <v>1</v>
      </c>
      <c r="BB366" s="2">
        <v>2</v>
      </c>
      <c r="BC366" s="2">
        <v>2</v>
      </c>
      <c r="BD366" s="2"/>
      <c r="BE366" s="1">
        <v>0</v>
      </c>
      <c r="BF366" s="1">
        <v>0</v>
      </c>
      <c r="BG366" s="1">
        <v>1</v>
      </c>
      <c r="BH366" s="1">
        <v>0</v>
      </c>
      <c r="BI366" s="1">
        <v>0</v>
      </c>
      <c r="BJ366" s="1">
        <v>0</v>
      </c>
      <c r="BK366" s="1">
        <v>1</v>
      </c>
      <c r="BL366" s="1">
        <v>1</v>
      </c>
      <c r="BM366" s="1">
        <v>1</v>
      </c>
      <c r="BN366" s="1">
        <v>0</v>
      </c>
      <c r="BO366" s="1">
        <v>0</v>
      </c>
      <c r="BP366" s="1">
        <v>0</v>
      </c>
      <c r="BQ366" s="1"/>
    </row>
    <row r="367" spans="1:69" x14ac:dyDescent="0.3">
      <c r="A367" s="1" t="s">
        <v>199</v>
      </c>
      <c r="B367" s="1" t="s">
        <v>175</v>
      </c>
      <c r="C367" s="1" t="s">
        <v>217</v>
      </c>
      <c r="D367" s="1" t="s">
        <v>218</v>
      </c>
      <c r="E367" s="1" t="s">
        <v>201</v>
      </c>
      <c r="F367" s="1" t="s">
        <v>202</v>
      </c>
      <c r="G367" s="1" t="s">
        <v>2</v>
      </c>
      <c r="H367" s="1">
        <v>25.8</v>
      </c>
      <c r="I367" s="1"/>
      <c r="J367" s="1"/>
      <c r="K367" s="1"/>
      <c r="L367" s="1"/>
      <c r="M367" s="1"/>
      <c r="N367" s="1"/>
      <c r="O367" s="1"/>
      <c r="P367" s="1"/>
      <c r="Q367" s="1">
        <v>362</v>
      </c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2"/>
      <c r="BB367" s="2"/>
      <c r="BC367" s="2"/>
      <c r="BD367" s="2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x14ac:dyDescent="0.3">
      <c r="A368" s="1" t="s">
        <v>197</v>
      </c>
      <c r="B368" s="1" t="s">
        <v>175</v>
      </c>
      <c r="C368" s="1" t="s">
        <v>217</v>
      </c>
      <c r="D368" s="1" t="s">
        <v>218</v>
      </c>
      <c r="E368" s="1" t="s">
        <v>201</v>
      </c>
      <c r="F368" s="1" t="s">
        <v>202</v>
      </c>
      <c r="G368" s="1" t="s">
        <v>2</v>
      </c>
      <c r="H368" s="1">
        <v>43.9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2">
        <v>1</v>
      </c>
      <c r="BB368" s="2"/>
      <c r="BC368" s="2">
        <v>3</v>
      </c>
      <c r="BD368" s="2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>
        <v>3.5</v>
      </c>
    </row>
    <row r="369" spans="1:69" x14ac:dyDescent="0.3">
      <c r="A369" s="1" t="s">
        <v>205</v>
      </c>
      <c r="B369" s="1" t="s">
        <v>175</v>
      </c>
      <c r="C369" s="1" t="s">
        <v>217</v>
      </c>
      <c r="D369" s="1" t="s">
        <v>218</v>
      </c>
      <c r="E369" s="1" t="s">
        <v>201</v>
      </c>
      <c r="F369" s="1" t="s">
        <v>202</v>
      </c>
      <c r="G369" s="1" t="s">
        <v>2</v>
      </c>
      <c r="H369" s="1"/>
      <c r="I369" s="1"/>
      <c r="J369" s="1"/>
      <c r="K369" s="1">
        <v>40</v>
      </c>
      <c r="L369" s="1">
        <v>36</v>
      </c>
      <c r="M369" s="1">
        <v>44</v>
      </c>
      <c r="N369" s="1">
        <v>41.5</v>
      </c>
      <c r="O369" s="1">
        <v>37</v>
      </c>
      <c r="P369" s="1">
        <v>46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0</v>
      </c>
      <c r="AL369" s="1">
        <v>0</v>
      </c>
      <c r="AM369" s="6">
        <v>0</v>
      </c>
      <c r="AN369" s="6">
        <v>0</v>
      </c>
      <c r="AO369" s="6">
        <v>1</v>
      </c>
      <c r="AP369" s="6">
        <v>1</v>
      </c>
      <c r="AQ369" s="6">
        <v>1</v>
      </c>
      <c r="AR369" s="6">
        <v>1</v>
      </c>
      <c r="AS369" s="6">
        <v>1</v>
      </c>
      <c r="AT369" s="6">
        <v>1</v>
      </c>
      <c r="AU369" s="6">
        <v>1</v>
      </c>
      <c r="AV369" s="6">
        <v>1</v>
      </c>
      <c r="AW369" s="6">
        <v>0</v>
      </c>
      <c r="AX369" s="6">
        <v>0</v>
      </c>
      <c r="AY369" s="1"/>
      <c r="AZ369" s="1"/>
      <c r="BA369" s="2"/>
      <c r="BB369" s="2"/>
      <c r="BC369" s="2">
        <v>2</v>
      </c>
      <c r="BD369" s="2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x14ac:dyDescent="0.3">
      <c r="A370" s="1" t="s">
        <v>195</v>
      </c>
      <c r="B370" s="1" t="s">
        <v>176</v>
      </c>
      <c r="C370" s="1" t="s">
        <v>217</v>
      </c>
      <c r="D370" s="1" t="s">
        <v>218</v>
      </c>
      <c r="E370" s="1" t="s">
        <v>201</v>
      </c>
      <c r="F370" s="1" t="s">
        <v>202</v>
      </c>
      <c r="G370" s="1" t="s">
        <v>2</v>
      </c>
      <c r="H370" s="1">
        <v>24.5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>
        <v>0</v>
      </c>
      <c r="AE370" s="1">
        <v>1</v>
      </c>
      <c r="AF370" s="1"/>
      <c r="AG370" s="1">
        <v>0</v>
      </c>
      <c r="AH370" s="1">
        <v>0</v>
      </c>
      <c r="AI370" s="1">
        <v>0</v>
      </c>
      <c r="AJ370" s="1">
        <v>1</v>
      </c>
      <c r="AK370" s="1">
        <v>0</v>
      </c>
      <c r="AL370" s="1">
        <v>0</v>
      </c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2"/>
      <c r="BB370" s="2"/>
      <c r="BC370" s="2"/>
      <c r="BD370" s="2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>
        <v>5</v>
      </c>
    </row>
    <row r="371" spans="1:69" x14ac:dyDescent="0.3">
      <c r="A371" s="1" t="s">
        <v>196</v>
      </c>
      <c r="B371" s="1" t="s">
        <v>176</v>
      </c>
      <c r="C371" s="1" t="s">
        <v>217</v>
      </c>
      <c r="D371" s="1" t="s">
        <v>218</v>
      </c>
      <c r="E371" s="1" t="s">
        <v>201</v>
      </c>
      <c r="F371" s="1" t="s">
        <v>202</v>
      </c>
      <c r="G371" s="1" t="s">
        <v>2</v>
      </c>
      <c r="H371" s="1">
        <v>25</v>
      </c>
      <c r="I371" s="1">
        <v>23</v>
      </c>
      <c r="J371" s="1">
        <v>26</v>
      </c>
      <c r="K371" s="1"/>
      <c r="L371" s="1"/>
      <c r="M371" s="1"/>
      <c r="N371" s="1"/>
      <c r="O371" s="1"/>
      <c r="P371" s="1"/>
      <c r="Q371" s="2">
        <f>40*2.3</f>
        <v>92</v>
      </c>
      <c r="R371" s="2"/>
      <c r="S371" s="2"/>
      <c r="T371" s="2"/>
      <c r="U371" s="1">
        <v>20</v>
      </c>
      <c r="V371" s="1">
        <v>18</v>
      </c>
      <c r="W371" s="1">
        <v>22</v>
      </c>
      <c r="X371" s="1"/>
      <c r="Y371" s="1">
        <v>280</v>
      </c>
      <c r="Z371" s="1">
        <v>294</v>
      </c>
      <c r="AA371" s="1">
        <v>19</v>
      </c>
      <c r="AB371" s="1">
        <v>16</v>
      </c>
      <c r="AC371" s="1">
        <v>29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">
        <v>0</v>
      </c>
      <c r="AJ371" s="1">
        <v>1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1</v>
      </c>
      <c r="AS371" s="1">
        <v>1</v>
      </c>
      <c r="AT371" s="1">
        <v>1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21</v>
      </c>
      <c r="BA371" s="2">
        <v>1</v>
      </c>
      <c r="BB371" s="2">
        <v>2</v>
      </c>
      <c r="BC371" s="2">
        <v>2</v>
      </c>
      <c r="BD371" s="2"/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1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/>
    </row>
    <row r="372" spans="1:69" x14ac:dyDescent="0.3">
      <c r="A372" s="1" t="s">
        <v>205</v>
      </c>
      <c r="B372" s="1" t="s">
        <v>176</v>
      </c>
      <c r="C372" s="1" t="s">
        <v>217</v>
      </c>
      <c r="D372" s="1" t="s">
        <v>218</v>
      </c>
      <c r="E372" s="1" t="s">
        <v>201</v>
      </c>
      <c r="F372" s="1" t="s">
        <v>202</v>
      </c>
      <c r="G372" s="1" t="s">
        <v>2</v>
      </c>
      <c r="H372" s="1"/>
      <c r="I372" s="1"/>
      <c r="J372" s="1"/>
      <c r="K372" s="1">
        <v>47.5</v>
      </c>
      <c r="L372" s="1">
        <v>45</v>
      </c>
      <c r="M372" s="1">
        <v>50</v>
      </c>
      <c r="N372" s="1">
        <v>47.5</v>
      </c>
      <c r="O372" s="1">
        <v>45</v>
      </c>
      <c r="P372" s="1">
        <v>50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v>0</v>
      </c>
      <c r="AJ372" s="1">
        <v>1</v>
      </c>
      <c r="AK372" s="1">
        <v>0</v>
      </c>
      <c r="AL372" s="1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1</v>
      </c>
      <c r="AR372" s="6">
        <v>1</v>
      </c>
      <c r="AS372" s="6">
        <v>1</v>
      </c>
      <c r="AT372" s="6">
        <v>1</v>
      </c>
      <c r="AU372" s="6">
        <v>1</v>
      </c>
      <c r="AV372" s="6">
        <v>0</v>
      </c>
      <c r="AW372" s="6">
        <v>0</v>
      </c>
      <c r="AX372" s="6">
        <v>0</v>
      </c>
      <c r="AY372" s="1"/>
      <c r="AZ372" s="1"/>
      <c r="BA372" s="2"/>
      <c r="BB372" s="2"/>
      <c r="BC372" s="2">
        <v>2</v>
      </c>
      <c r="BD372" s="2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x14ac:dyDescent="0.3">
      <c r="A373" s="1" t="s">
        <v>195</v>
      </c>
      <c r="B373" s="1" t="s">
        <v>136</v>
      </c>
      <c r="C373" s="1" t="s">
        <v>217</v>
      </c>
      <c r="D373" s="1" t="s">
        <v>218</v>
      </c>
      <c r="E373" s="1" t="s">
        <v>201</v>
      </c>
      <c r="F373" s="1" t="s">
        <v>202</v>
      </c>
      <c r="G373" s="1" t="s">
        <v>2</v>
      </c>
      <c r="H373" s="1">
        <v>19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>
        <v>0</v>
      </c>
      <c r="AE373" s="1">
        <v>1</v>
      </c>
      <c r="AF373" s="1"/>
      <c r="AG373" s="1">
        <v>0</v>
      </c>
      <c r="AH373" s="1">
        <v>0</v>
      </c>
      <c r="AI373" s="1">
        <v>0</v>
      </c>
      <c r="AJ373" s="1">
        <v>1</v>
      </c>
      <c r="AK373" s="1">
        <v>0</v>
      </c>
      <c r="AL373" s="1">
        <v>0</v>
      </c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2"/>
      <c r="BB373" s="2"/>
      <c r="BC373" s="2"/>
      <c r="BD373" s="2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>
        <v>3</v>
      </c>
    </row>
    <row r="374" spans="1:69" x14ac:dyDescent="0.3">
      <c r="A374" s="1" t="s">
        <v>196</v>
      </c>
      <c r="B374" s="1" t="s">
        <v>136</v>
      </c>
      <c r="C374" s="1" t="s">
        <v>217</v>
      </c>
      <c r="D374" s="1" t="s">
        <v>218</v>
      </c>
      <c r="E374" s="1" t="s">
        <v>201</v>
      </c>
      <c r="F374" s="1" t="s">
        <v>202</v>
      </c>
      <c r="G374" s="1" t="s">
        <v>2</v>
      </c>
      <c r="H374" s="1">
        <v>19</v>
      </c>
      <c r="I374" s="1">
        <v>16</v>
      </c>
      <c r="J374" s="1">
        <v>21</v>
      </c>
      <c r="K374" s="1"/>
      <c r="L374" s="1"/>
      <c r="M374" s="1"/>
      <c r="N374" s="1"/>
      <c r="O374" s="1"/>
      <c r="P374" s="1"/>
      <c r="Q374" s="2">
        <f>191*1.5</f>
        <v>286.5</v>
      </c>
      <c r="R374" s="2"/>
      <c r="S374" s="2"/>
      <c r="T374" s="2"/>
      <c r="U374" s="1">
        <v>16</v>
      </c>
      <c r="V374" s="1"/>
      <c r="W374" s="1"/>
      <c r="X374" s="1">
        <v>329</v>
      </c>
      <c r="Y374" s="1"/>
      <c r="Z374" s="1"/>
      <c r="AA374" s="1"/>
      <c r="AB374" s="1">
        <v>15</v>
      </c>
      <c r="AC374" s="1">
        <v>26</v>
      </c>
      <c r="AD374" s="1">
        <v>0</v>
      </c>
      <c r="AE374" s="1">
        <v>1</v>
      </c>
      <c r="AF374" s="1">
        <v>0</v>
      </c>
      <c r="AG374" s="1">
        <v>0</v>
      </c>
      <c r="AH374" s="1">
        <v>0</v>
      </c>
      <c r="AI374" s="1">
        <v>0</v>
      </c>
      <c r="AJ374" s="1">
        <v>1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1</v>
      </c>
      <c r="AS374" s="1">
        <v>1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1</v>
      </c>
      <c r="AZ374" s="1">
        <v>21</v>
      </c>
      <c r="BA374" s="2">
        <v>1</v>
      </c>
      <c r="BB374" s="2">
        <v>2</v>
      </c>
      <c r="BC374" s="2">
        <v>2</v>
      </c>
      <c r="BD374" s="2"/>
      <c r="BE374" s="1">
        <v>0</v>
      </c>
      <c r="BF374" s="1">
        <v>0</v>
      </c>
      <c r="BG374" s="1">
        <v>0</v>
      </c>
      <c r="BH374" s="1">
        <v>1</v>
      </c>
      <c r="BI374" s="1">
        <v>0</v>
      </c>
      <c r="BJ374" s="1">
        <v>1</v>
      </c>
      <c r="BK374" s="1">
        <v>0</v>
      </c>
      <c r="BL374" s="1">
        <v>1</v>
      </c>
      <c r="BM374" s="1">
        <v>1</v>
      </c>
      <c r="BN374" s="1">
        <v>0</v>
      </c>
      <c r="BO374" s="1">
        <v>0</v>
      </c>
      <c r="BP374" s="1">
        <v>0</v>
      </c>
      <c r="BQ374" s="1"/>
    </row>
    <row r="375" spans="1:69" x14ac:dyDescent="0.3">
      <c r="A375" s="1" t="s">
        <v>197</v>
      </c>
      <c r="B375" s="1" t="s">
        <v>136</v>
      </c>
      <c r="C375" s="1" t="s">
        <v>217</v>
      </c>
      <c r="D375" s="1" t="s">
        <v>218</v>
      </c>
      <c r="E375" s="1" t="s">
        <v>201</v>
      </c>
      <c r="F375" s="1" t="s">
        <v>202</v>
      </c>
      <c r="G375" s="1" t="s">
        <v>2</v>
      </c>
      <c r="H375" s="1">
        <v>35.299999999999997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2">
        <v>1</v>
      </c>
      <c r="BB375" s="2"/>
      <c r="BC375" s="2">
        <v>3</v>
      </c>
      <c r="BD375" s="2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>
        <v>5.4</v>
      </c>
    </row>
    <row r="376" spans="1:69" x14ac:dyDescent="0.3">
      <c r="A376" s="1" t="s">
        <v>205</v>
      </c>
      <c r="B376" s="1" t="s">
        <v>136</v>
      </c>
      <c r="C376" s="1" t="s">
        <v>217</v>
      </c>
      <c r="D376" s="1" t="s">
        <v>218</v>
      </c>
      <c r="E376" s="1" t="s">
        <v>201</v>
      </c>
      <c r="F376" s="1" t="s">
        <v>202</v>
      </c>
      <c r="G376" s="1" t="s">
        <v>2</v>
      </c>
      <c r="H376" s="1"/>
      <c r="I376" s="1"/>
      <c r="J376" s="1"/>
      <c r="K376" s="1">
        <v>36</v>
      </c>
      <c r="L376" s="1">
        <v>32</v>
      </c>
      <c r="M376" s="1">
        <v>40</v>
      </c>
      <c r="N376" s="1">
        <v>35.5</v>
      </c>
      <c r="O376" s="1">
        <v>31</v>
      </c>
      <c r="P376" s="1">
        <v>40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>
        <v>0</v>
      </c>
      <c r="AE376" s="1">
        <v>1</v>
      </c>
      <c r="AF376" s="1">
        <v>1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1</v>
      </c>
      <c r="AR376" s="6">
        <v>1</v>
      </c>
      <c r="AS376" s="6">
        <v>1</v>
      </c>
      <c r="AT376" s="6">
        <v>1</v>
      </c>
      <c r="AU376" s="6">
        <v>1</v>
      </c>
      <c r="AV376" s="6">
        <v>0</v>
      </c>
      <c r="AW376" s="6">
        <v>0</v>
      </c>
      <c r="AX376" s="6">
        <v>0</v>
      </c>
      <c r="AY376" s="1"/>
      <c r="AZ376" s="1"/>
      <c r="BA376" s="2"/>
      <c r="BB376" s="2"/>
      <c r="BC376" s="2">
        <v>3</v>
      </c>
      <c r="BD376" s="2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x14ac:dyDescent="0.3">
      <c r="A377" s="1" t="s">
        <v>195</v>
      </c>
      <c r="B377" s="1" t="s">
        <v>137</v>
      </c>
      <c r="C377" s="1" t="s">
        <v>217</v>
      </c>
      <c r="D377" s="1" t="s">
        <v>218</v>
      </c>
      <c r="E377" s="1" t="s">
        <v>201</v>
      </c>
      <c r="F377" s="1" t="s">
        <v>202</v>
      </c>
      <c r="G377" s="1" t="s">
        <v>2</v>
      </c>
      <c r="H377" s="1">
        <v>15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>
        <v>0</v>
      </c>
      <c r="AE377" s="1">
        <v>1</v>
      </c>
      <c r="AF377" s="1"/>
      <c r="AG377" s="1">
        <v>0</v>
      </c>
      <c r="AH377" s="1">
        <v>0</v>
      </c>
      <c r="AI377" s="1">
        <v>0</v>
      </c>
      <c r="AJ377" s="1">
        <v>1</v>
      </c>
      <c r="AK377" s="1">
        <v>0</v>
      </c>
      <c r="AL377" s="1">
        <v>0</v>
      </c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2"/>
      <c r="BB377" s="2"/>
      <c r="BC377" s="2"/>
      <c r="BD377" s="2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>
        <v>3</v>
      </c>
    </row>
    <row r="378" spans="1:69" x14ac:dyDescent="0.3">
      <c r="A378" s="1" t="s">
        <v>196</v>
      </c>
      <c r="B378" s="1" t="s">
        <v>137</v>
      </c>
      <c r="C378" s="1" t="s">
        <v>217</v>
      </c>
      <c r="D378" s="1" t="s">
        <v>218</v>
      </c>
      <c r="E378" s="1" t="s">
        <v>201</v>
      </c>
      <c r="F378" s="1" t="s">
        <v>202</v>
      </c>
      <c r="G378" s="1" t="s">
        <v>2</v>
      </c>
      <c r="H378" s="1">
        <v>17</v>
      </c>
      <c r="I378" s="1">
        <v>16</v>
      </c>
      <c r="J378" s="1">
        <v>19</v>
      </c>
      <c r="K378" s="1"/>
      <c r="L378" s="1"/>
      <c r="M378" s="1"/>
      <c r="N378" s="1"/>
      <c r="O378" s="1"/>
      <c r="P378" s="1"/>
      <c r="Q378" s="2">
        <f>198*1.3</f>
        <v>257.40000000000003</v>
      </c>
      <c r="R378" s="2"/>
      <c r="S378" s="2"/>
      <c r="T378" s="2"/>
      <c r="U378" s="1">
        <v>18</v>
      </c>
      <c r="V378" s="1"/>
      <c r="W378" s="1"/>
      <c r="X378" s="1">
        <v>322</v>
      </c>
      <c r="Y378" s="1"/>
      <c r="Z378" s="1"/>
      <c r="AA378" s="1">
        <v>18</v>
      </c>
      <c r="AB378" s="1">
        <v>16</v>
      </c>
      <c r="AC378" s="1">
        <v>21</v>
      </c>
      <c r="AD378" s="1">
        <v>0</v>
      </c>
      <c r="AE378" s="1">
        <v>1</v>
      </c>
      <c r="AF378" s="1">
        <v>0</v>
      </c>
      <c r="AG378" s="1">
        <v>0</v>
      </c>
      <c r="AH378" s="1">
        <v>0</v>
      </c>
      <c r="AI378" s="1">
        <v>0</v>
      </c>
      <c r="AJ378" s="1">
        <v>1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1</v>
      </c>
      <c r="AR378" s="1">
        <v>1</v>
      </c>
      <c r="AS378" s="1">
        <v>1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1</v>
      </c>
      <c r="AZ378" s="1">
        <v>21</v>
      </c>
      <c r="BA378" s="2">
        <v>1</v>
      </c>
      <c r="BB378" s="2">
        <v>2</v>
      </c>
      <c r="BC378" s="2">
        <v>2</v>
      </c>
      <c r="BD378" s="2"/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1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/>
    </row>
    <row r="379" spans="1:69" x14ac:dyDescent="0.3">
      <c r="A379" s="1" t="s">
        <v>205</v>
      </c>
      <c r="B379" s="1" t="s">
        <v>137</v>
      </c>
      <c r="C379" s="1" t="s">
        <v>217</v>
      </c>
      <c r="D379" s="1" t="s">
        <v>218</v>
      </c>
      <c r="E379" s="1" t="s">
        <v>201</v>
      </c>
      <c r="F379" s="1" t="s">
        <v>202</v>
      </c>
      <c r="G379" s="1" t="s">
        <v>2</v>
      </c>
      <c r="H379" s="1"/>
      <c r="I379" s="1"/>
      <c r="J379" s="1"/>
      <c r="K379" s="1">
        <v>30</v>
      </c>
      <c r="L379" s="1">
        <v>28</v>
      </c>
      <c r="M379" s="1">
        <v>32</v>
      </c>
      <c r="N379" s="1">
        <v>30</v>
      </c>
      <c r="O379" s="1">
        <v>28</v>
      </c>
      <c r="P379" s="1">
        <v>32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>
        <v>0</v>
      </c>
      <c r="AE379" s="1">
        <v>1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1</v>
      </c>
      <c r="AS379" s="6">
        <v>1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1"/>
      <c r="AZ379" s="1"/>
      <c r="BA379" s="2"/>
      <c r="BB379" s="2"/>
      <c r="BC379" s="2">
        <v>3</v>
      </c>
      <c r="BD379" s="2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x14ac:dyDescent="0.3">
      <c r="A380" s="1" t="s">
        <v>195</v>
      </c>
      <c r="B380" s="1" t="s">
        <v>138</v>
      </c>
      <c r="C380" s="1" t="s">
        <v>217</v>
      </c>
      <c r="D380" s="1" t="s">
        <v>218</v>
      </c>
      <c r="E380" s="1" t="s">
        <v>201</v>
      </c>
      <c r="F380" s="1" t="s">
        <v>202</v>
      </c>
      <c r="G380" s="1" t="s">
        <v>2</v>
      </c>
      <c r="H380" s="1">
        <v>17.5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>
        <v>0</v>
      </c>
      <c r="AE380" s="1">
        <v>1</v>
      </c>
      <c r="AF380" s="1"/>
      <c r="AG380" s="1">
        <v>1</v>
      </c>
      <c r="AH380" s="1">
        <v>0</v>
      </c>
      <c r="AI380" s="1">
        <v>0</v>
      </c>
      <c r="AJ380" s="1">
        <v>1</v>
      </c>
      <c r="AK380" s="1">
        <v>0</v>
      </c>
      <c r="AL380" s="1">
        <v>0</v>
      </c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2"/>
      <c r="BB380" s="2"/>
      <c r="BC380" s="2"/>
      <c r="BD380" s="2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>
        <v>3</v>
      </c>
    </row>
    <row r="381" spans="1:69" x14ac:dyDescent="0.3">
      <c r="A381" s="1" t="s">
        <v>198</v>
      </c>
      <c r="B381" s="1" t="s">
        <v>138</v>
      </c>
      <c r="C381" s="1" t="s">
        <v>217</v>
      </c>
      <c r="D381" s="1" t="s">
        <v>218</v>
      </c>
      <c r="E381" s="1" t="s">
        <v>201</v>
      </c>
      <c r="F381" s="1" t="s">
        <v>202</v>
      </c>
      <c r="G381" s="1" t="s">
        <v>2</v>
      </c>
      <c r="H381" s="1">
        <v>16</v>
      </c>
      <c r="I381" s="1">
        <v>15</v>
      </c>
      <c r="J381" s="1">
        <v>17</v>
      </c>
      <c r="K381" s="1"/>
      <c r="L381" s="1"/>
      <c r="M381" s="1"/>
      <c r="N381" s="1"/>
      <c r="O381" s="1"/>
      <c r="P381" s="1"/>
      <c r="Q381" s="1">
        <v>370</v>
      </c>
      <c r="R381" s="1"/>
      <c r="S381" s="1"/>
      <c r="T381" s="1"/>
      <c r="U381" s="1">
        <v>18</v>
      </c>
      <c r="V381" s="1"/>
      <c r="W381" s="1"/>
      <c r="X381" s="1">
        <v>330</v>
      </c>
      <c r="Y381" s="1"/>
      <c r="Z381" s="1"/>
      <c r="AA381" s="1">
        <v>13</v>
      </c>
      <c r="AB381" s="1">
        <v>9</v>
      </c>
      <c r="AC381" s="1">
        <v>18</v>
      </c>
      <c r="AD381" s="1">
        <v>0</v>
      </c>
      <c r="AE381" s="1">
        <v>1</v>
      </c>
      <c r="AF381" s="1">
        <v>0</v>
      </c>
      <c r="AG381" s="1">
        <v>0</v>
      </c>
      <c r="AH381" s="1">
        <v>0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1</v>
      </c>
      <c r="AS381" s="1">
        <v>1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14</v>
      </c>
      <c r="BA381" s="2">
        <v>1</v>
      </c>
      <c r="BB381" s="2">
        <v>2</v>
      </c>
      <c r="BC381" s="2">
        <v>3</v>
      </c>
      <c r="BD381" s="2"/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1</v>
      </c>
      <c r="BL381" s="1">
        <v>0</v>
      </c>
      <c r="BM381" s="1">
        <v>1</v>
      </c>
      <c r="BN381" s="1">
        <v>0</v>
      </c>
      <c r="BO381" s="1">
        <v>0</v>
      </c>
      <c r="BP381" s="1">
        <v>0</v>
      </c>
      <c r="BQ381" s="1">
        <v>2</v>
      </c>
    </row>
    <row r="382" spans="1:69" x14ac:dyDescent="0.3">
      <c r="A382" s="1" t="s">
        <v>205</v>
      </c>
      <c r="B382" s="1" t="s">
        <v>138</v>
      </c>
      <c r="C382" s="1" t="s">
        <v>217</v>
      </c>
      <c r="D382" s="1" t="s">
        <v>218</v>
      </c>
      <c r="E382" s="1" t="s">
        <v>201</v>
      </c>
      <c r="F382" s="1" t="s">
        <v>202</v>
      </c>
      <c r="G382" s="1" t="s">
        <v>2</v>
      </c>
      <c r="H382" s="1"/>
      <c r="I382" s="1"/>
      <c r="J382" s="1"/>
      <c r="K382" s="1">
        <v>33</v>
      </c>
      <c r="L382" s="1">
        <v>30</v>
      </c>
      <c r="M382" s="1">
        <v>36</v>
      </c>
      <c r="N382" s="1">
        <v>33</v>
      </c>
      <c r="O382" s="1">
        <v>30</v>
      </c>
      <c r="P382" s="1">
        <v>36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>
        <v>0</v>
      </c>
      <c r="AE382" s="1">
        <v>1</v>
      </c>
      <c r="AF382" s="1">
        <v>0</v>
      </c>
      <c r="AG382" s="1">
        <v>0</v>
      </c>
      <c r="AH382" s="1">
        <v>0</v>
      </c>
      <c r="AI382" s="1">
        <v>0</v>
      </c>
      <c r="AJ382" s="1">
        <v>1</v>
      </c>
      <c r="AK382" s="1">
        <v>0</v>
      </c>
      <c r="AL382" s="1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1</v>
      </c>
      <c r="AR382" s="6">
        <v>1</v>
      </c>
      <c r="AS382" s="6">
        <v>1</v>
      </c>
      <c r="AT382" s="6">
        <v>1</v>
      </c>
      <c r="AU382" s="6">
        <v>0</v>
      </c>
      <c r="AV382" s="6">
        <v>0</v>
      </c>
      <c r="AW382" s="6">
        <v>0</v>
      </c>
      <c r="AX382" s="6">
        <v>0</v>
      </c>
      <c r="AY382" s="1"/>
      <c r="AZ382" s="1"/>
      <c r="BA382" s="2"/>
      <c r="BB382" s="2"/>
      <c r="BC382" s="2">
        <v>3</v>
      </c>
      <c r="BD382" s="2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x14ac:dyDescent="0.3">
      <c r="A383" s="1" t="s">
        <v>195</v>
      </c>
      <c r="B383" s="1" t="s">
        <v>139</v>
      </c>
      <c r="C383" s="1" t="s">
        <v>217</v>
      </c>
      <c r="D383" s="1" t="s">
        <v>218</v>
      </c>
      <c r="E383" s="1" t="s">
        <v>201</v>
      </c>
      <c r="F383" s="1" t="s">
        <v>202</v>
      </c>
      <c r="G383" s="1" t="s">
        <v>2</v>
      </c>
      <c r="H383" s="1">
        <v>18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>
        <v>0</v>
      </c>
      <c r="AE383" s="1">
        <v>1</v>
      </c>
      <c r="AF383" s="1"/>
      <c r="AG383" s="1">
        <v>1</v>
      </c>
      <c r="AH383" s="1">
        <v>0</v>
      </c>
      <c r="AI383" s="1">
        <v>0</v>
      </c>
      <c r="AJ383" s="1">
        <v>1</v>
      </c>
      <c r="AK383" s="1">
        <v>0</v>
      </c>
      <c r="AL383" s="1">
        <v>0</v>
      </c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2"/>
      <c r="BB383" s="2"/>
      <c r="BC383" s="2"/>
      <c r="BD383" s="2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>
        <v>3</v>
      </c>
    </row>
    <row r="384" spans="1:69" x14ac:dyDescent="0.3">
      <c r="A384" s="1" t="s">
        <v>196</v>
      </c>
      <c r="B384" s="1" t="s">
        <v>139</v>
      </c>
      <c r="C384" s="1" t="s">
        <v>217</v>
      </c>
      <c r="D384" s="1" t="s">
        <v>218</v>
      </c>
      <c r="E384" s="1" t="s">
        <v>201</v>
      </c>
      <c r="F384" s="1" t="s">
        <v>202</v>
      </c>
      <c r="G384" s="1" t="s">
        <v>2</v>
      </c>
      <c r="H384" s="1">
        <v>19</v>
      </c>
      <c r="I384" s="1">
        <v>16</v>
      </c>
      <c r="J384" s="1">
        <v>21</v>
      </c>
      <c r="K384" s="1"/>
      <c r="L384" s="1"/>
      <c r="M384" s="1"/>
      <c r="N384" s="1"/>
      <c r="O384" s="1"/>
      <c r="P384" s="1"/>
      <c r="Q384" s="2">
        <f>155*1.8</f>
        <v>279</v>
      </c>
      <c r="R384" s="2"/>
      <c r="S384" s="2"/>
      <c r="T384" s="2"/>
      <c r="U384" s="1">
        <v>24</v>
      </c>
      <c r="V384" s="1">
        <v>20</v>
      </c>
      <c r="W384" s="1">
        <v>28</v>
      </c>
      <c r="X384" s="1">
        <v>322</v>
      </c>
      <c r="Y384" s="1"/>
      <c r="Z384" s="1"/>
      <c r="AA384" s="1">
        <v>19</v>
      </c>
      <c r="AB384" s="1">
        <v>12</v>
      </c>
      <c r="AC384" s="1">
        <v>29</v>
      </c>
      <c r="AD384" s="1">
        <v>0</v>
      </c>
      <c r="AE384" s="1">
        <v>1</v>
      </c>
      <c r="AF384" s="1">
        <v>1</v>
      </c>
      <c r="AG384" s="1">
        <v>0</v>
      </c>
      <c r="AH384" s="1">
        <v>0</v>
      </c>
      <c r="AI384" s="1">
        <v>0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1</v>
      </c>
      <c r="AR384" s="1">
        <v>1</v>
      </c>
      <c r="AS384" s="1">
        <v>1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1</v>
      </c>
      <c r="AZ384" s="1">
        <v>21</v>
      </c>
      <c r="BA384" s="2">
        <v>1</v>
      </c>
      <c r="BB384" s="2">
        <v>2</v>
      </c>
      <c r="BC384" s="2">
        <v>2</v>
      </c>
      <c r="BD384" s="2"/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1</v>
      </c>
      <c r="BL384" s="1">
        <v>0</v>
      </c>
      <c r="BM384" s="1">
        <v>0</v>
      </c>
      <c r="BN384" s="1">
        <v>1</v>
      </c>
      <c r="BO384" s="1">
        <v>0</v>
      </c>
      <c r="BP384" s="1">
        <v>0</v>
      </c>
      <c r="BQ384" s="1"/>
    </row>
    <row r="385" spans="1:69" x14ac:dyDescent="0.3">
      <c r="A385" s="1" t="s">
        <v>197</v>
      </c>
      <c r="B385" s="1" t="s">
        <v>139</v>
      </c>
      <c r="C385" s="1" t="s">
        <v>217</v>
      </c>
      <c r="D385" s="1" t="s">
        <v>218</v>
      </c>
      <c r="E385" s="1" t="s">
        <v>201</v>
      </c>
      <c r="F385" s="1" t="s">
        <v>202</v>
      </c>
      <c r="G385" s="1" t="s">
        <v>2</v>
      </c>
      <c r="H385" s="1">
        <v>48.5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2">
        <v>1</v>
      </c>
      <c r="BB385" s="2"/>
      <c r="BC385" s="2">
        <v>3</v>
      </c>
      <c r="BD385" s="2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>
        <v>3.1</v>
      </c>
    </row>
    <row r="386" spans="1:69" x14ac:dyDescent="0.3">
      <c r="A386" s="1" t="s">
        <v>205</v>
      </c>
      <c r="B386" s="1" t="s">
        <v>139</v>
      </c>
      <c r="C386" s="1" t="s">
        <v>217</v>
      </c>
      <c r="D386" s="1" t="s">
        <v>218</v>
      </c>
      <c r="E386" s="1" t="s">
        <v>201</v>
      </c>
      <c r="F386" s="1" t="s">
        <v>202</v>
      </c>
      <c r="G386" s="1" t="s">
        <v>2</v>
      </c>
      <c r="H386" s="1"/>
      <c r="I386" s="1"/>
      <c r="J386" s="1"/>
      <c r="K386" s="1">
        <v>36</v>
      </c>
      <c r="L386" s="1">
        <v>32</v>
      </c>
      <c r="M386" s="1">
        <v>40</v>
      </c>
      <c r="N386" s="1">
        <v>35.5</v>
      </c>
      <c r="O386" s="1">
        <v>31</v>
      </c>
      <c r="P386" s="1">
        <v>40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0</v>
      </c>
      <c r="AJ386" s="1">
        <v>1</v>
      </c>
      <c r="AK386" s="1">
        <v>0</v>
      </c>
      <c r="AL386" s="1">
        <v>0</v>
      </c>
      <c r="AM386" s="6">
        <v>0</v>
      </c>
      <c r="AN386" s="6">
        <v>0</v>
      </c>
      <c r="AO386" s="6">
        <v>1</v>
      </c>
      <c r="AP386" s="6">
        <v>1</v>
      </c>
      <c r="AQ386" s="6">
        <v>1</v>
      </c>
      <c r="AR386" s="6">
        <v>1</v>
      </c>
      <c r="AS386" s="6">
        <v>1</v>
      </c>
      <c r="AT386" s="6">
        <v>1</v>
      </c>
      <c r="AU386" s="6">
        <v>1</v>
      </c>
      <c r="AV386" s="6">
        <v>0</v>
      </c>
      <c r="AW386" s="6">
        <v>0</v>
      </c>
      <c r="AX386" s="6">
        <v>0</v>
      </c>
      <c r="AY386" s="1"/>
      <c r="AZ386" s="1"/>
      <c r="BA386" s="2"/>
      <c r="BB386" s="2"/>
      <c r="BC386" s="2">
        <v>2</v>
      </c>
      <c r="BD386" s="2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x14ac:dyDescent="0.3">
      <c r="A387" s="1" t="s">
        <v>195</v>
      </c>
      <c r="B387" s="1" t="s">
        <v>140</v>
      </c>
      <c r="C387" s="1" t="s">
        <v>217</v>
      </c>
      <c r="D387" s="1" t="s">
        <v>218</v>
      </c>
      <c r="E387" s="1" t="s">
        <v>201</v>
      </c>
      <c r="F387" s="1" t="s">
        <v>202</v>
      </c>
      <c r="G387" s="1" t="s">
        <v>2</v>
      </c>
      <c r="H387" s="1">
        <v>20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>
        <v>0</v>
      </c>
      <c r="AE387" s="1">
        <v>1</v>
      </c>
      <c r="AF387" s="1"/>
      <c r="AG387" s="1">
        <v>1</v>
      </c>
      <c r="AH387" s="1">
        <v>0</v>
      </c>
      <c r="AI387" s="1">
        <v>0</v>
      </c>
      <c r="AJ387" s="1">
        <v>1</v>
      </c>
      <c r="AK387" s="1">
        <v>0</v>
      </c>
      <c r="AL387" s="1">
        <v>0</v>
      </c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2"/>
      <c r="BB387" s="2"/>
      <c r="BC387" s="2"/>
      <c r="BD387" s="2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>
        <v>1</v>
      </c>
    </row>
    <row r="388" spans="1:69" x14ac:dyDescent="0.3">
      <c r="A388" s="1" t="s">
        <v>196</v>
      </c>
      <c r="B388" s="1" t="s">
        <v>140</v>
      </c>
      <c r="C388" s="1" t="s">
        <v>217</v>
      </c>
      <c r="D388" s="1" t="s">
        <v>218</v>
      </c>
      <c r="E388" s="1" t="s">
        <v>201</v>
      </c>
      <c r="F388" s="1" t="s">
        <v>202</v>
      </c>
      <c r="G388" s="1" t="s">
        <v>2</v>
      </c>
      <c r="H388" s="1">
        <v>18</v>
      </c>
      <c r="I388" s="1">
        <v>16</v>
      </c>
      <c r="J388" s="1">
        <v>21</v>
      </c>
      <c r="K388" s="1"/>
      <c r="L388" s="1"/>
      <c r="M388" s="1"/>
      <c r="N388" s="1"/>
      <c r="O388" s="1"/>
      <c r="P388" s="1"/>
      <c r="Q388" s="2">
        <f>194*1.2</f>
        <v>232.79999999999998</v>
      </c>
      <c r="R388" s="2"/>
      <c r="S388" s="2"/>
      <c r="T388" s="2"/>
      <c r="U388" s="1"/>
      <c r="V388" s="1">
        <v>10</v>
      </c>
      <c r="W388" s="1">
        <v>20</v>
      </c>
      <c r="X388" s="1">
        <v>329</v>
      </c>
      <c r="Y388" s="1"/>
      <c r="Z388" s="1"/>
      <c r="AA388" s="1">
        <v>21</v>
      </c>
      <c r="AB388" s="1"/>
      <c r="AC388" s="1"/>
      <c r="AD388" s="1">
        <v>0</v>
      </c>
      <c r="AE388" s="1">
        <v>1</v>
      </c>
      <c r="AF388" s="1">
        <v>0</v>
      </c>
      <c r="AG388" s="1">
        <v>0</v>
      </c>
      <c r="AH388" s="1">
        <v>0</v>
      </c>
      <c r="AI388" s="1">
        <v>0</v>
      </c>
      <c r="AJ388" s="1">
        <v>1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1</v>
      </c>
      <c r="AS388" s="1">
        <v>1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1</v>
      </c>
      <c r="AZ388" s="1">
        <v>14</v>
      </c>
      <c r="BA388" s="2">
        <v>1</v>
      </c>
      <c r="BB388" s="2">
        <v>2</v>
      </c>
      <c r="BC388" s="2">
        <v>2</v>
      </c>
      <c r="BD388" s="2"/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1</v>
      </c>
      <c r="BL388" s="1">
        <v>0</v>
      </c>
      <c r="BM388" s="1">
        <v>0</v>
      </c>
      <c r="BN388" s="1">
        <v>0</v>
      </c>
      <c r="BO388" s="1">
        <v>1</v>
      </c>
      <c r="BP388" s="1">
        <v>0</v>
      </c>
      <c r="BQ388" s="1"/>
    </row>
    <row r="389" spans="1:69" x14ac:dyDescent="0.3">
      <c r="A389" s="1" t="s">
        <v>197</v>
      </c>
      <c r="B389" s="1" t="s">
        <v>140</v>
      </c>
      <c r="C389" s="1" t="s">
        <v>217</v>
      </c>
      <c r="D389" s="1" t="s">
        <v>218</v>
      </c>
      <c r="E389" s="1" t="s">
        <v>201</v>
      </c>
      <c r="F389" s="1" t="s">
        <v>202</v>
      </c>
      <c r="G389" s="1" t="s">
        <v>2</v>
      </c>
      <c r="H389" s="1">
        <v>36.9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2">
        <v>1</v>
      </c>
      <c r="BB389" s="2"/>
      <c r="BC389" s="2">
        <v>1</v>
      </c>
      <c r="BD389" s="2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>
        <v>1.8</v>
      </c>
    </row>
    <row r="390" spans="1:69" x14ac:dyDescent="0.3">
      <c r="A390" s="1" t="s">
        <v>205</v>
      </c>
      <c r="B390" s="1" t="s">
        <v>140</v>
      </c>
      <c r="C390" s="1" t="s">
        <v>217</v>
      </c>
      <c r="D390" s="1" t="s">
        <v>218</v>
      </c>
      <c r="E390" s="1" t="s">
        <v>201</v>
      </c>
      <c r="F390" s="1" t="s">
        <v>202</v>
      </c>
      <c r="G390" s="1" t="s">
        <v>2</v>
      </c>
      <c r="H390" s="1"/>
      <c r="I390" s="1"/>
      <c r="J390" s="1"/>
      <c r="K390" s="1">
        <v>34</v>
      </c>
      <c r="L390" s="1">
        <v>31</v>
      </c>
      <c r="M390" s="1">
        <v>37</v>
      </c>
      <c r="N390" s="1">
        <v>35.5</v>
      </c>
      <c r="O390" s="1">
        <v>31</v>
      </c>
      <c r="P390" s="1">
        <v>40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>
        <v>0</v>
      </c>
      <c r="AE390" s="1">
        <v>1</v>
      </c>
      <c r="AF390" s="1">
        <v>0</v>
      </c>
      <c r="AG390" s="1">
        <v>1</v>
      </c>
      <c r="AH390" s="1">
        <v>0</v>
      </c>
      <c r="AI390" s="1">
        <v>0</v>
      </c>
      <c r="AJ390" s="1">
        <v>1</v>
      </c>
      <c r="AK390" s="1">
        <v>0</v>
      </c>
      <c r="AL390" s="1">
        <v>0</v>
      </c>
      <c r="AM390" s="6">
        <v>0</v>
      </c>
      <c r="AN390" s="6">
        <v>0</v>
      </c>
      <c r="AO390" s="6">
        <v>0</v>
      </c>
      <c r="AP390" s="6">
        <v>1</v>
      </c>
      <c r="AQ390" s="6">
        <v>1</v>
      </c>
      <c r="AR390" s="6">
        <v>1</v>
      </c>
      <c r="AS390" s="6">
        <v>1</v>
      </c>
      <c r="AT390" s="6">
        <v>1</v>
      </c>
      <c r="AU390" s="6">
        <v>1</v>
      </c>
      <c r="AV390" s="6">
        <v>0</v>
      </c>
      <c r="AW390" s="6">
        <v>0</v>
      </c>
      <c r="AX390" s="6">
        <v>0</v>
      </c>
      <c r="AY390" s="1"/>
      <c r="AZ390" s="1"/>
      <c r="BA390" s="2"/>
      <c r="BB390" s="2"/>
      <c r="BC390" s="2">
        <v>3</v>
      </c>
      <c r="BD390" s="2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x14ac:dyDescent="0.3">
      <c r="A391" s="1" t="s">
        <v>195</v>
      </c>
      <c r="B391" s="1" t="s">
        <v>141</v>
      </c>
      <c r="C391" s="1" t="s">
        <v>217</v>
      </c>
      <c r="D391" s="1" t="s">
        <v>218</v>
      </c>
      <c r="E391" s="1" t="s">
        <v>201</v>
      </c>
      <c r="F391" s="1" t="s">
        <v>202</v>
      </c>
      <c r="G391" s="1" t="s">
        <v>2</v>
      </c>
      <c r="H391" s="1">
        <v>20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>
        <v>0</v>
      </c>
      <c r="AE391" s="1">
        <v>0</v>
      </c>
      <c r="AF391" s="1"/>
      <c r="AG391" s="1">
        <v>1</v>
      </c>
      <c r="AH391" s="1">
        <v>1</v>
      </c>
      <c r="AI391" s="1">
        <v>0</v>
      </c>
      <c r="AJ391" s="1">
        <v>1</v>
      </c>
      <c r="AK391" s="1">
        <v>0</v>
      </c>
      <c r="AL391" s="1">
        <v>0</v>
      </c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2"/>
      <c r="BB391" s="2"/>
      <c r="BC391" s="2"/>
      <c r="BD391" s="2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>
        <v>3</v>
      </c>
    </row>
    <row r="392" spans="1:69" x14ac:dyDescent="0.3">
      <c r="A392" s="1" t="s">
        <v>196</v>
      </c>
      <c r="B392" s="1" t="s">
        <v>141</v>
      </c>
      <c r="C392" s="1" t="s">
        <v>217</v>
      </c>
      <c r="D392" s="1" t="s">
        <v>218</v>
      </c>
      <c r="E392" s="1" t="s">
        <v>201</v>
      </c>
      <c r="F392" s="1" t="s">
        <v>202</v>
      </c>
      <c r="G392" s="1" t="s">
        <v>2</v>
      </c>
      <c r="H392" s="1">
        <v>21</v>
      </c>
      <c r="I392" s="1">
        <v>18</v>
      </c>
      <c r="J392" s="1">
        <v>24</v>
      </c>
      <c r="K392" s="1"/>
      <c r="L392" s="1"/>
      <c r="M392" s="1"/>
      <c r="N392" s="1"/>
      <c r="O392" s="1"/>
      <c r="P392" s="1"/>
      <c r="Q392" s="2">
        <f>90*3.3</f>
        <v>297</v>
      </c>
      <c r="R392" s="2"/>
      <c r="S392" s="2"/>
      <c r="T392" s="2"/>
      <c r="U392" s="1">
        <v>8</v>
      </c>
      <c r="V392" s="1"/>
      <c r="W392" s="1"/>
      <c r="X392" s="1">
        <v>329</v>
      </c>
      <c r="Y392" s="1"/>
      <c r="Z392" s="1"/>
      <c r="AA392" s="1">
        <v>15</v>
      </c>
      <c r="AB392" s="1">
        <v>12</v>
      </c>
      <c r="AC392" s="1">
        <v>18</v>
      </c>
      <c r="AD392" s="1">
        <v>0</v>
      </c>
      <c r="AE392" s="1">
        <v>1</v>
      </c>
      <c r="AF392" s="1">
        <v>0</v>
      </c>
      <c r="AG392" s="1">
        <v>1</v>
      </c>
      <c r="AH392" s="1">
        <v>1</v>
      </c>
      <c r="AI392" s="1">
        <v>0</v>
      </c>
      <c r="AJ392" s="1">
        <v>1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1</v>
      </c>
      <c r="AS392" s="1">
        <v>1</v>
      </c>
      <c r="AT392" s="1">
        <v>1</v>
      </c>
      <c r="AU392" s="1">
        <v>1</v>
      </c>
      <c r="AV392" s="1">
        <v>0</v>
      </c>
      <c r="AW392" s="1">
        <v>0</v>
      </c>
      <c r="AX392" s="1">
        <v>0</v>
      </c>
      <c r="AY392" s="1">
        <v>1</v>
      </c>
      <c r="AZ392" s="1">
        <v>28</v>
      </c>
      <c r="BA392" s="2">
        <v>1</v>
      </c>
      <c r="BB392" s="2">
        <v>2</v>
      </c>
      <c r="BC392" s="2">
        <v>2</v>
      </c>
      <c r="BD392" s="2"/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1</v>
      </c>
      <c r="BL392" s="1">
        <v>1</v>
      </c>
      <c r="BM392" s="1">
        <v>0</v>
      </c>
      <c r="BN392" s="1">
        <v>0</v>
      </c>
      <c r="BO392" s="1">
        <v>0</v>
      </c>
      <c r="BP392" s="1">
        <v>0</v>
      </c>
      <c r="BQ392" s="1"/>
    </row>
    <row r="393" spans="1:69" x14ac:dyDescent="0.3">
      <c r="A393" s="1" t="s">
        <v>205</v>
      </c>
      <c r="B393" s="1" t="s">
        <v>141</v>
      </c>
      <c r="C393" s="1" t="s">
        <v>217</v>
      </c>
      <c r="D393" s="1" t="s">
        <v>218</v>
      </c>
      <c r="E393" s="1" t="s">
        <v>201</v>
      </c>
      <c r="F393" s="1" t="s">
        <v>202</v>
      </c>
      <c r="G393" s="1" t="s">
        <v>2</v>
      </c>
      <c r="H393" s="1"/>
      <c r="I393" s="1"/>
      <c r="J393" s="1"/>
      <c r="K393" s="1">
        <v>37</v>
      </c>
      <c r="L393" s="1">
        <v>30</v>
      </c>
      <c r="M393" s="1">
        <v>44</v>
      </c>
      <c r="N393" s="1">
        <v>37</v>
      </c>
      <c r="O393" s="1">
        <v>30</v>
      </c>
      <c r="P393" s="1">
        <v>44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>
        <v>0</v>
      </c>
      <c r="AE393" s="1">
        <v>1</v>
      </c>
      <c r="AF393" s="1">
        <v>0</v>
      </c>
      <c r="AG393" s="1">
        <v>1</v>
      </c>
      <c r="AH393" s="1">
        <v>1</v>
      </c>
      <c r="AI393" s="1">
        <v>0</v>
      </c>
      <c r="AJ393" s="1">
        <v>1</v>
      </c>
      <c r="AK393" s="1">
        <v>0</v>
      </c>
      <c r="AL393" s="1">
        <v>0</v>
      </c>
      <c r="AM393" s="6">
        <v>0</v>
      </c>
      <c r="AN393" s="6">
        <v>0</v>
      </c>
      <c r="AO393" s="6">
        <v>1</v>
      </c>
      <c r="AP393" s="6">
        <v>1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6">
        <v>1</v>
      </c>
      <c r="AW393" s="6">
        <v>0</v>
      </c>
      <c r="AX393" s="6">
        <v>0</v>
      </c>
      <c r="AY393" s="1"/>
      <c r="AZ393" s="1"/>
      <c r="BA393" s="2"/>
      <c r="BB393" s="2"/>
      <c r="BC393" s="2">
        <v>3</v>
      </c>
      <c r="BD393" s="2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x14ac:dyDescent="0.3">
      <c r="A394" s="1" t="s">
        <v>196</v>
      </c>
      <c r="B394" s="1" t="s">
        <v>142</v>
      </c>
      <c r="C394" s="1" t="s">
        <v>217</v>
      </c>
      <c r="D394" s="1" t="s">
        <v>218</v>
      </c>
      <c r="E394" s="1" t="s">
        <v>201</v>
      </c>
      <c r="F394" s="1" t="s">
        <v>202</v>
      </c>
      <c r="G394" s="1" t="s">
        <v>2</v>
      </c>
      <c r="H394" s="1">
        <v>22</v>
      </c>
      <c r="I394" s="1">
        <v>20</v>
      </c>
      <c r="J394" s="1">
        <v>24</v>
      </c>
      <c r="K394" s="1"/>
      <c r="L394" s="1"/>
      <c r="M394" s="1"/>
      <c r="N394" s="1"/>
      <c r="O394" s="1"/>
      <c r="P394" s="1"/>
      <c r="Q394" s="2">
        <f>322*1.5</f>
        <v>483</v>
      </c>
      <c r="R394" s="2"/>
      <c r="S394" s="2"/>
      <c r="T394" s="2"/>
      <c r="U394" s="1">
        <v>20</v>
      </c>
      <c r="V394" s="1"/>
      <c r="W394" s="1"/>
      <c r="X394" s="1">
        <v>301</v>
      </c>
      <c r="Y394" s="1"/>
      <c r="Z394" s="1"/>
      <c r="AA394" s="1">
        <v>18</v>
      </c>
      <c r="AB394" s="1">
        <v>15</v>
      </c>
      <c r="AC394" s="1">
        <v>30</v>
      </c>
      <c r="AD394" s="1">
        <v>0</v>
      </c>
      <c r="AE394" s="1">
        <v>1</v>
      </c>
      <c r="AF394" s="1">
        <v>1</v>
      </c>
      <c r="AG394" s="1">
        <v>1</v>
      </c>
      <c r="AH394" s="1">
        <v>1</v>
      </c>
      <c r="AI394" s="1">
        <v>0</v>
      </c>
      <c r="AJ394" s="1">
        <v>1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1</v>
      </c>
      <c r="AS394" s="1">
        <v>1</v>
      </c>
      <c r="AT394" s="1">
        <v>1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21</v>
      </c>
      <c r="BA394" s="2">
        <v>1</v>
      </c>
      <c r="BB394" s="2">
        <v>2</v>
      </c>
      <c r="BC394" s="2">
        <v>2</v>
      </c>
      <c r="BD394" s="2"/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1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/>
    </row>
    <row r="395" spans="1:69" x14ac:dyDescent="0.3">
      <c r="A395" s="1" t="s">
        <v>205</v>
      </c>
      <c r="B395" s="1" t="s">
        <v>142</v>
      </c>
      <c r="C395" s="1" t="s">
        <v>217</v>
      </c>
      <c r="D395" s="1" t="s">
        <v>218</v>
      </c>
      <c r="E395" s="1" t="s">
        <v>201</v>
      </c>
      <c r="F395" s="1" t="s">
        <v>202</v>
      </c>
      <c r="G395" s="1" t="s">
        <v>2</v>
      </c>
      <c r="H395" s="1"/>
      <c r="I395" s="1"/>
      <c r="J395" s="1"/>
      <c r="K395" s="1">
        <v>44.5</v>
      </c>
      <c r="L395" s="1">
        <v>39</v>
      </c>
      <c r="M395" s="1">
        <v>50</v>
      </c>
      <c r="N395" s="1">
        <v>44.5</v>
      </c>
      <c r="O395" s="1">
        <v>39</v>
      </c>
      <c r="P395" s="1">
        <v>50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>
        <v>0</v>
      </c>
      <c r="AE395" s="1">
        <v>1</v>
      </c>
      <c r="AF395" s="1">
        <v>0</v>
      </c>
      <c r="AG395" s="1">
        <v>1</v>
      </c>
      <c r="AH395" s="1">
        <v>0</v>
      </c>
      <c r="AI395" s="1">
        <v>0</v>
      </c>
      <c r="AJ395" s="1">
        <v>1</v>
      </c>
      <c r="AK395" s="1">
        <v>0</v>
      </c>
      <c r="AL395" s="1">
        <v>0</v>
      </c>
      <c r="AM395" s="6">
        <v>0</v>
      </c>
      <c r="AN395" s="6">
        <v>0</v>
      </c>
      <c r="AO395" s="6">
        <v>1</v>
      </c>
      <c r="AP395" s="6">
        <v>1</v>
      </c>
      <c r="AQ395" s="6">
        <v>1</v>
      </c>
      <c r="AR395" s="6">
        <v>1</v>
      </c>
      <c r="AS395" s="6">
        <v>1</v>
      </c>
      <c r="AT395" s="6">
        <v>1</v>
      </c>
      <c r="AU395" s="6">
        <v>1</v>
      </c>
      <c r="AV395" s="6">
        <v>0</v>
      </c>
      <c r="AW395" s="6">
        <v>0</v>
      </c>
      <c r="AX395" s="6">
        <v>0</v>
      </c>
      <c r="AY395" s="1"/>
      <c r="AZ395" s="1"/>
      <c r="BA395" s="2"/>
      <c r="BB395" s="2"/>
      <c r="BC395" s="2">
        <v>3</v>
      </c>
      <c r="BD395" s="2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x14ac:dyDescent="0.3">
      <c r="A396" s="1" t="s">
        <v>195</v>
      </c>
      <c r="B396" s="1" t="s">
        <v>177</v>
      </c>
      <c r="C396" s="1" t="s">
        <v>217</v>
      </c>
      <c r="D396" s="1" t="s">
        <v>218</v>
      </c>
      <c r="E396" s="1" t="s">
        <v>201</v>
      </c>
      <c r="F396" s="1" t="s">
        <v>202</v>
      </c>
      <c r="G396" s="1" t="s">
        <v>2</v>
      </c>
      <c r="H396" s="1">
        <v>28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>
        <v>0</v>
      </c>
      <c r="AE396" s="1">
        <v>1</v>
      </c>
      <c r="AF396" s="1"/>
      <c r="AG396" s="1">
        <v>0</v>
      </c>
      <c r="AH396" s="1">
        <v>0</v>
      </c>
      <c r="AI396" s="1">
        <v>0</v>
      </c>
      <c r="AJ396" s="1">
        <v>1</v>
      </c>
      <c r="AK396" s="1">
        <v>0</v>
      </c>
      <c r="AL396" s="1">
        <v>0</v>
      </c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2"/>
      <c r="BB396" s="2"/>
      <c r="BC396" s="2"/>
      <c r="BD396" s="2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>
        <v>3</v>
      </c>
    </row>
    <row r="397" spans="1:69" x14ac:dyDescent="0.3">
      <c r="A397" s="1" t="s">
        <v>198</v>
      </c>
      <c r="B397" s="1" t="s">
        <v>177</v>
      </c>
      <c r="C397" s="1" t="s">
        <v>217</v>
      </c>
      <c r="D397" s="1" t="s">
        <v>218</v>
      </c>
      <c r="E397" s="1" t="s">
        <v>201</v>
      </c>
      <c r="F397" s="1" t="s">
        <v>202</v>
      </c>
      <c r="G397" s="1" t="s">
        <v>2</v>
      </c>
      <c r="H397" s="1"/>
      <c r="I397" s="1"/>
      <c r="J397" s="1"/>
      <c r="K397" s="1">
        <v>24</v>
      </c>
      <c r="L397" s="1">
        <v>22</v>
      </c>
      <c r="M397" s="1">
        <v>26</v>
      </c>
      <c r="N397" s="1">
        <v>29</v>
      </c>
      <c r="O397" s="1">
        <v>27</v>
      </c>
      <c r="P397" s="1">
        <v>31</v>
      </c>
      <c r="Q397" s="1">
        <v>180</v>
      </c>
      <c r="R397" s="1"/>
      <c r="S397" s="1"/>
      <c r="T397" s="1"/>
      <c r="U397" s="1">
        <v>30</v>
      </c>
      <c r="V397" s="1"/>
      <c r="W397" s="1"/>
      <c r="X397" s="1"/>
      <c r="Y397" s="1">
        <v>280</v>
      </c>
      <c r="Z397" s="1">
        <v>310</v>
      </c>
      <c r="AA397" s="1">
        <v>24</v>
      </c>
      <c r="AB397" s="1"/>
      <c r="AC397" s="1"/>
      <c r="AD397" s="1">
        <v>0</v>
      </c>
      <c r="AE397" s="1">
        <v>1</v>
      </c>
      <c r="AF397" s="1">
        <v>0</v>
      </c>
      <c r="AG397" s="1">
        <v>0</v>
      </c>
      <c r="AH397" s="1">
        <v>0</v>
      </c>
      <c r="AI397" s="1">
        <v>0</v>
      </c>
      <c r="AJ397" s="1">
        <v>1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1</v>
      </c>
      <c r="AT397" s="1">
        <v>1</v>
      </c>
      <c r="AU397" s="1">
        <v>1</v>
      </c>
      <c r="AV397" s="1">
        <v>0</v>
      </c>
      <c r="AW397" s="1">
        <v>0</v>
      </c>
      <c r="AX397" s="1">
        <v>0</v>
      </c>
      <c r="AY397" s="1">
        <v>1</v>
      </c>
      <c r="AZ397" s="1">
        <v>25</v>
      </c>
      <c r="BA397" s="2">
        <v>1</v>
      </c>
      <c r="BB397" s="2">
        <v>2</v>
      </c>
      <c r="BC397" s="2">
        <v>2</v>
      </c>
      <c r="BD397" s="2"/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1</v>
      </c>
      <c r="BL397" s="1">
        <v>0</v>
      </c>
      <c r="BM397" s="1">
        <v>1</v>
      </c>
      <c r="BN397" s="1">
        <v>0</v>
      </c>
      <c r="BO397" s="1">
        <v>1</v>
      </c>
      <c r="BP397" s="1">
        <v>0</v>
      </c>
      <c r="BQ397" s="1">
        <v>3</v>
      </c>
    </row>
    <row r="398" spans="1:69" x14ac:dyDescent="0.3">
      <c r="A398" s="1" t="s">
        <v>205</v>
      </c>
      <c r="B398" s="1" t="s">
        <v>177</v>
      </c>
      <c r="C398" s="1" t="s">
        <v>217</v>
      </c>
      <c r="D398" s="1" t="s">
        <v>218</v>
      </c>
      <c r="E398" s="1" t="s">
        <v>201</v>
      </c>
      <c r="F398" s="1" t="s">
        <v>202</v>
      </c>
      <c r="G398" s="1" t="s">
        <v>2</v>
      </c>
      <c r="H398" s="1"/>
      <c r="I398" s="1"/>
      <c r="J398" s="1"/>
      <c r="K398" s="1">
        <v>62</v>
      </c>
      <c r="L398" s="1">
        <v>54</v>
      </c>
      <c r="M398" s="1">
        <v>70</v>
      </c>
      <c r="N398" s="1">
        <v>62</v>
      </c>
      <c r="O398" s="1">
        <v>54</v>
      </c>
      <c r="P398" s="1">
        <v>70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>
        <v>0</v>
      </c>
      <c r="AE398" s="1">
        <v>1</v>
      </c>
      <c r="AF398" s="1">
        <v>0</v>
      </c>
      <c r="AG398" s="1">
        <v>0</v>
      </c>
      <c r="AH398" s="1">
        <v>0</v>
      </c>
      <c r="AI398" s="1">
        <v>0</v>
      </c>
      <c r="AJ398" s="1">
        <v>1</v>
      </c>
      <c r="AK398" s="1">
        <v>0</v>
      </c>
      <c r="AL398" s="1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1</v>
      </c>
      <c r="AS398" s="6">
        <v>1</v>
      </c>
      <c r="AT398" s="6">
        <v>1</v>
      </c>
      <c r="AU398" s="6">
        <v>1</v>
      </c>
      <c r="AV398" s="6">
        <v>0</v>
      </c>
      <c r="AW398" s="6">
        <v>0</v>
      </c>
      <c r="AX398" s="6">
        <v>0</v>
      </c>
      <c r="AY398" s="1"/>
      <c r="AZ398" s="1"/>
      <c r="BA398" s="2"/>
      <c r="BB398" s="2"/>
      <c r="BC398" s="2">
        <v>2</v>
      </c>
      <c r="BD398" s="2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x14ac:dyDescent="0.3">
      <c r="A399" s="1" t="s">
        <v>195</v>
      </c>
      <c r="B399" s="1" t="s">
        <v>146</v>
      </c>
      <c r="C399" s="1" t="s">
        <v>217</v>
      </c>
      <c r="D399" s="1" t="s">
        <v>218</v>
      </c>
      <c r="E399" s="1" t="s">
        <v>201</v>
      </c>
      <c r="F399" s="1" t="s">
        <v>202</v>
      </c>
      <c r="G399" s="1" t="s">
        <v>2</v>
      </c>
      <c r="H399" s="1">
        <v>32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>
        <v>0</v>
      </c>
      <c r="AE399" s="1">
        <v>1</v>
      </c>
      <c r="AF399" s="1"/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1</v>
      </c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2"/>
      <c r="BB399" s="2"/>
      <c r="BC399" s="2"/>
      <c r="BD399" s="2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>
        <v>6</v>
      </c>
    </row>
    <row r="400" spans="1:69" x14ac:dyDescent="0.3">
      <c r="A400" s="1" t="s">
        <v>196</v>
      </c>
      <c r="B400" s="1" t="s">
        <v>146</v>
      </c>
      <c r="C400" s="1" t="s">
        <v>217</v>
      </c>
      <c r="D400" s="1" t="s">
        <v>218</v>
      </c>
      <c r="E400" s="1" t="s">
        <v>201</v>
      </c>
      <c r="F400" s="1" t="s">
        <v>202</v>
      </c>
      <c r="G400" s="1" t="s">
        <v>2</v>
      </c>
      <c r="H400" s="1">
        <v>33</v>
      </c>
      <c r="I400" s="1">
        <v>30</v>
      </c>
      <c r="J400" s="1">
        <v>35</v>
      </c>
      <c r="K400" s="1"/>
      <c r="L400" s="1"/>
      <c r="M400" s="1"/>
      <c r="N400" s="1"/>
      <c r="O400" s="1"/>
      <c r="P400" s="1"/>
      <c r="Q400" s="2">
        <v>270</v>
      </c>
      <c r="R400" s="2"/>
      <c r="S400" s="2"/>
      <c r="T400" s="2"/>
      <c r="U400" s="1">
        <v>19</v>
      </c>
      <c r="V400" s="1"/>
      <c r="W400" s="1"/>
      <c r="X400" s="1">
        <v>45</v>
      </c>
      <c r="Y400" s="1">
        <v>32</v>
      </c>
      <c r="Z400" s="1">
        <v>50</v>
      </c>
      <c r="AA400" s="1">
        <v>17</v>
      </c>
      <c r="AB400" s="1">
        <v>12</v>
      </c>
      <c r="AC400" s="1">
        <v>22</v>
      </c>
      <c r="AD400" s="1">
        <v>0</v>
      </c>
      <c r="AE400" s="1">
        <v>1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1</v>
      </c>
      <c r="AM400" s="1">
        <v>0</v>
      </c>
      <c r="AN400" s="1">
        <v>0</v>
      </c>
      <c r="AO400" s="1">
        <v>1</v>
      </c>
      <c r="AP400" s="1">
        <v>1</v>
      </c>
      <c r="AQ400" s="1">
        <v>1</v>
      </c>
      <c r="AR400" s="1">
        <v>0</v>
      </c>
      <c r="AS400" s="1">
        <v>1</v>
      </c>
      <c r="AT400" s="1">
        <v>1</v>
      </c>
      <c r="AU400" s="1">
        <v>1</v>
      </c>
      <c r="AV400" s="1">
        <v>1</v>
      </c>
      <c r="AW400" s="1">
        <v>0</v>
      </c>
      <c r="AX400" s="1">
        <v>0</v>
      </c>
      <c r="AY400" s="1">
        <v>1</v>
      </c>
      <c r="AZ400" s="1">
        <f>47*7</f>
        <v>329</v>
      </c>
      <c r="BA400" s="2">
        <v>1</v>
      </c>
      <c r="BB400" s="2">
        <v>2</v>
      </c>
      <c r="BC400" s="2">
        <v>3</v>
      </c>
      <c r="BD400" s="2"/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1</v>
      </c>
      <c r="BN400" s="1">
        <v>0</v>
      </c>
      <c r="BO400" s="1">
        <v>0</v>
      </c>
      <c r="BP400" s="1">
        <v>0</v>
      </c>
      <c r="BQ400" s="1"/>
    </row>
    <row r="401" spans="1:69" x14ac:dyDescent="0.3">
      <c r="A401" s="1" t="s">
        <v>197</v>
      </c>
      <c r="B401" s="1" t="s">
        <v>146</v>
      </c>
      <c r="C401" s="1" t="s">
        <v>217</v>
      </c>
      <c r="D401" s="1" t="s">
        <v>218</v>
      </c>
      <c r="E401" s="1" t="s">
        <v>201</v>
      </c>
      <c r="F401" s="1" t="s">
        <v>202</v>
      </c>
      <c r="G401" s="1" t="s">
        <v>2</v>
      </c>
      <c r="H401" s="1">
        <v>66.5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2">
        <v>1</v>
      </c>
      <c r="BB401" s="2"/>
      <c r="BC401" s="2">
        <v>3</v>
      </c>
      <c r="BD401" s="2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>
        <v>8.1</v>
      </c>
    </row>
    <row r="402" spans="1:69" x14ac:dyDescent="0.3">
      <c r="A402" s="1" t="s">
        <v>205</v>
      </c>
      <c r="B402" s="1" t="s">
        <v>146</v>
      </c>
      <c r="C402" s="1" t="s">
        <v>217</v>
      </c>
      <c r="D402" s="1" t="s">
        <v>218</v>
      </c>
      <c r="E402" s="1" t="s">
        <v>201</v>
      </c>
      <c r="F402" s="1" t="s">
        <v>202</v>
      </c>
      <c r="G402" s="1" t="s">
        <v>2</v>
      </c>
      <c r="H402" s="1"/>
      <c r="I402" s="1"/>
      <c r="J402" s="1"/>
      <c r="K402" s="1">
        <v>58.5</v>
      </c>
      <c r="L402" s="1">
        <v>50</v>
      </c>
      <c r="M402" s="1">
        <v>67</v>
      </c>
      <c r="N402" s="1">
        <v>67.5</v>
      </c>
      <c r="O402" s="1">
        <v>59</v>
      </c>
      <c r="P402" s="1">
        <v>76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>
        <v>0</v>
      </c>
      <c r="AE402" s="1">
        <v>1</v>
      </c>
      <c r="AF402" s="1">
        <v>1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1</v>
      </c>
      <c r="AM402" s="6">
        <v>0</v>
      </c>
      <c r="AN402" s="6">
        <v>0</v>
      </c>
      <c r="AO402" s="6">
        <v>1</v>
      </c>
      <c r="AP402" s="6">
        <v>1</v>
      </c>
      <c r="AQ402" s="6">
        <v>1</v>
      </c>
      <c r="AR402" s="6">
        <v>1</v>
      </c>
      <c r="AS402" s="6">
        <v>1</v>
      </c>
      <c r="AT402" s="6">
        <v>1</v>
      </c>
      <c r="AU402" s="6">
        <v>1</v>
      </c>
      <c r="AV402" s="6">
        <v>1</v>
      </c>
      <c r="AW402" s="6">
        <v>1</v>
      </c>
      <c r="AX402" s="6">
        <v>0</v>
      </c>
      <c r="AY402" s="1"/>
      <c r="AZ402" s="1"/>
      <c r="BA402" s="2"/>
      <c r="BB402" s="2"/>
      <c r="BC402" s="2">
        <v>2</v>
      </c>
      <c r="BD402" s="2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x14ac:dyDescent="0.3">
      <c r="A403" s="1" t="s">
        <v>195</v>
      </c>
      <c r="B403" s="1" t="s">
        <v>147</v>
      </c>
      <c r="C403" s="1" t="s">
        <v>217</v>
      </c>
      <c r="D403" s="1" t="s">
        <v>218</v>
      </c>
      <c r="E403" s="1" t="s">
        <v>201</v>
      </c>
      <c r="F403" s="1" t="s">
        <v>202</v>
      </c>
      <c r="G403" s="1" t="s">
        <v>2</v>
      </c>
      <c r="H403" s="1">
        <v>28.5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>
        <v>0</v>
      </c>
      <c r="AE403" s="1">
        <v>1</v>
      </c>
      <c r="AF403" s="1"/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1</v>
      </c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2"/>
      <c r="BB403" s="2"/>
      <c r="BC403" s="2"/>
      <c r="BD403" s="2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>
        <v>6</v>
      </c>
    </row>
    <row r="404" spans="1:69" x14ac:dyDescent="0.3">
      <c r="A404" s="1" t="s">
        <v>196</v>
      </c>
      <c r="B404" s="1" t="s">
        <v>147</v>
      </c>
      <c r="C404" s="1" t="s">
        <v>217</v>
      </c>
      <c r="D404" s="1" t="s">
        <v>218</v>
      </c>
      <c r="E404" s="1" t="s">
        <v>201</v>
      </c>
      <c r="F404" s="1" t="s">
        <v>202</v>
      </c>
      <c r="G404" s="1" t="s">
        <v>2</v>
      </c>
      <c r="H404" s="1">
        <v>30</v>
      </c>
      <c r="I404" s="1">
        <v>27</v>
      </c>
      <c r="J404" s="1">
        <v>32</v>
      </c>
      <c r="K404" s="1"/>
      <c r="L404" s="1"/>
      <c r="M404" s="1"/>
      <c r="N404" s="1"/>
      <c r="O404" s="1"/>
      <c r="P404" s="1"/>
      <c r="Q404" s="2">
        <f>180*1.7</f>
        <v>306</v>
      </c>
      <c r="R404" s="2"/>
      <c r="S404" s="2"/>
      <c r="T404" s="2"/>
      <c r="U404" s="1">
        <v>19</v>
      </c>
      <c r="V404" s="1">
        <v>17</v>
      </c>
      <c r="W404" s="1">
        <v>22</v>
      </c>
      <c r="X404" s="1">
        <v>44</v>
      </c>
      <c r="Y404" s="1">
        <v>30</v>
      </c>
      <c r="Z404" s="1">
        <v>50</v>
      </c>
      <c r="AA404" s="1">
        <v>16</v>
      </c>
      <c r="AB404" s="1">
        <v>14</v>
      </c>
      <c r="AC404" s="1">
        <v>20</v>
      </c>
      <c r="AD404" s="1">
        <v>0</v>
      </c>
      <c r="AE404" s="1">
        <v>1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0</v>
      </c>
      <c r="AN404" s="1">
        <v>0</v>
      </c>
      <c r="AO404" s="1">
        <v>1</v>
      </c>
      <c r="AP404" s="1">
        <v>1</v>
      </c>
      <c r="AQ404" s="1">
        <v>1</v>
      </c>
      <c r="AR404" s="1">
        <v>1</v>
      </c>
      <c r="AS404" s="1">
        <v>1</v>
      </c>
      <c r="AT404" s="1">
        <v>1</v>
      </c>
      <c r="AU404" s="1">
        <v>1</v>
      </c>
      <c r="AV404" s="1">
        <v>0</v>
      </c>
      <c r="AW404" s="1">
        <v>0</v>
      </c>
      <c r="AX404" s="1">
        <v>0</v>
      </c>
      <c r="AY404" s="1">
        <v>1</v>
      </c>
      <c r="AZ404" s="1">
        <f>46*7</f>
        <v>322</v>
      </c>
      <c r="BA404" s="2">
        <v>1</v>
      </c>
      <c r="BB404" s="2">
        <v>2</v>
      </c>
      <c r="BC404" s="2">
        <v>3</v>
      </c>
      <c r="BD404" s="2"/>
      <c r="BE404" s="1">
        <v>0</v>
      </c>
      <c r="BF404" s="1">
        <v>0</v>
      </c>
      <c r="BG404" s="1">
        <v>0</v>
      </c>
      <c r="BH404" s="1">
        <v>1</v>
      </c>
      <c r="BI404" s="1">
        <v>0</v>
      </c>
      <c r="BJ404" s="1">
        <v>0</v>
      </c>
      <c r="BK404" s="1">
        <v>0</v>
      </c>
      <c r="BL404" s="1">
        <v>0</v>
      </c>
      <c r="BM404" s="1">
        <v>1</v>
      </c>
      <c r="BN404" s="1">
        <v>0</v>
      </c>
      <c r="BO404" s="1">
        <v>0</v>
      </c>
      <c r="BP404" s="1">
        <v>0</v>
      </c>
      <c r="BQ404" s="1"/>
    </row>
    <row r="405" spans="1:69" x14ac:dyDescent="0.3">
      <c r="A405" s="1" t="s">
        <v>205</v>
      </c>
      <c r="B405" s="1" t="s">
        <v>147</v>
      </c>
      <c r="C405" s="1" t="s">
        <v>217</v>
      </c>
      <c r="D405" s="1" t="s">
        <v>218</v>
      </c>
      <c r="E405" s="1" t="s">
        <v>201</v>
      </c>
      <c r="F405" s="1" t="s">
        <v>202</v>
      </c>
      <c r="G405" s="1" t="s">
        <v>2</v>
      </c>
      <c r="H405" s="1"/>
      <c r="I405" s="1"/>
      <c r="J405" s="1"/>
      <c r="K405" s="1">
        <v>62</v>
      </c>
      <c r="L405" s="1">
        <v>56</v>
      </c>
      <c r="M405" s="1">
        <v>68</v>
      </c>
      <c r="N405" s="1">
        <v>62</v>
      </c>
      <c r="O405" s="1">
        <v>56</v>
      </c>
      <c r="P405" s="1">
        <v>68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>
        <v>0</v>
      </c>
      <c r="AE405" s="1">
        <v>1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1</v>
      </c>
      <c r="AM405" s="6">
        <v>1</v>
      </c>
      <c r="AN405" s="6">
        <v>1</v>
      </c>
      <c r="AO405" s="6">
        <v>1</v>
      </c>
      <c r="AP405" s="6">
        <v>1</v>
      </c>
      <c r="AQ405" s="6">
        <v>1</v>
      </c>
      <c r="AR405" s="6">
        <v>1</v>
      </c>
      <c r="AS405" s="6">
        <v>1</v>
      </c>
      <c r="AT405" s="6">
        <v>1</v>
      </c>
      <c r="AU405" s="6">
        <v>1</v>
      </c>
      <c r="AV405" s="6">
        <v>1</v>
      </c>
      <c r="AW405" s="6">
        <v>0</v>
      </c>
      <c r="AX405" s="6">
        <v>0</v>
      </c>
      <c r="AY405" s="1"/>
      <c r="AZ405" s="1"/>
      <c r="BA405" s="2"/>
      <c r="BB405" s="2"/>
      <c r="BC405" s="2">
        <v>3</v>
      </c>
      <c r="BD405" s="2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x14ac:dyDescent="0.3">
      <c r="A406" s="1" t="s">
        <v>195</v>
      </c>
      <c r="B406" s="1" t="s">
        <v>178</v>
      </c>
      <c r="C406" s="1" t="s">
        <v>217</v>
      </c>
      <c r="D406" s="1" t="s">
        <v>218</v>
      </c>
      <c r="E406" s="1" t="s">
        <v>201</v>
      </c>
      <c r="F406" s="1" t="s">
        <v>202</v>
      </c>
      <c r="G406" s="1" t="s">
        <v>2</v>
      </c>
      <c r="H406" s="1">
        <v>20.5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>
        <v>0</v>
      </c>
      <c r="AE406" s="1">
        <v>0</v>
      </c>
      <c r="AF406" s="1"/>
      <c r="AG406" s="1">
        <v>1</v>
      </c>
      <c r="AH406" s="1">
        <v>1</v>
      </c>
      <c r="AI406" s="1">
        <v>0</v>
      </c>
      <c r="AJ406" s="1">
        <v>1</v>
      </c>
      <c r="AK406" s="1">
        <v>1</v>
      </c>
      <c r="AL406" s="1">
        <v>0</v>
      </c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2"/>
      <c r="BB406" s="2"/>
      <c r="BC406" s="2"/>
      <c r="BD406" s="2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>
        <v>4</v>
      </c>
    </row>
    <row r="407" spans="1:69" x14ac:dyDescent="0.3">
      <c r="A407" s="1" t="s">
        <v>196</v>
      </c>
      <c r="B407" s="1" t="s">
        <v>178</v>
      </c>
      <c r="C407" s="1" t="s">
        <v>217</v>
      </c>
      <c r="D407" s="1" t="s">
        <v>218</v>
      </c>
      <c r="E407" s="1" t="s">
        <v>201</v>
      </c>
      <c r="F407" s="1" t="s">
        <v>202</v>
      </c>
      <c r="G407" s="1" t="s">
        <v>2</v>
      </c>
      <c r="H407" s="1">
        <v>21</v>
      </c>
      <c r="I407" s="1">
        <v>19</v>
      </c>
      <c r="J407" s="1">
        <v>22</v>
      </c>
      <c r="K407" s="1"/>
      <c r="L407" s="1"/>
      <c r="M407" s="1"/>
      <c r="N407" s="1"/>
      <c r="O407" s="1"/>
      <c r="P407" s="1"/>
      <c r="Q407" s="2">
        <f>36*5</f>
        <v>180</v>
      </c>
      <c r="R407" s="2"/>
      <c r="S407" s="2"/>
      <c r="T407" s="2"/>
      <c r="U407" s="1">
        <v>8</v>
      </c>
      <c r="V407" s="1">
        <v>5</v>
      </c>
      <c r="W407" s="1">
        <v>12</v>
      </c>
      <c r="X407" s="1">
        <v>24</v>
      </c>
      <c r="Y407" s="1">
        <v>17</v>
      </c>
      <c r="Z407" s="1">
        <v>30</v>
      </c>
      <c r="AA407" s="1">
        <v>15</v>
      </c>
      <c r="AB407" s="1">
        <v>10</v>
      </c>
      <c r="AC407" s="1">
        <v>28</v>
      </c>
      <c r="AD407" s="1">
        <v>0</v>
      </c>
      <c r="AE407" s="1">
        <v>1</v>
      </c>
      <c r="AF407" s="1">
        <v>0</v>
      </c>
      <c r="AG407" s="1">
        <v>1</v>
      </c>
      <c r="AH407" s="1">
        <v>1</v>
      </c>
      <c r="AI407" s="1">
        <v>0</v>
      </c>
      <c r="AJ407" s="1">
        <v>1</v>
      </c>
      <c r="AK407" s="1">
        <v>1</v>
      </c>
      <c r="AL407" s="1">
        <v>0</v>
      </c>
      <c r="AM407" s="1">
        <v>0</v>
      </c>
      <c r="AN407" s="1">
        <v>0</v>
      </c>
      <c r="AO407" s="1">
        <v>1</v>
      </c>
      <c r="AP407" s="1">
        <v>1</v>
      </c>
      <c r="AQ407" s="1">
        <v>1</v>
      </c>
      <c r="AR407" s="1">
        <v>1</v>
      </c>
      <c r="AS407" s="1">
        <v>1</v>
      </c>
      <c r="AT407" s="1">
        <v>1</v>
      </c>
      <c r="AU407" s="1">
        <v>1</v>
      </c>
      <c r="AV407" s="1">
        <v>1</v>
      </c>
      <c r="AW407" s="1">
        <v>0</v>
      </c>
      <c r="AX407" s="1">
        <v>0</v>
      </c>
      <c r="AY407" s="1">
        <v>1</v>
      </c>
      <c r="AZ407" s="1">
        <v>21</v>
      </c>
      <c r="BA407" s="2">
        <v>1</v>
      </c>
      <c r="BB407" s="2">
        <v>2</v>
      </c>
      <c r="BC407" s="2">
        <v>2</v>
      </c>
      <c r="BD407" s="2"/>
      <c r="BE407" s="1">
        <v>1</v>
      </c>
      <c r="BF407" s="1">
        <v>1</v>
      </c>
      <c r="BG407" s="1">
        <v>0</v>
      </c>
      <c r="BH407" s="1">
        <v>1</v>
      </c>
      <c r="BI407" s="1">
        <v>1</v>
      </c>
      <c r="BJ407" s="1">
        <v>1</v>
      </c>
      <c r="BK407" s="1">
        <v>0</v>
      </c>
      <c r="BL407" s="1">
        <v>0</v>
      </c>
      <c r="BM407" s="1">
        <v>1</v>
      </c>
      <c r="BN407" s="1">
        <v>0</v>
      </c>
      <c r="BO407" s="1">
        <v>0</v>
      </c>
      <c r="BP407" s="1">
        <v>0</v>
      </c>
      <c r="BQ407" s="1"/>
    </row>
    <row r="408" spans="1:69" x14ac:dyDescent="0.3">
      <c r="A408" s="1" t="s">
        <v>199</v>
      </c>
      <c r="B408" s="1" t="s">
        <v>178</v>
      </c>
      <c r="C408" s="1" t="s">
        <v>217</v>
      </c>
      <c r="D408" s="1" t="s">
        <v>218</v>
      </c>
      <c r="E408" s="1" t="s">
        <v>201</v>
      </c>
      <c r="F408" s="1" t="s">
        <v>202</v>
      </c>
      <c r="G408" s="1" t="s">
        <v>2</v>
      </c>
      <c r="H408" s="1">
        <v>21.9</v>
      </c>
      <c r="I408" s="1"/>
      <c r="J408" s="1"/>
      <c r="K408" s="1"/>
      <c r="L408" s="1"/>
      <c r="M408" s="1"/>
      <c r="N408" s="1"/>
      <c r="O408" s="1"/>
      <c r="P408" s="1"/>
      <c r="Q408" s="1">
        <v>153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2"/>
      <c r="BB408" s="2"/>
      <c r="BC408" s="2"/>
      <c r="BD408" s="2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x14ac:dyDescent="0.3">
      <c r="A409" s="1" t="s">
        <v>197</v>
      </c>
      <c r="B409" s="1" t="s">
        <v>178</v>
      </c>
      <c r="C409" s="1" t="s">
        <v>217</v>
      </c>
      <c r="D409" s="1" t="s">
        <v>218</v>
      </c>
      <c r="E409" s="1" t="s">
        <v>201</v>
      </c>
      <c r="F409" s="1" t="s">
        <v>202</v>
      </c>
      <c r="G409" s="1" t="s">
        <v>2</v>
      </c>
      <c r="H409" s="1">
        <v>40.700000000000003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2">
        <v>1</v>
      </c>
      <c r="BB409" s="2"/>
      <c r="BC409" s="2">
        <v>3</v>
      </c>
      <c r="BD409" s="2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4.2</v>
      </c>
    </row>
    <row r="410" spans="1:69" x14ac:dyDescent="0.3">
      <c r="A410" s="1" t="s">
        <v>205</v>
      </c>
      <c r="B410" s="1" t="s">
        <v>178</v>
      </c>
      <c r="C410" s="1" t="s">
        <v>217</v>
      </c>
      <c r="D410" s="1" t="s">
        <v>218</v>
      </c>
      <c r="E410" s="1" t="s">
        <v>201</v>
      </c>
      <c r="F410" s="1" t="s">
        <v>202</v>
      </c>
      <c r="G410" s="1" t="s">
        <v>2</v>
      </c>
      <c r="H410" s="1"/>
      <c r="I410" s="1"/>
      <c r="J410" s="1"/>
      <c r="K410" s="1">
        <v>38</v>
      </c>
      <c r="L410" s="1">
        <v>35</v>
      </c>
      <c r="M410" s="1">
        <v>41</v>
      </c>
      <c r="N410" s="1">
        <v>38</v>
      </c>
      <c r="O410" s="1">
        <v>38</v>
      </c>
      <c r="P410" s="1">
        <v>38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>
        <v>0</v>
      </c>
      <c r="AE410" s="1">
        <v>1</v>
      </c>
      <c r="AF410" s="1">
        <v>0</v>
      </c>
      <c r="AG410" s="1">
        <v>1</v>
      </c>
      <c r="AH410" s="1">
        <v>1</v>
      </c>
      <c r="AI410" s="1">
        <v>0</v>
      </c>
      <c r="AJ410" s="1">
        <v>1</v>
      </c>
      <c r="AK410" s="1">
        <v>1</v>
      </c>
      <c r="AL410" s="1">
        <v>0</v>
      </c>
      <c r="AM410" s="6">
        <v>1</v>
      </c>
      <c r="AN410" s="6">
        <v>1</v>
      </c>
      <c r="AO410" s="6">
        <v>1</v>
      </c>
      <c r="AP410" s="6">
        <v>1</v>
      </c>
      <c r="AQ410" s="6">
        <v>1</v>
      </c>
      <c r="AR410" s="6">
        <v>1</v>
      </c>
      <c r="AS410" s="6">
        <v>1</v>
      </c>
      <c r="AT410" s="6">
        <v>1</v>
      </c>
      <c r="AU410" s="6">
        <v>1</v>
      </c>
      <c r="AV410" s="6">
        <v>1</v>
      </c>
      <c r="AW410" s="6">
        <v>1</v>
      </c>
      <c r="AX410" s="6">
        <v>1</v>
      </c>
      <c r="AY410" s="1"/>
      <c r="AZ410" s="1"/>
      <c r="BA410" s="2"/>
      <c r="BB410" s="2"/>
      <c r="BC410" s="2">
        <v>2</v>
      </c>
      <c r="BD410" s="2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x14ac:dyDescent="0.3">
      <c r="A411" s="1" t="s">
        <v>195</v>
      </c>
      <c r="B411" s="1" t="s">
        <v>148</v>
      </c>
      <c r="C411" s="1" t="s">
        <v>217</v>
      </c>
      <c r="D411" s="1" t="s">
        <v>218</v>
      </c>
      <c r="E411" s="1" t="s">
        <v>201</v>
      </c>
      <c r="F411" s="1" t="s">
        <v>202</v>
      </c>
      <c r="G411" s="1" t="s">
        <v>2</v>
      </c>
      <c r="H411" s="1">
        <v>23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>
        <v>0</v>
      </c>
      <c r="AE411" s="1">
        <v>0</v>
      </c>
      <c r="AF411" s="1"/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1</v>
      </c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2"/>
      <c r="BB411" s="2"/>
      <c r="BC411" s="2"/>
      <c r="BD411" s="2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>
        <v>6</v>
      </c>
    </row>
    <row r="412" spans="1:69" x14ac:dyDescent="0.3">
      <c r="A412" s="1" t="s">
        <v>196</v>
      </c>
      <c r="B412" s="1" t="s">
        <v>148</v>
      </c>
      <c r="C412" s="1" t="s">
        <v>217</v>
      </c>
      <c r="D412" s="1" t="s">
        <v>218</v>
      </c>
      <c r="E412" s="1" t="s">
        <v>201</v>
      </c>
      <c r="F412" s="1" t="s">
        <v>202</v>
      </c>
      <c r="G412" s="1" t="s">
        <v>2</v>
      </c>
      <c r="H412" s="1">
        <v>22</v>
      </c>
      <c r="I412" s="1">
        <v>20</v>
      </c>
      <c r="J412" s="1">
        <v>26</v>
      </c>
      <c r="K412" s="1"/>
      <c r="L412" s="1"/>
      <c r="M412" s="1"/>
      <c r="N412" s="1"/>
      <c r="O412" s="1"/>
      <c r="P412" s="1"/>
      <c r="Q412" s="2">
        <f>45*2.7</f>
        <v>121.50000000000001</v>
      </c>
      <c r="R412" s="2"/>
      <c r="S412" s="2"/>
      <c r="T412" s="2"/>
      <c r="U412" s="1">
        <v>6</v>
      </c>
      <c r="V412" s="1">
        <v>4</v>
      </c>
      <c r="W412" s="1">
        <v>7</v>
      </c>
      <c r="X412" s="1">
        <v>22</v>
      </c>
      <c r="Y412" s="1">
        <v>15</v>
      </c>
      <c r="Z412" s="1">
        <v>27</v>
      </c>
      <c r="AA412" s="1">
        <v>14</v>
      </c>
      <c r="AB412" s="1">
        <v>9</v>
      </c>
      <c r="AC412" s="1">
        <v>17</v>
      </c>
      <c r="AD412" s="1">
        <v>0</v>
      </c>
      <c r="AE412" s="1">
        <v>1</v>
      </c>
      <c r="AF412" s="1">
        <v>0</v>
      </c>
      <c r="AG412" s="1">
        <v>1</v>
      </c>
      <c r="AH412" s="1">
        <v>1</v>
      </c>
      <c r="AI412" s="1">
        <v>0</v>
      </c>
      <c r="AJ412" s="1">
        <v>0</v>
      </c>
      <c r="AK412" s="1">
        <v>0</v>
      </c>
      <c r="AL412" s="1">
        <v>1</v>
      </c>
      <c r="AM412" s="1">
        <v>0</v>
      </c>
      <c r="AN412" s="1">
        <v>0</v>
      </c>
      <c r="AO412" s="1">
        <v>1</v>
      </c>
      <c r="AP412" s="1">
        <v>1</v>
      </c>
      <c r="AQ412" s="1">
        <v>1</v>
      </c>
      <c r="AR412" s="1">
        <v>1</v>
      </c>
      <c r="AS412" s="1">
        <v>1</v>
      </c>
      <c r="AT412" s="1">
        <v>1</v>
      </c>
      <c r="AU412" s="1">
        <v>1</v>
      </c>
      <c r="AV412" s="1">
        <v>1</v>
      </c>
      <c r="AW412" s="1">
        <v>0</v>
      </c>
      <c r="AX412" s="1">
        <v>0</v>
      </c>
      <c r="AY412" s="1">
        <v>1</v>
      </c>
      <c r="AZ412" s="1">
        <f>40*7</f>
        <v>280</v>
      </c>
      <c r="BA412" s="2">
        <v>1</v>
      </c>
      <c r="BB412" s="2">
        <v>2</v>
      </c>
      <c r="BC412" s="2">
        <v>3</v>
      </c>
      <c r="BD412" s="2"/>
      <c r="BE412" s="1">
        <v>1</v>
      </c>
      <c r="BF412" s="1">
        <v>1</v>
      </c>
      <c r="BG412" s="1">
        <v>1</v>
      </c>
      <c r="BH412" s="1">
        <v>1</v>
      </c>
      <c r="BI412" s="1">
        <v>0</v>
      </c>
      <c r="BJ412" s="1">
        <v>1</v>
      </c>
      <c r="BK412" s="1">
        <v>0</v>
      </c>
      <c r="BL412" s="1">
        <v>0</v>
      </c>
      <c r="BM412" s="1">
        <v>1</v>
      </c>
      <c r="BN412" s="1">
        <v>0</v>
      </c>
      <c r="BO412" s="1">
        <v>0</v>
      </c>
      <c r="BP412" s="1">
        <v>0</v>
      </c>
      <c r="BQ412" s="1"/>
    </row>
    <row r="413" spans="1:69" x14ac:dyDescent="0.3">
      <c r="A413" s="1" t="s">
        <v>197</v>
      </c>
      <c r="B413" s="1" t="s">
        <v>148</v>
      </c>
      <c r="C413" s="1" t="s">
        <v>217</v>
      </c>
      <c r="D413" s="1" t="s">
        <v>218</v>
      </c>
      <c r="E413" s="1" t="s">
        <v>201</v>
      </c>
      <c r="F413" s="1" t="s">
        <v>202</v>
      </c>
      <c r="G413" s="1" t="s">
        <v>2</v>
      </c>
      <c r="H413" s="1">
        <v>45.8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2">
        <v>1</v>
      </c>
      <c r="BB413" s="2"/>
      <c r="BC413" s="2">
        <v>3</v>
      </c>
      <c r="BD413" s="2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>
        <v>7.8</v>
      </c>
    </row>
    <row r="414" spans="1:69" x14ac:dyDescent="0.3">
      <c r="A414" s="1" t="s">
        <v>205</v>
      </c>
      <c r="B414" s="1" t="s">
        <v>148</v>
      </c>
      <c r="C414" s="1" t="s">
        <v>217</v>
      </c>
      <c r="D414" s="1" t="s">
        <v>218</v>
      </c>
      <c r="E414" s="1" t="s">
        <v>201</v>
      </c>
      <c r="F414" s="1" t="s">
        <v>202</v>
      </c>
      <c r="G414" s="1" t="s">
        <v>2</v>
      </c>
      <c r="H414" s="1"/>
      <c r="I414" s="1"/>
      <c r="J414" s="1"/>
      <c r="K414" s="1">
        <v>45</v>
      </c>
      <c r="L414" s="1">
        <v>41</v>
      </c>
      <c r="M414" s="1">
        <v>49</v>
      </c>
      <c r="N414" s="1">
        <v>46</v>
      </c>
      <c r="O414" s="1">
        <v>40</v>
      </c>
      <c r="P414" s="1">
        <v>52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>
        <v>0</v>
      </c>
      <c r="AE414" s="1">
        <v>1</v>
      </c>
      <c r="AF414" s="1">
        <v>0</v>
      </c>
      <c r="AG414" s="1">
        <v>1</v>
      </c>
      <c r="AH414" s="1">
        <v>1</v>
      </c>
      <c r="AI414" s="1">
        <v>0</v>
      </c>
      <c r="AJ414" s="1">
        <v>0</v>
      </c>
      <c r="AK414" s="1">
        <v>0</v>
      </c>
      <c r="AL414" s="1">
        <v>1</v>
      </c>
      <c r="AM414" s="6">
        <v>0</v>
      </c>
      <c r="AN414" s="6">
        <v>1</v>
      </c>
      <c r="AO414" s="6">
        <v>1</v>
      </c>
      <c r="AP414" s="6">
        <v>1</v>
      </c>
      <c r="AQ414" s="6">
        <v>1</v>
      </c>
      <c r="AR414" s="6">
        <v>1</v>
      </c>
      <c r="AS414" s="6">
        <v>1</v>
      </c>
      <c r="AT414" s="6">
        <v>1</v>
      </c>
      <c r="AU414" s="6">
        <v>1</v>
      </c>
      <c r="AV414" s="6">
        <v>1</v>
      </c>
      <c r="AW414" s="6">
        <v>1</v>
      </c>
      <c r="AX414" s="6">
        <v>0</v>
      </c>
      <c r="AY414" s="1"/>
      <c r="AZ414" s="1"/>
      <c r="BA414" s="2"/>
      <c r="BB414" s="2"/>
      <c r="BC414" s="2">
        <v>3</v>
      </c>
      <c r="BD414" s="2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x14ac:dyDescent="0.3">
      <c r="A415" s="1" t="s">
        <v>196</v>
      </c>
      <c r="B415" s="1" t="s">
        <v>179</v>
      </c>
      <c r="C415" s="1" t="s">
        <v>217</v>
      </c>
      <c r="D415" s="1" t="s">
        <v>218</v>
      </c>
      <c r="E415" s="1" t="s">
        <v>201</v>
      </c>
      <c r="F415" s="1" t="s">
        <v>202</v>
      </c>
      <c r="G415" s="1" t="s">
        <v>2</v>
      </c>
      <c r="H415" s="1">
        <v>19</v>
      </c>
      <c r="I415" s="1">
        <v>16</v>
      </c>
      <c r="J415" s="1">
        <v>20</v>
      </c>
      <c r="K415" s="1"/>
      <c r="L415" s="1"/>
      <c r="M415" s="1"/>
      <c r="N415" s="1"/>
      <c r="O415" s="1"/>
      <c r="P415" s="1"/>
      <c r="Q415" s="2">
        <f>72*3.3</f>
        <v>237.6</v>
      </c>
      <c r="R415" s="2"/>
      <c r="S415" s="2"/>
      <c r="T415" s="2"/>
      <c r="U415" s="1">
        <v>18</v>
      </c>
      <c r="V415" s="1">
        <v>14</v>
      </c>
      <c r="W415" s="1">
        <v>22</v>
      </c>
      <c r="X415" s="1"/>
      <c r="Y415" s="1">
        <v>259</v>
      </c>
      <c r="Z415" s="1">
        <v>322</v>
      </c>
      <c r="AA415" s="1">
        <v>19</v>
      </c>
      <c r="AB415" s="1">
        <v>16</v>
      </c>
      <c r="AC415" s="1">
        <v>21</v>
      </c>
      <c r="AD415" s="1">
        <v>0</v>
      </c>
      <c r="AE415" s="1">
        <v>1</v>
      </c>
      <c r="AF415" s="1">
        <v>0</v>
      </c>
      <c r="AG415" s="1">
        <v>0</v>
      </c>
      <c r="AH415" s="1">
        <v>0</v>
      </c>
      <c r="AI415" s="1">
        <v>0</v>
      </c>
      <c r="AJ415" s="1">
        <v>1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1</v>
      </c>
      <c r="AS415" s="1">
        <v>1</v>
      </c>
      <c r="AT415" s="1">
        <v>1</v>
      </c>
      <c r="AU415" s="1">
        <v>0</v>
      </c>
      <c r="AV415" s="1">
        <v>0</v>
      </c>
      <c r="AW415" s="1">
        <v>0</v>
      </c>
      <c r="AX415" s="1">
        <v>0</v>
      </c>
      <c r="AY415" s="1">
        <v>1</v>
      </c>
      <c r="AZ415" s="1">
        <v>28</v>
      </c>
      <c r="BA415" s="2">
        <v>1</v>
      </c>
      <c r="BB415" s="2">
        <v>2</v>
      </c>
      <c r="BC415" s="2">
        <v>2</v>
      </c>
      <c r="BD415" s="2"/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1</v>
      </c>
      <c r="BN415" s="1">
        <v>0</v>
      </c>
      <c r="BO415" s="1">
        <v>0</v>
      </c>
      <c r="BP415" s="1">
        <v>0</v>
      </c>
      <c r="BQ415" s="1"/>
    </row>
    <row r="416" spans="1:69" x14ac:dyDescent="0.3">
      <c r="A416" s="1" t="s">
        <v>205</v>
      </c>
      <c r="B416" s="1" t="s">
        <v>179</v>
      </c>
      <c r="C416" s="1" t="s">
        <v>217</v>
      </c>
      <c r="D416" s="1" t="s">
        <v>218</v>
      </c>
      <c r="E416" s="1" t="s">
        <v>201</v>
      </c>
      <c r="F416" s="1" t="s">
        <v>202</v>
      </c>
      <c r="G416" s="1" t="s">
        <v>2</v>
      </c>
      <c r="H416" s="1"/>
      <c r="I416" s="1"/>
      <c r="J416" s="1"/>
      <c r="K416" s="1">
        <v>36</v>
      </c>
      <c r="L416" s="1">
        <v>34</v>
      </c>
      <c r="M416" s="1">
        <v>38</v>
      </c>
      <c r="N416" s="1">
        <v>36</v>
      </c>
      <c r="O416" s="1">
        <v>34</v>
      </c>
      <c r="P416" s="1">
        <v>38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>
        <v>0</v>
      </c>
      <c r="AE416" s="1">
        <v>1</v>
      </c>
      <c r="AF416" s="1">
        <v>0</v>
      </c>
      <c r="AG416" s="1">
        <v>0</v>
      </c>
      <c r="AH416" s="1">
        <v>0</v>
      </c>
      <c r="AI416" s="1">
        <v>0</v>
      </c>
      <c r="AJ416" s="1">
        <v>1</v>
      </c>
      <c r="AK416" s="1">
        <v>0</v>
      </c>
      <c r="AL416" s="1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1</v>
      </c>
      <c r="AR416" s="6">
        <v>1</v>
      </c>
      <c r="AS416" s="6">
        <v>1</v>
      </c>
      <c r="AT416" s="6">
        <v>1</v>
      </c>
      <c r="AU416" s="6">
        <v>1</v>
      </c>
      <c r="AV416" s="6">
        <v>0</v>
      </c>
      <c r="AW416" s="6">
        <v>0</v>
      </c>
      <c r="AX416" s="6">
        <v>0</v>
      </c>
      <c r="AY416" s="1"/>
      <c r="AZ416" s="1"/>
      <c r="BA416" s="2"/>
      <c r="BB416" s="2"/>
      <c r="BC416" s="2">
        <v>2</v>
      </c>
      <c r="BD416" s="2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x14ac:dyDescent="0.3">
      <c r="A417" s="1" t="s">
        <v>195</v>
      </c>
      <c r="B417" s="1" t="s">
        <v>130</v>
      </c>
      <c r="C417" s="1" t="s">
        <v>217</v>
      </c>
      <c r="D417" s="1" t="s">
        <v>218</v>
      </c>
      <c r="E417" s="1" t="s">
        <v>201</v>
      </c>
      <c r="F417" s="1" t="s">
        <v>202</v>
      </c>
      <c r="G417" s="1" t="s">
        <v>2</v>
      </c>
      <c r="H417" s="1">
        <v>28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>
        <v>0</v>
      </c>
      <c r="AE417" s="1">
        <v>1</v>
      </c>
      <c r="AF417" s="1"/>
      <c r="AG417" s="1">
        <v>0</v>
      </c>
      <c r="AH417" s="1">
        <v>0</v>
      </c>
      <c r="AI417" s="1">
        <v>0</v>
      </c>
      <c r="AJ417" s="1">
        <v>1</v>
      </c>
      <c r="AK417" s="1">
        <v>0</v>
      </c>
      <c r="AL417" s="1">
        <v>0</v>
      </c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2"/>
      <c r="BB417" s="2"/>
      <c r="BC417" s="2"/>
      <c r="BD417" s="2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</v>
      </c>
    </row>
    <row r="418" spans="1:69" x14ac:dyDescent="0.3">
      <c r="A418" s="1" t="s">
        <v>196</v>
      </c>
      <c r="B418" s="1" t="s">
        <v>130</v>
      </c>
      <c r="C418" s="1" t="s">
        <v>217</v>
      </c>
      <c r="D418" s="1" t="s">
        <v>218</v>
      </c>
      <c r="E418" s="1" t="s">
        <v>201</v>
      </c>
      <c r="F418" s="1" t="s">
        <v>202</v>
      </c>
      <c r="G418" s="1" t="s">
        <v>2</v>
      </c>
      <c r="H418" s="1">
        <v>25</v>
      </c>
      <c r="I418" s="1">
        <v>23</v>
      </c>
      <c r="J418" s="1">
        <v>29</v>
      </c>
      <c r="K418" s="1"/>
      <c r="L418" s="1"/>
      <c r="M418" s="1"/>
      <c r="N418" s="1"/>
      <c r="O418" s="1"/>
      <c r="P418" s="1"/>
      <c r="Q418" s="2">
        <f>95*2</f>
        <v>190</v>
      </c>
      <c r="R418" s="2"/>
      <c r="S418" s="2"/>
      <c r="T418" s="2"/>
      <c r="U418" s="1">
        <v>17</v>
      </c>
      <c r="V418" s="1">
        <v>14</v>
      </c>
      <c r="W418" s="1">
        <v>25</v>
      </c>
      <c r="X418" s="1"/>
      <c r="Y418" s="1">
        <v>287</v>
      </c>
      <c r="Z418" s="1">
        <v>329</v>
      </c>
      <c r="AA418" s="1">
        <v>17</v>
      </c>
      <c r="AB418" s="1">
        <v>14</v>
      </c>
      <c r="AC418" s="1">
        <v>25</v>
      </c>
      <c r="AD418" s="1">
        <v>0</v>
      </c>
      <c r="AE418" s="1">
        <v>1</v>
      </c>
      <c r="AF418" s="1">
        <v>0</v>
      </c>
      <c r="AG418" s="1">
        <v>0</v>
      </c>
      <c r="AH418" s="1">
        <v>0</v>
      </c>
      <c r="AI418" s="1">
        <v>0</v>
      </c>
      <c r="AJ418" s="1">
        <v>1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1</v>
      </c>
      <c r="AS418" s="1">
        <v>1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1</v>
      </c>
      <c r="AZ418" s="1">
        <v>28</v>
      </c>
      <c r="BA418" s="2">
        <v>1</v>
      </c>
      <c r="BB418" s="2">
        <v>2</v>
      </c>
      <c r="BC418" s="2">
        <v>2</v>
      </c>
      <c r="BD418" s="2"/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1</v>
      </c>
      <c r="BL418" s="1">
        <v>1</v>
      </c>
      <c r="BM418" s="1">
        <v>0</v>
      </c>
      <c r="BN418" s="1">
        <v>1</v>
      </c>
      <c r="BO418" s="1">
        <v>0</v>
      </c>
      <c r="BP418" s="1">
        <v>0</v>
      </c>
      <c r="BQ418" s="1"/>
    </row>
    <row r="419" spans="1:69" x14ac:dyDescent="0.3">
      <c r="A419" s="1" t="s">
        <v>197</v>
      </c>
      <c r="B419" s="1" t="s">
        <v>130</v>
      </c>
      <c r="C419" s="1" t="s">
        <v>217</v>
      </c>
      <c r="D419" s="1" t="s">
        <v>218</v>
      </c>
      <c r="E419" s="1" t="s">
        <v>201</v>
      </c>
      <c r="F419" s="1" t="s">
        <v>202</v>
      </c>
      <c r="G419" s="1" t="s">
        <v>2</v>
      </c>
      <c r="H419" s="1">
        <v>53.1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2">
        <v>1</v>
      </c>
      <c r="BB419" s="2"/>
      <c r="BC419" s="2">
        <v>2</v>
      </c>
      <c r="BD419" s="2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>
        <v>7.2</v>
      </c>
    </row>
    <row r="420" spans="1:69" x14ac:dyDescent="0.3">
      <c r="A420" s="1" t="s">
        <v>205</v>
      </c>
      <c r="B420" s="1" t="s">
        <v>130</v>
      </c>
      <c r="C420" s="1" t="s">
        <v>217</v>
      </c>
      <c r="D420" s="1" t="s">
        <v>218</v>
      </c>
      <c r="E420" s="1" t="s">
        <v>201</v>
      </c>
      <c r="F420" s="1" t="s">
        <v>202</v>
      </c>
      <c r="G420" s="1" t="s">
        <v>2</v>
      </c>
      <c r="H420" s="1"/>
      <c r="I420" s="1"/>
      <c r="J420" s="1"/>
      <c r="K420" s="1">
        <v>52.5</v>
      </c>
      <c r="L420" s="1">
        <v>44</v>
      </c>
      <c r="M420" s="1">
        <v>61</v>
      </c>
      <c r="N420" s="1">
        <v>51.5</v>
      </c>
      <c r="O420" s="1">
        <v>47</v>
      </c>
      <c r="P420" s="1">
        <v>56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>
        <v>0</v>
      </c>
      <c r="AE420" s="1">
        <v>1</v>
      </c>
      <c r="AF420" s="1">
        <v>0</v>
      </c>
      <c r="AG420" s="1">
        <v>0</v>
      </c>
      <c r="AH420" s="1">
        <v>0</v>
      </c>
      <c r="AI420" s="1">
        <v>1</v>
      </c>
      <c r="AJ420" s="1">
        <v>1</v>
      </c>
      <c r="AK420" s="1">
        <v>0</v>
      </c>
      <c r="AL420" s="1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>
        <v>0</v>
      </c>
      <c r="AW420" s="6">
        <v>0</v>
      </c>
      <c r="AX420" s="6">
        <v>0</v>
      </c>
      <c r="AY420" s="1"/>
      <c r="AZ420" s="1"/>
      <c r="BA420" s="2"/>
      <c r="BB420" s="2"/>
      <c r="BC420" s="2">
        <v>2</v>
      </c>
      <c r="BD420" s="2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x14ac:dyDescent="0.3">
      <c r="A421" s="1" t="s">
        <v>195</v>
      </c>
      <c r="B421" s="1" t="s">
        <v>149</v>
      </c>
      <c r="C421" s="1" t="s">
        <v>217</v>
      </c>
      <c r="D421" s="1" t="s">
        <v>218</v>
      </c>
      <c r="E421" s="1" t="s">
        <v>201</v>
      </c>
      <c r="F421" s="1" t="s">
        <v>202</v>
      </c>
      <c r="G421" s="1" t="s">
        <v>2</v>
      </c>
      <c r="H421" s="1">
        <v>30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>
        <v>0</v>
      </c>
      <c r="AE421" s="1">
        <v>1</v>
      </c>
      <c r="AF421" s="1"/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1</v>
      </c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2"/>
      <c r="BB421" s="2"/>
      <c r="BC421" s="2"/>
      <c r="BD421" s="2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>
        <v>9</v>
      </c>
    </row>
    <row r="422" spans="1:69" x14ac:dyDescent="0.3">
      <c r="A422" s="1" t="s">
        <v>196</v>
      </c>
      <c r="B422" s="1" t="s">
        <v>149</v>
      </c>
      <c r="C422" s="1" t="s">
        <v>217</v>
      </c>
      <c r="D422" s="1" t="s">
        <v>218</v>
      </c>
      <c r="E422" s="1" t="s">
        <v>201</v>
      </c>
      <c r="F422" s="1" t="s">
        <v>202</v>
      </c>
      <c r="G422" s="1" t="s">
        <v>2</v>
      </c>
      <c r="H422" s="1">
        <v>29</v>
      </c>
      <c r="I422" s="1">
        <v>26</v>
      </c>
      <c r="J422" s="1">
        <v>32</v>
      </c>
      <c r="K422" s="1"/>
      <c r="L422" s="1"/>
      <c r="M422" s="1"/>
      <c r="N422" s="1"/>
      <c r="O422" s="1"/>
      <c r="P422" s="1"/>
      <c r="Q422" s="2">
        <v>800</v>
      </c>
      <c r="R422" s="2"/>
      <c r="S422" s="2"/>
      <c r="T422" s="2"/>
      <c r="U422" s="1">
        <v>5</v>
      </c>
      <c r="V422" s="1">
        <v>4</v>
      </c>
      <c r="W422" s="1">
        <v>6</v>
      </c>
      <c r="X422" s="1">
        <v>23</v>
      </c>
      <c r="Y422" s="1">
        <v>18</v>
      </c>
      <c r="Z422" s="1">
        <v>29</v>
      </c>
      <c r="AA422" s="1">
        <v>12</v>
      </c>
      <c r="AB422" s="1">
        <v>9</v>
      </c>
      <c r="AC422" s="1">
        <v>15</v>
      </c>
      <c r="AD422" s="1">
        <v>0</v>
      </c>
      <c r="AE422" s="1">
        <v>1</v>
      </c>
      <c r="AF422" s="1">
        <v>0</v>
      </c>
      <c r="AG422" s="1">
        <v>1</v>
      </c>
      <c r="AH422" s="1">
        <v>1</v>
      </c>
      <c r="AI422" s="1">
        <v>0</v>
      </c>
      <c r="AJ422" s="1">
        <v>0</v>
      </c>
      <c r="AK422" s="1">
        <v>0</v>
      </c>
      <c r="AL422" s="1">
        <v>1</v>
      </c>
      <c r="AM422" s="1">
        <v>0</v>
      </c>
      <c r="AN422" s="1">
        <v>0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1">
        <v>1</v>
      </c>
      <c r="AW422" s="1">
        <v>0</v>
      </c>
      <c r="AX422" s="1">
        <v>0</v>
      </c>
      <c r="AY422" s="1">
        <v>1</v>
      </c>
      <c r="AZ422" s="1">
        <v>280</v>
      </c>
      <c r="BA422" s="2">
        <v>1</v>
      </c>
      <c r="BB422" s="2">
        <v>2</v>
      </c>
      <c r="BC422" s="2">
        <v>2</v>
      </c>
      <c r="BD422" s="2"/>
      <c r="BE422" s="1">
        <v>1</v>
      </c>
      <c r="BF422" s="1">
        <v>1</v>
      </c>
      <c r="BG422" s="1">
        <v>1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1</v>
      </c>
      <c r="BN422" s="1">
        <v>0</v>
      </c>
      <c r="BO422" s="1">
        <v>0</v>
      </c>
      <c r="BP422" s="1">
        <v>0</v>
      </c>
      <c r="BQ422" s="1"/>
    </row>
    <row r="423" spans="1:69" x14ac:dyDescent="0.3">
      <c r="A423" s="1" t="s">
        <v>205</v>
      </c>
      <c r="B423" s="1" t="s">
        <v>149</v>
      </c>
      <c r="C423" s="1" t="s">
        <v>217</v>
      </c>
      <c r="D423" s="1" t="s">
        <v>218</v>
      </c>
      <c r="E423" s="1" t="s">
        <v>201</v>
      </c>
      <c r="F423" s="1" t="s">
        <v>202</v>
      </c>
      <c r="G423" s="1" t="s">
        <v>2</v>
      </c>
      <c r="H423" s="1"/>
      <c r="I423" s="1"/>
      <c r="J423" s="1"/>
      <c r="K423" s="1">
        <v>53</v>
      </c>
      <c r="L423" s="1">
        <v>46</v>
      </c>
      <c r="M423" s="1">
        <v>60</v>
      </c>
      <c r="N423" s="1">
        <v>59.5</v>
      </c>
      <c r="O423" s="1">
        <v>53</v>
      </c>
      <c r="P423" s="1">
        <v>66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>
        <v>0</v>
      </c>
      <c r="AE423" s="1">
        <v>1</v>
      </c>
      <c r="AF423" s="1">
        <v>0</v>
      </c>
      <c r="AG423" s="1">
        <v>1</v>
      </c>
      <c r="AH423" s="1">
        <v>1</v>
      </c>
      <c r="AI423" s="1">
        <v>0</v>
      </c>
      <c r="AJ423" s="1">
        <v>0</v>
      </c>
      <c r="AK423" s="1">
        <v>0</v>
      </c>
      <c r="AL423" s="1">
        <v>1</v>
      </c>
      <c r="AM423" s="6">
        <v>1</v>
      </c>
      <c r="AN423" s="6">
        <v>1</v>
      </c>
      <c r="AO423" s="6">
        <v>1</v>
      </c>
      <c r="AP423" s="6">
        <v>1</v>
      </c>
      <c r="AQ423" s="6">
        <v>1</v>
      </c>
      <c r="AR423" s="6">
        <v>1</v>
      </c>
      <c r="AS423" s="6">
        <v>1</v>
      </c>
      <c r="AT423" s="6">
        <v>1</v>
      </c>
      <c r="AU423" s="6">
        <v>1</v>
      </c>
      <c r="AV423" s="6">
        <v>1</v>
      </c>
      <c r="AW423" s="6">
        <v>1</v>
      </c>
      <c r="AX423" s="6">
        <v>1</v>
      </c>
      <c r="AY423" s="1"/>
      <c r="AZ423" s="1"/>
      <c r="BA423" s="2"/>
      <c r="BB423" s="2"/>
      <c r="BC423" s="2">
        <v>2</v>
      </c>
      <c r="BD423" s="2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x14ac:dyDescent="0.3">
      <c r="A424" s="1" t="s">
        <v>195</v>
      </c>
      <c r="B424" s="1" t="s">
        <v>150</v>
      </c>
      <c r="C424" s="1" t="s">
        <v>217</v>
      </c>
      <c r="D424" s="1" t="s">
        <v>218</v>
      </c>
      <c r="E424" s="1" t="s">
        <v>201</v>
      </c>
      <c r="F424" s="1" t="s">
        <v>202</v>
      </c>
      <c r="G424" s="1" t="s">
        <v>2</v>
      </c>
      <c r="H424" s="1">
        <v>28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>
        <v>0</v>
      </c>
      <c r="AE424" s="1">
        <v>0</v>
      </c>
      <c r="AF424" s="1"/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1</v>
      </c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2"/>
      <c r="BB424" s="2"/>
      <c r="BC424" s="2"/>
      <c r="BD424" s="2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9</v>
      </c>
    </row>
    <row r="425" spans="1:69" x14ac:dyDescent="0.3">
      <c r="A425" s="1" t="s">
        <v>196</v>
      </c>
      <c r="B425" s="1" t="s">
        <v>150</v>
      </c>
      <c r="C425" s="1" t="s">
        <v>217</v>
      </c>
      <c r="D425" s="1" t="s">
        <v>218</v>
      </c>
      <c r="E425" s="1" t="s">
        <v>201</v>
      </c>
      <c r="F425" s="1" t="s">
        <v>202</v>
      </c>
      <c r="G425" s="1" t="s">
        <v>2</v>
      </c>
      <c r="H425" s="1">
        <v>28</v>
      </c>
      <c r="I425" s="1">
        <v>26</v>
      </c>
      <c r="J425" s="1">
        <v>30</v>
      </c>
      <c r="K425" s="1"/>
      <c r="L425" s="1"/>
      <c r="M425" s="1"/>
      <c r="N425" s="1"/>
      <c r="O425" s="1"/>
      <c r="P425" s="1"/>
      <c r="Q425" s="2">
        <f>94*5</f>
        <v>470</v>
      </c>
      <c r="R425" s="2"/>
      <c r="S425" s="2"/>
      <c r="T425" s="2"/>
      <c r="U425" s="1">
        <v>6</v>
      </c>
      <c r="V425" s="1">
        <v>3</v>
      </c>
      <c r="W425" s="1">
        <v>7</v>
      </c>
      <c r="X425" s="1">
        <v>28</v>
      </c>
      <c r="Y425" s="1">
        <v>20</v>
      </c>
      <c r="Z425" s="1">
        <v>34</v>
      </c>
      <c r="AA425" s="1">
        <v>15</v>
      </c>
      <c r="AB425" s="1">
        <v>9</v>
      </c>
      <c r="AC425" s="1">
        <v>18</v>
      </c>
      <c r="AD425" s="1">
        <v>0</v>
      </c>
      <c r="AE425" s="1">
        <v>1</v>
      </c>
      <c r="AF425" s="1">
        <v>0</v>
      </c>
      <c r="AG425" s="1">
        <v>1</v>
      </c>
      <c r="AH425" s="1">
        <v>1</v>
      </c>
      <c r="AI425" s="1">
        <v>0</v>
      </c>
      <c r="AJ425" s="1">
        <v>1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1</v>
      </c>
      <c r="AS425" s="1">
        <v>1</v>
      </c>
      <c r="AT425" s="1">
        <v>1</v>
      </c>
      <c r="AU425" s="1">
        <v>1</v>
      </c>
      <c r="AV425" s="1">
        <v>1</v>
      </c>
      <c r="AW425" s="1">
        <v>0</v>
      </c>
      <c r="AX425" s="1">
        <v>0</v>
      </c>
      <c r="AY425" s="1">
        <v>1</v>
      </c>
      <c r="AZ425" s="1">
        <v>63</v>
      </c>
      <c r="BA425" s="2">
        <v>1</v>
      </c>
      <c r="BB425" s="2">
        <v>2</v>
      </c>
      <c r="BC425" s="2">
        <v>3</v>
      </c>
      <c r="BD425" s="2"/>
      <c r="BE425" s="1">
        <v>0</v>
      </c>
      <c r="BF425" s="1">
        <v>0</v>
      </c>
      <c r="BG425" s="1">
        <v>1</v>
      </c>
      <c r="BH425" s="1">
        <v>0</v>
      </c>
      <c r="BI425" s="1">
        <v>0</v>
      </c>
      <c r="BJ425" s="1">
        <v>0</v>
      </c>
      <c r="BK425" s="1">
        <v>1</v>
      </c>
      <c r="BL425" s="1">
        <v>0</v>
      </c>
      <c r="BM425" s="1">
        <v>1</v>
      </c>
      <c r="BN425" s="1">
        <v>0</v>
      </c>
      <c r="BO425" s="1">
        <v>0</v>
      </c>
      <c r="BP425" s="1">
        <v>0</v>
      </c>
      <c r="BQ425" s="1"/>
    </row>
    <row r="426" spans="1:69" x14ac:dyDescent="0.3">
      <c r="A426" s="1" t="s">
        <v>205</v>
      </c>
      <c r="B426" s="1" t="s">
        <v>150</v>
      </c>
      <c r="C426" s="1" t="s">
        <v>217</v>
      </c>
      <c r="D426" s="1" t="s">
        <v>218</v>
      </c>
      <c r="E426" s="1" t="s">
        <v>201</v>
      </c>
      <c r="F426" s="1" t="s">
        <v>202</v>
      </c>
      <c r="G426" s="1" t="s">
        <v>2</v>
      </c>
      <c r="H426" s="1"/>
      <c r="I426" s="1"/>
      <c r="J426" s="1"/>
      <c r="K426" s="1">
        <v>53</v>
      </c>
      <c r="L426" s="1">
        <v>47</v>
      </c>
      <c r="M426" s="1">
        <v>59</v>
      </c>
      <c r="N426" s="1">
        <v>54</v>
      </c>
      <c r="O426" s="1">
        <v>46</v>
      </c>
      <c r="P426" s="1">
        <v>62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>
        <v>0</v>
      </c>
      <c r="AE426" s="1">
        <v>1</v>
      </c>
      <c r="AF426" s="1">
        <v>0</v>
      </c>
      <c r="AG426" s="1">
        <v>1</v>
      </c>
      <c r="AH426" s="1">
        <v>1</v>
      </c>
      <c r="AI426" s="1">
        <v>0</v>
      </c>
      <c r="AJ426" s="1">
        <v>0</v>
      </c>
      <c r="AK426" s="1">
        <v>0</v>
      </c>
      <c r="AL426" s="1">
        <v>1</v>
      </c>
      <c r="AM426" s="6">
        <v>1</v>
      </c>
      <c r="AN426" s="6">
        <v>1</v>
      </c>
      <c r="AO426" s="6">
        <v>1</v>
      </c>
      <c r="AP426" s="6">
        <v>1</v>
      </c>
      <c r="AQ426" s="6">
        <v>1</v>
      </c>
      <c r="AR426" s="6">
        <v>1</v>
      </c>
      <c r="AS426" s="6">
        <v>1</v>
      </c>
      <c r="AT426" s="6">
        <v>1</v>
      </c>
      <c r="AU426" s="6">
        <v>1</v>
      </c>
      <c r="AV426" s="6">
        <v>1</v>
      </c>
      <c r="AW426" s="6">
        <v>1</v>
      </c>
      <c r="AX426" s="6">
        <v>1</v>
      </c>
      <c r="AY426" s="1"/>
      <c r="AZ426" s="1"/>
      <c r="BA426" s="2"/>
      <c r="BB426" s="2"/>
      <c r="BC426" s="2">
        <v>3</v>
      </c>
      <c r="BD426" s="2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x14ac:dyDescent="0.3">
      <c r="A427" s="1" t="s">
        <v>195</v>
      </c>
      <c r="B427" s="1" t="s">
        <v>180</v>
      </c>
      <c r="C427" s="1" t="s">
        <v>217</v>
      </c>
      <c r="D427" s="1" t="s">
        <v>218</v>
      </c>
      <c r="E427" s="1" t="s">
        <v>201</v>
      </c>
      <c r="F427" s="1" t="s">
        <v>202</v>
      </c>
      <c r="G427" s="1" t="s">
        <v>3</v>
      </c>
      <c r="H427" s="1">
        <v>36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>
        <v>0</v>
      </c>
      <c r="AE427" s="1">
        <v>0</v>
      </c>
      <c r="AF427" s="1"/>
      <c r="AG427" s="1">
        <v>1</v>
      </c>
      <c r="AH427" s="1">
        <v>1</v>
      </c>
      <c r="AI427" s="1">
        <v>0</v>
      </c>
      <c r="AJ427" s="1">
        <v>0</v>
      </c>
      <c r="AK427" s="1">
        <v>1</v>
      </c>
      <c r="AL427" s="1">
        <v>0</v>
      </c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2"/>
      <c r="BB427" s="2"/>
      <c r="BC427" s="2"/>
      <c r="BD427" s="2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>
        <v>4</v>
      </c>
    </row>
    <row r="428" spans="1:69" x14ac:dyDescent="0.3">
      <c r="A428" s="1" t="s">
        <v>196</v>
      </c>
      <c r="B428" s="1" t="s">
        <v>180</v>
      </c>
      <c r="C428" s="1" t="s">
        <v>217</v>
      </c>
      <c r="D428" s="1" t="s">
        <v>218</v>
      </c>
      <c r="E428" s="1" t="s">
        <v>201</v>
      </c>
      <c r="F428" s="1" t="s">
        <v>202</v>
      </c>
      <c r="G428" s="1" t="s">
        <v>3</v>
      </c>
      <c r="H428" s="1">
        <v>35</v>
      </c>
      <c r="I428" s="1">
        <v>32</v>
      </c>
      <c r="J428" s="1">
        <v>37</v>
      </c>
      <c r="K428" s="1"/>
      <c r="L428" s="1"/>
      <c r="M428" s="1"/>
      <c r="N428" s="1"/>
      <c r="O428" s="1"/>
      <c r="P428" s="1"/>
      <c r="Q428" s="2">
        <f>63*2.5</f>
        <v>157.5</v>
      </c>
      <c r="R428" s="2"/>
      <c r="S428" s="2"/>
      <c r="T428" s="2"/>
      <c r="U428" s="1">
        <v>8</v>
      </c>
      <c r="V428" s="1">
        <v>6</v>
      </c>
      <c r="W428" s="1">
        <v>10</v>
      </c>
      <c r="X428" s="1">
        <v>38</v>
      </c>
      <c r="Y428" s="1">
        <v>27</v>
      </c>
      <c r="Z428" s="1">
        <v>45</v>
      </c>
      <c r="AA428" s="1">
        <v>18</v>
      </c>
      <c r="AB428" s="1">
        <v>13</v>
      </c>
      <c r="AC428" s="1">
        <v>22</v>
      </c>
      <c r="AD428" s="1">
        <v>0</v>
      </c>
      <c r="AE428" s="1">
        <v>1</v>
      </c>
      <c r="AF428" s="1">
        <v>1</v>
      </c>
      <c r="AG428" s="1">
        <v>1</v>
      </c>
      <c r="AH428" s="1">
        <v>0</v>
      </c>
      <c r="AI428" s="1">
        <v>0</v>
      </c>
      <c r="AJ428" s="1">
        <v>0</v>
      </c>
      <c r="AK428" s="1">
        <v>1</v>
      </c>
      <c r="AL428" s="1">
        <v>0</v>
      </c>
      <c r="AM428" s="1">
        <v>0</v>
      </c>
      <c r="AN428" s="1">
        <v>0</v>
      </c>
      <c r="AO428" s="1">
        <v>0</v>
      </c>
      <c r="AP428" s="1">
        <v>1</v>
      </c>
      <c r="AQ428" s="1">
        <v>1</v>
      </c>
      <c r="AR428" s="1">
        <v>1</v>
      </c>
      <c r="AS428" s="1">
        <v>1</v>
      </c>
      <c r="AT428" s="1">
        <v>1</v>
      </c>
      <c r="AU428" s="1">
        <v>0</v>
      </c>
      <c r="AV428" s="1">
        <v>0</v>
      </c>
      <c r="AW428" s="1">
        <v>0</v>
      </c>
      <c r="AX428" s="1">
        <v>0</v>
      </c>
      <c r="AY428" s="1">
        <v>1</v>
      </c>
      <c r="AZ428" s="1">
        <v>21</v>
      </c>
      <c r="BA428" s="2">
        <v>1</v>
      </c>
      <c r="BB428" s="2">
        <v>2</v>
      </c>
      <c r="BC428" s="2">
        <v>2</v>
      </c>
      <c r="BD428" s="2"/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1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/>
    </row>
    <row r="429" spans="1:69" x14ac:dyDescent="0.3">
      <c r="A429" s="1" t="s">
        <v>205</v>
      </c>
      <c r="B429" s="1" t="s">
        <v>180</v>
      </c>
      <c r="C429" s="1" t="s">
        <v>217</v>
      </c>
      <c r="D429" s="1" t="s">
        <v>218</v>
      </c>
      <c r="E429" s="1" t="s">
        <v>201</v>
      </c>
      <c r="F429" s="1" t="s">
        <v>202</v>
      </c>
      <c r="G429" s="1" t="s">
        <v>3</v>
      </c>
      <c r="H429" s="1"/>
      <c r="I429" s="1"/>
      <c r="J429" s="1"/>
      <c r="K429" s="1">
        <v>70</v>
      </c>
      <c r="L429" s="1">
        <v>60</v>
      </c>
      <c r="M429" s="1">
        <v>80</v>
      </c>
      <c r="N429" s="1">
        <v>77</v>
      </c>
      <c r="O429" s="1">
        <v>64</v>
      </c>
      <c r="P429" s="1">
        <v>90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>
        <v>0</v>
      </c>
      <c r="AE429" s="1">
        <v>1</v>
      </c>
      <c r="AF429" s="1">
        <v>0</v>
      </c>
      <c r="AG429" s="1">
        <v>1</v>
      </c>
      <c r="AH429" s="1">
        <v>1</v>
      </c>
      <c r="AI429" s="1">
        <v>0</v>
      </c>
      <c r="AJ429" s="1">
        <v>0</v>
      </c>
      <c r="AK429" s="1">
        <v>1</v>
      </c>
      <c r="AL429" s="1">
        <v>0</v>
      </c>
      <c r="AM429" s="1">
        <v>0</v>
      </c>
      <c r="AN429" s="1">
        <v>0</v>
      </c>
      <c r="AO429" s="1">
        <v>1</v>
      </c>
      <c r="AP429" s="1">
        <v>1</v>
      </c>
      <c r="AQ429" s="1">
        <v>1</v>
      </c>
      <c r="AR429" s="1">
        <v>1</v>
      </c>
      <c r="AS429" s="1">
        <v>1</v>
      </c>
      <c r="AT429" s="1">
        <v>1</v>
      </c>
      <c r="AU429" s="1">
        <v>1</v>
      </c>
      <c r="AV429" s="1">
        <v>1</v>
      </c>
      <c r="AW429" s="1">
        <v>0</v>
      </c>
      <c r="AX429" s="1">
        <v>0</v>
      </c>
      <c r="AY429" s="1"/>
      <c r="AZ429" s="1"/>
      <c r="BA429" s="2"/>
      <c r="BB429" s="2"/>
      <c r="BC429" s="2">
        <v>2</v>
      </c>
      <c r="BD429" s="2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x14ac:dyDescent="0.3">
      <c r="A430" s="1" t="s">
        <v>195</v>
      </c>
      <c r="B430" s="1" t="s">
        <v>181</v>
      </c>
      <c r="C430" s="1" t="s">
        <v>217</v>
      </c>
      <c r="D430" s="1" t="s">
        <v>218</v>
      </c>
      <c r="E430" s="1" t="s">
        <v>201</v>
      </c>
      <c r="F430" s="1" t="s">
        <v>202</v>
      </c>
      <c r="G430" s="1" t="s">
        <v>3</v>
      </c>
      <c r="H430" s="1">
        <v>35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>
        <v>0</v>
      </c>
      <c r="AE430" s="1">
        <v>0</v>
      </c>
      <c r="AF430" s="1"/>
      <c r="AG430" s="1">
        <v>1</v>
      </c>
      <c r="AH430" s="1">
        <v>1</v>
      </c>
      <c r="AI430" s="1">
        <v>0</v>
      </c>
      <c r="AJ430" s="1">
        <v>0</v>
      </c>
      <c r="AK430" s="1">
        <v>1</v>
      </c>
      <c r="AL430" s="1">
        <v>0</v>
      </c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2"/>
      <c r="BB430" s="2"/>
      <c r="BC430" s="2"/>
      <c r="BD430" s="2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>
        <v>5</v>
      </c>
    </row>
    <row r="431" spans="1:69" x14ac:dyDescent="0.3">
      <c r="A431" s="1" t="s">
        <v>196</v>
      </c>
      <c r="B431" s="1" t="s">
        <v>181</v>
      </c>
      <c r="C431" s="1" t="s">
        <v>217</v>
      </c>
      <c r="D431" s="1" t="s">
        <v>218</v>
      </c>
      <c r="E431" s="1" t="s">
        <v>201</v>
      </c>
      <c r="F431" s="1" t="s">
        <v>202</v>
      </c>
      <c r="G431" s="1" t="s">
        <v>3</v>
      </c>
      <c r="H431" s="1"/>
      <c r="I431" s="1"/>
      <c r="J431" s="1"/>
      <c r="K431" s="1">
        <v>36</v>
      </c>
      <c r="L431" s="1">
        <v>32</v>
      </c>
      <c r="M431" s="1">
        <v>38</v>
      </c>
      <c r="N431" s="1">
        <v>38</v>
      </c>
      <c r="O431" s="1">
        <v>35</v>
      </c>
      <c r="P431" s="1">
        <v>41</v>
      </c>
      <c r="Q431" s="2">
        <f>65*5.5</f>
        <v>357.5</v>
      </c>
      <c r="R431" s="2"/>
      <c r="S431" s="2"/>
      <c r="T431" s="2"/>
      <c r="U431" s="1">
        <v>7</v>
      </c>
      <c r="V431" s="1">
        <v>5</v>
      </c>
      <c r="W431" s="1">
        <v>12</v>
      </c>
      <c r="X431" s="1">
        <v>30</v>
      </c>
      <c r="Y431" s="1">
        <v>22</v>
      </c>
      <c r="Z431" s="1">
        <v>36</v>
      </c>
      <c r="AA431" s="1">
        <v>18</v>
      </c>
      <c r="AB431" s="1">
        <v>13</v>
      </c>
      <c r="AC431" s="1">
        <v>22</v>
      </c>
      <c r="AD431" s="1">
        <v>0</v>
      </c>
      <c r="AE431" s="1">
        <v>1</v>
      </c>
      <c r="AF431" s="1">
        <v>0</v>
      </c>
      <c r="AG431" s="1">
        <v>1</v>
      </c>
      <c r="AH431" s="1">
        <v>1</v>
      </c>
      <c r="AI431" s="1">
        <v>0</v>
      </c>
      <c r="AJ431" s="1">
        <v>0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0</v>
      </c>
      <c r="AW431" s="1">
        <v>0</v>
      </c>
      <c r="AX431" s="1">
        <v>0</v>
      </c>
      <c r="AY431" s="1">
        <v>1</v>
      </c>
      <c r="AZ431" s="1">
        <v>21</v>
      </c>
      <c r="BA431" s="2">
        <v>1</v>
      </c>
      <c r="BB431" s="2">
        <v>2</v>
      </c>
      <c r="BC431" s="2">
        <v>2</v>
      </c>
      <c r="BD431" s="2"/>
      <c r="BE431" s="1">
        <v>1</v>
      </c>
      <c r="BF431" s="1">
        <v>1</v>
      </c>
      <c r="BG431" s="1">
        <v>0</v>
      </c>
      <c r="BH431" s="1">
        <v>0</v>
      </c>
      <c r="BI431" s="1">
        <v>0</v>
      </c>
      <c r="BJ431" s="1">
        <v>0</v>
      </c>
      <c r="BK431" s="1">
        <v>1</v>
      </c>
      <c r="BL431" s="1">
        <v>0</v>
      </c>
      <c r="BM431" s="1">
        <v>0</v>
      </c>
      <c r="BN431" s="1">
        <v>1</v>
      </c>
      <c r="BO431" s="1">
        <v>1</v>
      </c>
      <c r="BP431" s="1">
        <v>0</v>
      </c>
      <c r="BQ431" s="1"/>
    </row>
    <row r="432" spans="1:69" x14ac:dyDescent="0.3">
      <c r="A432" s="1" t="s">
        <v>199</v>
      </c>
      <c r="B432" s="1" t="s">
        <v>181</v>
      </c>
      <c r="C432" s="1" t="s">
        <v>217</v>
      </c>
      <c r="D432" s="1" t="s">
        <v>218</v>
      </c>
      <c r="E432" s="1" t="s">
        <v>201</v>
      </c>
      <c r="F432" s="1" t="s">
        <v>202</v>
      </c>
      <c r="G432" s="1" t="s">
        <v>3</v>
      </c>
      <c r="H432" s="3">
        <v>40</v>
      </c>
      <c r="I432" s="1"/>
      <c r="J432" s="1"/>
      <c r="K432" s="1"/>
      <c r="L432" s="1"/>
      <c r="M432" s="1"/>
      <c r="N432" s="1"/>
      <c r="O432" s="1"/>
      <c r="P432" s="1"/>
      <c r="Q432" s="1">
        <v>357</v>
      </c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2"/>
      <c r="BB432" s="2"/>
      <c r="BC432" s="2"/>
      <c r="BD432" s="2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x14ac:dyDescent="0.3">
      <c r="A433" s="1" t="s">
        <v>197</v>
      </c>
      <c r="B433" s="1" t="s">
        <v>181</v>
      </c>
      <c r="C433" s="1" t="s">
        <v>217</v>
      </c>
      <c r="D433" s="1" t="s">
        <v>218</v>
      </c>
      <c r="E433" s="1" t="s">
        <v>201</v>
      </c>
      <c r="F433" s="1" t="s">
        <v>202</v>
      </c>
      <c r="G433" s="1" t="s">
        <v>3</v>
      </c>
      <c r="H433" s="1">
        <v>80.5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2">
        <v>1</v>
      </c>
      <c r="BB433" s="2"/>
      <c r="BC433" s="2">
        <v>3</v>
      </c>
      <c r="BD433" s="2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>
        <v>8.1</v>
      </c>
    </row>
    <row r="434" spans="1:69" x14ac:dyDescent="0.3">
      <c r="A434" s="1" t="s">
        <v>205</v>
      </c>
      <c r="B434" s="1" t="s">
        <v>181</v>
      </c>
      <c r="C434" s="1" t="s">
        <v>217</v>
      </c>
      <c r="D434" s="1" t="s">
        <v>218</v>
      </c>
      <c r="E434" s="1" t="s">
        <v>201</v>
      </c>
      <c r="F434" s="1" t="s">
        <v>202</v>
      </c>
      <c r="G434" s="1" t="s">
        <v>3</v>
      </c>
      <c r="H434" s="1"/>
      <c r="I434" s="1"/>
      <c r="J434" s="1"/>
      <c r="K434" s="1">
        <v>70</v>
      </c>
      <c r="L434" s="1">
        <v>60</v>
      </c>
      <c r="M434" s="1">
        <v>80</v>
      </c>
      <c r="N434" s="1">
        <v>75</v>
      </c>
      <c r="O434" s="1">
        <v>60</v>
      </c>
      <c r="P434" s="1">
        <v>90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>
        <v>0</v>
      </c>
      <c r="AE434" s="1">
        <v>1</v>
      </c>
      <c r="AF434" s="1">
        <v>0</v>
      </c>
      <c r="AG434" s="1">
        <v>1</v>
      </c>
      <c r="AH434" s="1">
        <v>1</v>
      </c>
      <c r="AI434" s="1">
        <v>0</v>
      </c>
      <c r="AJ434" s="1">
        <v>0</v>
      </c>
      <c r="AK434" s="1">
        <v>1</v>
      </c>
      <c r="AL434" s="1">
        <v>0</v>
      </c>
      <c r="AM434" s="1">
        <v>0</v>
      </c>
      <c r="AN434" s="1">
        <v>1</v>
      </c>
      <c r="AO434" s="1">
        <v>1</v>
      </c>
      <c r="AP434" s="1">
        <v>1</v>
      </c>
      <c r="AQ434" s="1">
        <v>1</v>
      </c>
      <c r="AR434" s="1">
        <v>1</v>
      </c>
      <c r="AS434" s="1">
        <v>1</v>
      </c>
      <c r="AT434" s="1">
        <v>1</v>
      </c>
      <c r="AU434" s="1">
        <v>1</v>
      </c>
      <c r="AV434" s="1">
        <v>1</v>
      </c>
      <c r="AW434" s="1">
        <v>0</v>
      </c>
      <c r="AX434" s="1">
        <v>0</v>
      </c>
      <c r="AY434" s="1"/>
      <c r="AZ434" s="1"/>
      <c r="BA434" s="2"/>
      <c r="BB434" s="2"/>
      <c r="BC434" s="2">
        <v>3</v>
      </c>
      <c r="BD434" s="2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x14ac:dyDescent="0.3">
      <c r="A435" s="1" t="s">
        <v>195</v>
      </c>
      <c r="B435" s="1" t="s">
        <v>188</v>
      </c>
      <c r="C435" s="1" t="s">
        <v>217</v>
      </c>
      <c r="D435" s="1" t="s">
        <v>218</v>
      </c>
      <c r="E435" s="1" t="s">
        <v>201</v>
      </c>
      <c r="F435" s="1" t="s">
        <v>202</v>
      </c>
      <c r="G435" s="1" t="s">
        <v>4</v>
      </c>
      <c r="H435" s="1">
        <v>21.5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>
        <v>0</v>
      </c>
      <c r="AE435" s="1">
        <v>1</v>
      </c>
      <c r="AF435" s="1"/>
      <c r="AG435" s="1">
        <v>0</v>
      </c>
      <c r="AH435" s="1">
        <v>0</v>
      </c>
      <c r="AI435" s="1">
        <v>0</v>
      </c>
      <c r="AJ435" s="1">
        <v>0</v>
      </c>
      <c r="AK435" s="1">
        <v>1</v>
      </c>
      <c r="AL435" s="1">
        <v>0</v>
      </c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2"/>
      <c r="BB435" s="2"/>
      <c r="BC435" s="2"/>
      <c r="BD435" s="2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>
        <v>4</v>
      </c>
    </row>
    <row r="436" spans="1:69" x14ac:dyDescent="0.3">
      <c r="A436" s="1" t="s">
        <v>196</v>
      </c>
      <c r="B436" s="1" t="s">
        <v>188</v>
      </c>
      <c r="C436" s="1" t="s">
        <v>217</v>
      </c>
      <c r="D436" s="1" t="s">
        <v>218</v>
      </c>
      <c r="E436" s="1" t="s">
        <v>201</v>
      </c>
      <c r="F436" s="1" t="s">
        <v>202</v>
      </c>
      <c r="G436" s="1" t="s">
        <v>4</v>
      </c>
      <c r="H436" s="1">
        <v>20</v>
      </c>
      <c r="I436" s="1">
        <v>17</v>
      </c>
      <c r="J436" s="1">
        <v>23</v>
      </c>
      <c r="K436" s="1"/>
      <c r="L436" s="1"/>
      <c r="M436" s="1"/>
      <c r="N436" s="1"/>
      <c r="O436" s="1"/>
      <c r="P436" s="1"/>
      <c r="Q436" s="2">
        <f>36*4.6</f>
        <v>165.6</v>
      </c>
      <c r="R436" s="2"/>
      <c r="S436" s="2"/>
      <c r="T436" s="2"/>
      <c r="U436" s="1">
        <v>5</v>
      </c>
      <c r="V436" s="1">
        <v>3</v>
      </c>
      <c r="W436" s="1">
        <v>10</v>
      </c>
      <c r="X436" s="1">
        <v>16</v>
      </c>
      <c r="Y436" s="1">
        <v>11</v>
      </c>
      <c r="Z436" s="1">
        <v>34</v>
      </c>
      <c r="AA436" s="1"/>
      <c r="AB436" s="1">
        <v>322</v>
      </c>
      <c r="AC436" s="1">
        <v>343</v>
      </c>
      <c r="AD436" s="1">
        <v>0</v>
      </c>
      <c r="AE436" s="1">
        <v>1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1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  <c r="AQ436" s="1">
        <v>1</v>
      </c>
      <c r="AR436" s="1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1</v>
      </c>
      <c r="AZ436" s="1">
        <v>14</v>
      </c>
      <c r="BA436" s="2">
        <v>1</v>
      </c>
      <c r="BB436" s="2">
        <v>2</v>
      </c>
      <c r="BC436" s="2">
        <v>2</v>
      </c>
      <c r="BD436" s="2"/>
      <c r="BE436" s="1">
        <v>0</v>
      </c>
      <c r="BF436" s="1">
        <v>0</v>
      </c>
      <c r="BG436" s="1">
        <v>1</v>
      </c>
      <c r="BH436" s="1">
        <v>1</v>
      </c>
      <c r="BI436" s="1">
        <v>1</v>
      </c>
      <c r="BJ436" s="1">
        <v>1</v>
      </c>
      <c r="BK436" s="1">
        <v>1</v>
      </c>
      <c r="BL436" s="1">
        <v>0</v>
      </c>
      <c r="BM436" s="1">
        <v>1</v>
      </c>
      <c r="BN436" s="1">
        <v>1</v>
      </c>
      <c r="BO436" s="1">
        <v>1</v>
      </c>
      <c r="BP436" s="1">
        <v>0</v>
      </c>
      <c r="BQ436" s="1"/>
    </row>
    <row r="437" spans="1:69" x14ac:dyDescent="0.3">
      <c r="A437" s="1" t="s">
        <v>197</v>
      </c>
      <c r="B437" s="1" t="s">
        <v>188</v>
      </c>
      <c r="C437" s="1" t="s">
        <v>217</v>
      </c>
      <c r="D437" s="1" t="s">
        <v>218</v>
      </c>
      <c r="E437" s="1" t="s">
        <v>201</v>
      </c>
      <c r="F437" s="1" t="s">
        <v>202</v>
      </c>
      <c r="G437" s="1" t="s">
        <v>4</v>
      </c>
      <c r="H437" s="1">
        <v>39.5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2">
        <v>1</v>
      </c>
      <c r="BB437" s="2"/>
      <c r="BC437" s="2">
        <v>3</v>
      </c>
      <c r="BD437" s="2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>
        <v>7.1</v>
      </c>
    </row>
    <row r="438" spans="1:69" x14ac:dyDescent="0.3">
      <c r="A438" s="1" t="s">
        <v>205</v>
      </c>
      <c r="B438" s="1" t="s">
        <v>188</v>
      </c>
      <c r="C438" s="1" t="s">
        <v>217</v>
      </c>
      <c r="D438" s="1" t="s">
        <v>218</v>
      </c>
      <c r="E438" s="1" t="s">
        <v>201</v>
      </c>
      <c r="F438" s="1" t="s">
        <v>202</v>
      </c>
      <c r="G438" s="1" t="s">
        <v>4</v>
      </c>
      <c r="H438" s="1"/>
      <c r="I438" s="1"/>
      <c r="J438" s="1"/>
      <c r="K438" s="1">
        <v>40.5</v>
      </c>
      <c r="L438" s="1">
        <v>33</v>
      </c>
      <c r="M438" s="1">
        <v>48</v>
      </c>
      <c r="N438" s="1">
        <v>40.5</v>
      </c>
      <c r="O438" s="1">
        <v>33</v>
      </c>
      <c r="P438" s="1">
        <v>48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>
        <v>0</v>
      </c>
      <c r="AE438" s="1">
        <v>1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1</v>
      </c>
      <c r="AL438" s="1">
        <v>0</v>
      </c>
      <c r="AM438" s="1">
        <v>0</v>
      </c>
      <c r="AN438" s="1">
        <v>0</v>
      </c>
      <c r="AO438" s="1">
        <v>0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0</v>
      </c>
      <c r="AV438" s="1">
        <v>0</v>
      </c>
      <c r="AW438" s="1">
        <v>0</v>
      </c>
      <c r="AX438" s="1">
        <v>0</v>
      </c>
      <c r="AY438" s="1"/>
      <c r="AZ438" s="1"/>
      <c r="BA438" s="2"/>
      <c r="BB438" s="2"/>
      <c r="BC438" s="2">
        <v>2</v>
      </c>
      <c r="BD438" s="2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x14ac:dyDescent="0.3">
      <c r="A439" s="1" t="s">
        <v>195</v>
      </c>
      <c r="B439" s="1" t="s">
        <v>189</v>
      </c>
      <c r="C439" s="1" t="s">
        <v>217</v>
      </c>
      <c r="D439" s="1" t="s">
        <v>218</v>
      </c>
      <c r="E439" s="1" t="s">
        <v>201</v>
      </c>
      <c r="F439" s="1" t="s">
        <v>202</v>
      </c>
      <c r="G439" s="1" t="s">
        <v>4</v>
      </c>
      <c r="H439" s="1">
        <v>31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>
        <v>0</v>
      </c>
      <c r="AE439" s="1">
        <v>1</v>
      </c>
      <c r="AF439" s="1"/>
      <c r="AG439" s="1">
        <v>0</v>
      </c>
      <c r="AH439" s="1">
        <v>0</v>
      </c>
      <c r="AI439" s="1">
        <v>0</v>
      </c>
      <c r="AJ439" s="1">
        <v>1</v>
      </c>
      <c r="AK439" s="1">
        <v>0</v>
      </c>
      <c r="AL439" s="1">
        <v>0</v>
      </c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2"/>
      <c r="BB439" s="2"/>
      <c r="BC439" s="2"/>
      <c r="BD439" s="2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>
        <v>7</v>
      </c>
    </row>
    <row r="440" spans="1:69" x14ac:dyDescent="0.3">
      <c r="A440" s="1" t="s">
        <v>196</v>
      </c>
      <c r="B440" s="1" t="s">
        <v>189</v>
      </c>
      <c r="C440" s="1" t="s">
        <v>217</v>
      </c>
      <c r="D440" s="1" t="s">
        <v>218</v>
      </c>
      <c r="E440" s="1" t="s">
        <v>201</v>
      </c>
      <c r="F440" s="1" t="s">
        <v>202</v>
      </c>
      <c r="G440" s="1" t="s">
        <v>4</v>
      </c>
      <c r="H440" s="1">
        <v>31</v>
      </c>
      <c r="I440" s="1">
        <v>28</v>
      </c>
      <c r="J440" s="1">
        <v>33</v>
      </c>
      <c r="K440" s="1"/>
      <c r="L440" s="1"/>
      <c r="M440" s="1"/>
      <c r="N440" s="1"/>
      <c r="O440" s="1"/>
      <c r="P440" s="1"/>
      <c r="Q440" s="2">
        <f>185*1.2</f>
        <v>222</v>
      </c>
      <c r="R440" s="2"/>
      <c r="S440" s="2"/>
      <c r="T440" s="2"/>
      <c r="U440" s="1">
        <v>16</v>
      </c>
      <c r="V440" s="1">
        <v>22</v>
      </c>
      <c r="W440" s="1">
        <v>23</v>
      </c>
      <c r="X440" s="1"/>
      <c r="Y440" s="1">
        <v>322</v>
      </c>
      <c r="Z440" s="1">
        <v>329</v>
      </c>
      <c r="AA440" s="1">
        <v>16</v>
      </c>
      <c r="AB440" s="1">
        <v>12</v>
      </c>
      <c r="AC440" s="1">
        <v>19</v>
      </c>
      <c r="AD440" s="1">
        <v>0</v>
      </c>
      <c r="AE440" s="1">
        <v>1</v>
      </c>
      <c r="AF440" s="1">
        <v>0</v>
      </c>
      <c r="AG440" s="1">
        <v>0</v>
      </c>
      <c r="AH440" s="1">
        <v>0</v>
      </c>
      <c r="AI440" s="1">
        <v>0</v>
      </c>
      <c r="AJ440" s="1">
        <v>1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1</v>
      </c>
      <c r="AS440" s="1">
        <v>1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</v>
      </c>
      <c r="AZ440" s="1">
        <v>14</v>
      </c>
      <c r="BA440" s="2">
        <v>1</v>
      </c>
      <c r="BB440" s="2">
        <v>2</v>
      </c>
      <c r="BC440" s="2">
        <v>2</v>
      </c>
      <c r="BD440" s="2"/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1</v>
      </c>
      <c r="BL440" s="1">
        <v>0</v>
      </c>
      <c r="BM440" s="1">
        <v>1</v>
      </c>
      <c r="BN440" s="1">
        <v>0</v>
      </c>
      <c r="BO440" s="1">
        <v>0</v>
      </c>
      <c r="BP440" s="1">
        <v>0</v>
      </c>
      <c r="BQ440" s="1"/>
    </row>
    <row r="441" spans="1:69" x14ac:dyDescent="0.3">
      <c r="A441" s="1" t="s">
        <v>197</v>
      </c>
      <c r="B441" s="1" t="s">
        <v>189</v>
      </c>
      <c r="C441" s="1" t="s">
        <v>217</v>
      </c>
      <c r="D441" s="1" t="s">
        <v>218</v>
      </c>
      <c r="E441" s="1" t="s">
        <v>201</v>
      </c>
      <c r="F441" s="1" t="s">
        <v>202</v>
      </c>
      <c r="G441" s="1" t="s">
        <v>4</v>
      </c>
      <c r="H441" s="1">
        <v>62.7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2">
        <v>1</v>
      </c>
      <c r="BB441" s="2"/>
      <c r="BC441" s="2">
        <v>3</v>
      </c>
      <c r="BD441" s="2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>
        <v>6.8</v>
      </c>
    </row>
    <row r="442" spans="1:69" x14ac:dyDescent="0.3">
      <c r="A442" s="1" t="s">
        <v>205</v>
      </c>
      <c r="B442" s="1" t="s">
        <v>189</v>
      </c>
      <c r="C442" s="1" t="s">
        <v>217</v>
      </c>
      <c r="D442" s="1" t="s">
        <v>218</v>
      </c>
      <c r="E442" s="1" t="s">
        <v>201</v>
      </c>
      <c r="F442" s="1" t="s">
        <v>202</v>
      </c>
      <c r="G442" s="1" t="s">
        <v>4</v>
      </c>
      <c r="H442" s="1"/>
      <c r="I442" s="1"/>
      <c r="J442" s="1"/>
      <c r="K442" s="1">
        <v>58</v>
      </c>
      <c r="L442" s="1">
        <v>51</v>
      </c>
      <c r="M442" s="1">
        <v>65</v>
      </c>
      <c r="N442" s="1">
        <v>62.5</v>
      </c>
      <c r="O442" s="1">
        <v>57</v>
      </c>
      <c r="P442" s="1">
        <v>68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>
        <v>0</v>
      </c>
      <c r="AE442" s="1">
        <v>1</v>
      </c>
      <c r="AF442" s="1">
        <v>0</v>
      </c>
      <c r="AG442" s="1">
        <v>0</v>
      </c>
      <c r="AH442" s="1">
        <v>0</v>
      </c>
      <c r="AI442" s="1">
        <v>0</v>
      </c>
      <c r="AJ442" s="1">
        <v>1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1</v>
      </c>
      <c r="AQ442" s="1">
        <v>1</v>
      </c>
      <c r="AR442" s="1">
        <v>1</v>
      </c>
      <c r="AS442" s="1">
        <v>1</v>
      </c>
      <c r="AT442" s="1">
        <v>1</v>
      </c>
      <c r="AU442" s="1">
        <v>0</v>
      </c>
      <c r="AV442" s="1">
        <v>0</v>
      </c>
      <c r="AW442" s="1">
        <v>0</v>
      </c>
      <c r="AX442" s="1">
        <v>0</v>
      </c>
      <c r="AY442" s="1"/>
      <c r="AZ442" s="1"/>
      <c r="BA442" s="2"/>
      <c r="BB442" s="2"/>
      <c r="BC442" s="2">
        <v>2</v>
      </c>
      <c r="BD442" s="2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x14ac:dyDescent="0.3">
      <c r="A443" s="1" t="s">
        <v>195</v>
      </c>
      <c r="B443" s="1" t="s">
        <v>182</v>
      </c>
      <c r="C443" s="1" t="s">
        <v>217</v>
      </c>
      <c r="D443" s="1" t="s">
        <v>218</v>
      </c>
      <c r="E443" s="1" t="s">
        <v>201</v>
      </c>
      <c r="F443" s="1" t="s">
        <v>202</v>
      </c>
      <c r="G443" s="1" t="s">
        <v>4</v>
      </c>
      <c r="H443" s="1">
        <v>24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>
        <v>0</v>
      </c>
      <c r="AE443" s="1">
        <v>0</v>
      </c>
      <c r="AF443" s="1"/>
      <c r="AG443" s="1">
        <v>1</v>
      </c>
      <c r="AH443" s="1">
        <v>1</v>
      </c>
      <c r="AI443" s="1">
        <v>0</v>
      </c>
      <c r="AJ443" s="1">
        <v>1</v>
      </c>
      <c r="AK443" s="1">
        <v>0</v>
      </c>
      <c r="AL443" s="1">
        <v>0</v>
      </c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2"/>
      <c r="BB443" s="2"/>
      <c r="BC443" s="2"/>
      <c r="BD443" s="2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>
        <v>4</v>
      </c>
    </row>
    <row r="444" spans="1:69" x14ac:dyDescent="0.3">
      <c r="A444" s="1" t="s">
        <v>196</v>
      </c>
      <c r="B444" s="1" t="s">
        <v>182</v>
      </c>
      <c r="C444" s="1" t="s">
        <v>217</v>
      </c>
      <c r="D444" s="1" t="s">
        <v>218</v>
      </c>
      <c r="E444" s="1" t="s">
        <v>201</v>
      </c>
      <c r="F444" s="1" t="s">
        <v>202</v>
      </c>
      <c r="G444" s="1" t="s">
        <v>4</v>
      </c>
      <c r="H444" s="1">
        <v>23</v>
      </c>
      <c r="I444" s="1">
        <v>21</v>
      </c>
      <c r="J444" s="1">
        <v>27</v>
      </c>
      <c r="K444" s="1"/>
      <c r="L444" s="1"/>
      <c r="M444" s="1"/>
      <c r="N444" s="1"/>
      <c r="O444" s="1"/>
      <c r="P444" s="1"/>
      <c r="Q444" s="2">
        <f>93*1.6</f>
        <v>148.80000000000001</v>
      </c>
      <c r="R444" s="2"/>
      <c r="S444" s="2"/>
      <c r="T444" s="2"/>
      <c r="U444" s="1">
        <v>5</v>
      </c>
      <c r="V444" s="1">
        <v>4</v>
      </c>
      <c r="W444" s="1">
        <v>7</v>
      </c>
      <c r="X444" s="1">
        <v>26</v>
      </c>
      <c r="Y444" s="1">
        <v>19</v>
      </c>
      <c r="Z444" s="1">
        <v>37</v>
      </c>
      <c r="AA444" s="1">
        <v>11</v>
      </c>
      <c r="AB444" s="1">
        <v>8</v>
      </c>
      <c r="AC444" s="1">
        <v>15</v>
      </c>
      <c r="AD444" s="1">
        <v>0</v>
      </c>
      <c r="AE444" s="1">
        <v>0</v>
      </c>
      <c r="AF444" s="1">
        <v>0</v>
      </c>
      <c r="AG444" s="1">
        <v>1</v>
      </c>
      <c r="AH444" s="1">
        <v>1</v>
      </c>
      <c r="AI444" s="1">
        <v>0</v>
      </c>
      <c r="AJ444" s="1">
        <v>1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1</v>
      </c>
      <c r="AQ444" s="1">
        <v>1</v>
      </c>
      <c r="AR444" s="1">
        <v>1</v>
      </c>
      <c r="AS444" s="1">
        <v>1</v>
      </c>
      <c r="AT444" s="1">
        <v>1</v>
      </c>
      <c r="AU444" s="1">
        <v>1</v>
      </c>
      <c r="AV444" s="1">
        <v>1</v>
      </c>
      <c r="AW444" s="1">
        <v>0</v>
      </c>
      <c r="AX444" s="1">
        <v>0</v>
      </c>
      <c r="AY444" s="1">
        <v>1</v>
      </c>
      <c r="AZ444" s="1">
        <v>21</v>
      </c>
      <c r="BA444" s="2">
        <v>1</v>
      </c>
      <c r="BB444" s="2">
        <v>2</v>
      </c>
      <c r="BC444" s="2">
        <v>1</v>
      </c>
      <c r="BD444" s="2"/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1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/>
    </row>
    <row r="445" spans="1:69" x14ac:dyDescent="0.3">
      <c r="A445" s="1" t="s">
        <v>205</v>
      </c>
      <c r="B445" s="1" t="s">
        <v>182</v>
      </c>
      <c r="C445" s="1" t="s">
        <v>217</v>
      </c>
      <c r="D445" s="1" t="s">
        <v>218</v>
      </c>
      <c r="E445" s="1" t="s">
        <v>201</v>
      </c>
      <c r="F445" s="1" t="s">
        <v>202</v>
      </c>
      <c r="G445" s="1" t="s">
        <v>4</v>
      </c>
      <c r="H445" s="1"/>
      <c r="I445" s="1"/>
      <c r="J445" s="1"/>
      <c r="K445" s="1">
        <v>43.5</v>
      </c>
      <c r="L445" s="1">
        <v>42</v>
      </c>
      <c r="M445" s="1">
        <v>45</v>
      </c>
      <c r="N445" s="1">
        <v>43.5</v>
      </c>
      <c r="O445" s="1">
        <v>42</v>
      </c>
      <c r="P445" s="1">
        <v>45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>
        <v>0</v>
      </c>
      <c r="AE445" s="1">
        <v>0</v>
      </c>
      <c r="AF445" s="1">
        <v>0</v>
      </c>
      <c r="AG445" s="1">
        <v>1</v>
      </c>
      <c r="AH445" s="1">
        <v>1</v>
      </c>
      <c r="AI445" s="1">
        <v>0</v>
      </c>
      <c r="AJ445" s="1">
        <v>1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0</v>
      </c>
      <c r="AX445" s="1">
        <v>0</v>
      </c>
      <c r="AY445" s="1"/>
      <c r="AZ445" s="1"/>
      <c r="BA445" s="2"/>
      <c r="BB445" s="2"/>
      <c r="BC445" s="2">
        <v>2</v>
      </c>
      <c r="BD445" s="2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x14ac:dyDescent="0.3">
      <c r="A446" s="1" t="s">
        <v>195</v>
      </c>
      <c r="B446" s="1" t="s">
        <v>183</v>
      </c>
      <c r="C446" s="1" t="s">
        <v>217</v>
      </c>
      <c r="D446" s="1" t="s">
        <v>218</v>
      </c>
      <c r="E446" s="1" t="s">
        <v>201</v>
      </c>
      <c r="F446" s="1" t="s">
        <v>202</v>
      </c>
      <c r="G446" s="1" t="s">
        <v>4</v>
      </c>
      <c r="H446" s="1">
        <v>25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>
        <v>0</v>
      </c>
      <c r="AE446" s="1">
        <v>0</v>
      </c>
      <c r="AF446" s="1"/>
      <c r="AG446" s="1">
        <v>0</v>
      </c>
      <c r="AH446" s="1">
        <v>1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2"/>
      <c r="BB446" s="2"/>
      <c r="BC446" s="2"/>
      <c r="BD446" s="2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>
        <v>8</v>
      </c>
    </row>
    <row r="447" spans="1:69" x14ac:dyDescent="0.3">
      <c r="A447" s="1" t="s">
        <v>196</v>
      </c>
      <c r="B447" s="1" t="s">
        <v>183</v>
      </c>
      <c r="C447" s="1" t="s">
        <v>217</v>
      </c>
      <c r="D447" s="1" t="s">
        <v>218</v>
      </c>
      <c r="E447" s="1" t="s">
        <v>201</v>
      </c>
      <c r="F447" s="1" t="s">
        <v>202</v>
      </c>
      <c r="G447" s="1" t="s">
        <v>4</v>
      </c>
      <c r="H447" s="1">
        <v>25</v>
      </c>
      <c r="I447" s="1">
        <v>22</v>
      </c>
      <c r="J447" s="1">
        <v>27</v>
      </c>
      <c r="K447" s="1"/>
      <c r="L447" s="1"/>
      <c r="M447" s="1"/>
      <c r="N447" s="1"/>
      <c r="O447" s="1"/>
      <c r="P447" s="1"/>
      <c r="Q447" s="2">
        <f>140*3.6</f>
        <v>504</v>
      </c>
      <c r="R447" s="2"/>
      <c r="S447" s="2"/>
      <c r="T447" s="2"/>
      <c r="U447" s="1">
        <v>5</v>
      </c>
      <c r="V447" s="1">
        <v>4</v>
      </c>
      <c r="W447" s="1">
        <v>7</v>
      </c>
      <c r="X447" s="1">
        <v>26</v>
      </c>
      <c r="Y447" s="1">
        <v>19</v>
      </c>
      <c r="Z447" s="1">
        <v>37</v>
      </c>
      <c r="AA447" s="1">
        <v>11</v>
      </c>
      <c r="AB447" s="1">
        <v>8</v>
      </c>
      <c r="AC447" s="1">
        <v>15</v>
      </c>
      <c r="AD447" s="1">
        <v>0</v>
      </c>
      <c r="AE447" s="1">
        <v>1</v>
      </c>
      <c r="AF447" s="1">
        <v>0</v>
      </c>
      <c r="AG447" s="1">
        <v>1</v>
      </c>
      <c r="AH447" s="1">
        <v>0</v>
      </c>
      <c r="AI447" s="1">
        <v>0</v>
      </c>
      <c r="AJ447" s="1">
        <v>1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1</v>
      </c>
      <c r="AR447" s="1">
        <v>1</v>
      </c>
      <c r="AS447" s="1">
        <v>1</v>
      </c>
      <c r="AT447" s="1">
        <v>1</v>
      </c>
      <c r="AU447" s="1">
        <v>1</v>
      </c>
      <c r="AV447" s="1">
        <v>1</v>
      </c>
      <c r="AW447" s="1">
        <v>1</v>
      </c>
      <c r="AX447" s="1">
        <v>0</v>
      </c>
      <c r="AY447" s="1">
        <v>1</v>
      </c>
      <c r="AZ447" s="1">
        <v>35</v>
      </c>
      <c r="BA447" s="2">
        <v>1</v>
      </c>
      <c r="BB447" s="2">
        <v>2</v>
      </c>
      <c r="BC447" s="2">
        <v>2</v>
      </c>
      <c r="BD447" s="2"/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1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/>
    </row>
    <row r="448" spans="1:69" x14ac:dyDescent="0.3">
      <c r="A448" s="1" t="s">
        <v>205</v>
      </c>
      <c r="B448" s="1" t="s">
        <v>183</v>
      </c>
      <c r="C448" s="1" t="s">
        <v>217</v>
      </c>
      <c r="D448" s="1" t="s">
        <v>218</v>
      </c>
      <c r="E448" s="1" t="s">
        <v>201</v>
      </c>
      <c r="F448" s="1" t="s">
        <v>202</v>
      </c>
      <c r="G448" s="1" t="s">
        <v>4</v>
      </c>
      <c r="H448" s="1"/>
      <c r="I448" s="1"/>
      <c r="J448" s="1"/>
      <c r="K448" s="1">
        <v>45</v>
      </c>
      <c r="L448" s="1">
        <v>42</v>
      </c>
      <c r="M448" s="1">
        <v>48</v>
      </c>
      <c r="N448" s="1">
        <v>48</v>
      </c>
      <c r="O448" s="1">
        <v>42</v>
      </c>
      <c r="P448" s="1">
        <v>54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>
        <v>0</v>
      </c>
      <c r="AE448" s="1">
        <v>0</v>
      </c>
      <c r="AF448" s="1">
        <v>0</v>
      </c>
      <c r="AG448" s="1">
        <v>0</v>
      </c>
      <c r="AH448" s="1">
        <v>1</v>
      </c>
      <c r="AI448" s="1">
        <v>0</v>
      </c>
      <c r="AJ448" s="1">
        <v>1</v>
      </c>
      <c r="AK448" s="1">
        <v>1</v>
      </c>
      <c r="AL448" s="1">
        <v>0</v>
      </c>
      <c r="AM448" s="1">
        <v>0</v>
      </c>
      <c r="AN448" s="1">
        <v>0</v>
      </c>
      <c r="AO448" s="1">
        <v>1</v>
      </c>
      <c r="AP448" s="1">
        <v>1</v>
      </c>
      <c r="AQ448" s="1">
        <v>1</v>
      </c>
      <c r="AR448" s="1">
        <v>1</v>
      </c>
      <c r="AS448" s="1">
        <v>1</v>
      </c>
      <c r="AT448" s="1">
        <v>1</v>
      </c>
      <c r="AU448" s="1">
        <v>1</v>
      </c>
      <c r="AV448" s="1">
        <v>1</v>
      </c>
      <c r="AW448" s="1">
        <v>1</v>
      </c>
      <c r="AX448" s="1">
        <v>0</v>
      </c>
      <c r="AY448" s="1"/>
      <c r="AZ448" s="1"/>
      <c r="BA448" s="2"/>
      <c r="BB448" s="2"/>
      <c r="BC448" s="2">
        <v>2</v>
      </c>
      <c r="BD448" s="2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x14ac:dyDescent="0.3">
      <c r="A449" s="1" t="s">
        <v>195</v>
      </c>
      <c r="B449" s="1" t="s">
        <v>184</v>
      </c>
      <c r="C449" s="1" t="s">
        <v>217</v>
      </c>
      <c r="D449" s="1" t="s">
        <v>218</v>
      </c>
      <c r="E449" s="1" t="s">
        <v>201</v>
      </c>
      <c r="F449" s="1" t="s">
        <v>202</v>
      </c>
      <c r="G449" s="1" t="s">
        <v>4</v>
      </c>
      <c r="H449" s="1">
        <v>23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>
        <v>0</v>
      </c>
      <c r="AE449" s="1">
        <v>0</v>
      </c>
      <c r="AF449" s="1"/>
      <c r="AG449" s="1">
        <v>1</v>
      </c>
      <c r="AH449" s="1">
        <v>1</v>
      </c>
      <c r="AI449" s="1">
        <v>0</v>
      </c>
      <c r="AJ449" s="1">
        <v>1</v>
      </c>
      <c r="AK449" s="1">
        <v>0</v>
      </c>
      <c r="AL449" s="1">
        <v>0</v>
      </c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2"/>
      <c r="BB449" s="2"/>
      <c r="BC449" s="2"/>
      <c r="BD449" s="2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>
        <v>7</v>
      </c>
    </row>
    <row r="450" spans="1:69" x14ac:dyDescent="0.3">
      <c r="A450" s="1" t="s">
        <v>196</v>
      </c>
      <c r="B450" s="1" t="s">
        <v>184</v>
      </c>
      <c r="C450" s="1" t="s">
        <v>217</v>
      </c>
      <c r="D450" s="1" t="s">
        <v>218</v>
      </c>
      <c r="E450" s="1" t="s">
        <v>201</v>
      </c>
      <c r="F450" s="1" t="s">
        <v>202</v>
      </c>
      <c r="G450" s="1" t="s">
        <v>4</v>
      </c>
      <c r="H450" s="1">
        <v>22</v>
      </c>
      <c r="I450" s="1">
        <v>20</v>
      </c>
      <c r="J450" s="1">
        <v>25</v>
      </c>
      <c r="K450" s="1"/>
      <c r="L450" s="1"/>
      <c r="M450" s="1"/>
      <c r="N450" s="1"/>
      <c r="O450" s="1"/>
      <c r="P450" s="1"/>
      <c r="Q450" s="2">
        <f>90*2.3</f>
        <v>206.99999999999997</v>
      </c>
      <c r="R450" s="2"/>
      <c r="S450" s="2"/>
      <c r="T450" s="2"/>
      <c r="U450" s="1">
        <v>5</v>
      </c>
      <c r="V450" s="1">
        <v>4</v>
      </c>
      <c r="W450" s="1">
        <v>7</v>
      </c>
      <c r="X450" s="1">
        <v>25</v>
      </c>
      <c r="Y450" s="1">
        <v>18</v>
      </c>
      <c r="Z450" s="1">
        <v>25</v>
      </c>
      <c r="AA450" s="1">
        <v>11</v>
      </c>
      <c r="AB450" s="1">
        <v>8</v>
      </c>
      <c r="AC450" s="1">
        <v>15</v>
      </c>
      <c r="AD450" s="1">
        <v>0</v>
      </c>
      <c r="AE450" s="1">
        <v>0</v>
      </c>
      <c r="AF450" s="1">
        <v>0</v>
      </c>
      <c r="AG450" s="1">
        <v>1</v>
      </c>
      <c r="AH450" s="1">
        <v>1</v>
      </c>
      <c r="AI450" s="1">
        <v>0</v>
      </c>
      <c r="AJ450" s="1">
        <v>1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1">
        <v>1</v>
      </c>
      <c r="AS450" s="1">
        <v>1</v>
      </c>
      <c r="AT450" s="1">
        <v>1</v>
      </c>
      <c r="AU450" s="1">
        <v>1</v>
      </c>
      <c r="AV450" s="1">
        <v>1</v>
      </c>
      <c r="AW450" s="1">
        <v>0</v>
      </c>
      <c r="AX450" s="1">
        <v>0</v>
      </c>
      <c r="AY450" s="1">
        <v>1</v>
      </c>
      <c r="AZ450" s="1">
        <v>21</v>
      </c>
      <c r="BA450" s="2">
        <v>1</v>
      </c>
      <c r="BB450" s="2">
        <v>2</v>
      </c>
      <c r="BC450" s="2">
        <v>2</v>
      </c>
      <c r="BD450" s="2"/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1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/>
    </row>
    <row r="451" spans="1:69" x14ac:dyDescent="0.3">
      <c r="A451" s="1" t="s">
        <v>205</v>
      </c>
      <c r="B451" s="1" t="s">
        <v>184</v>
      </c>
      <c r="C451" s="1" t="s">
        <v>217</v>
      </c>
      <c r="D451" s="1" t="s">
        <v>218</v>
      </c>
      <c r="E451" s="1" t="s">
        <v>201</v>
      </c>
      <c r="F451" s="1" t="s">
        <v>202</v>
      </c>
      <c r="G451" s="1" t="s">
        <v>4</v>
      </c>
      <c r="H451" s="1"/>
      <c r="I451" s="1"/>
      <c r="J451" s="1"/>
      <c r="K451" s="1">
        <v>41</v>
      </c>
      <c r="L451" s="1">
        <v>33</v>
      </c>
      <c r="M451" s="1">
        <v>49</v>
      </c>
      <c r="N451" s="1">
        <v>45</v>
      </c>
      <c r="O451" s="1">
        <v>40</v>
      </c>
      <c r="P451" s="1">
        <v>50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>
        <v>0</v>
      </c>
      <c r="AE451" s="1">
        <v>0</v>
      </c>
      <c r="AF451" s="1">
        <v>0</v>
      </c>
      <c r="AG451" s="1">
        <v>1</v>
      </c>
      <c r="AH451" s="1">
        <v>1</v>
      </c>
      <c r="AI451" s="1">
        <v>0</v>
      </c>
      <c r="AJ451" s="1">
        <v>1</v>
      </c>
      <c r="AK451" s="1">
        <v>1</v>
      </c>
      <c r="AL451" s="1">
        <v>0</v>
      </c>
      <c r="AM451" s="1">
        <v>0</v>
      </c>
      <c r="AN451" s="1">
        <v>0</v>
      </c>
      <c r="AO451" s="1">
        <v>0</v>
      </c>
      <c r="AP451" s="1">
        <v>1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0</v>
      </c>
      <c r="AX451" s="1">
        <v>0</v>
      </c>
      <c r="AY451" s="1"/>
      <c r="AZ451" s="1"/>
      <c r="BA451" s="2"/>
      <c r="BB451" s="2"/>
      <c r="BC451" s="2">
        <v>2</v>
      </c>
      <c r="BD451" s="2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x14ac:dyDescent="0.3">
      <c r="A452" s="1" t="s">
        <v>195</v>
      </c>
      <c r="B452" s="1" t="s">
        <v>185</v>
      </c>
      <c r="C452" s="1" t="s">
        <v>217</v>
      </c>
      <c r="D452" s="1" t="s">
        <v>218</v>
      </c>
      <c r="E452" s="1" t="s">
        <v>201</v>
      </c>
      <c r="F452" s="1" t="s">
        <v>202</v>
      </c>
      <c r="G452" s="1" t="s">
        <v>4</v>
      </c>
      <c r="H452" s="1">
        <v>26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>
        <v>0</v>
      </c>
      <c r="AE452" s="1">
        <v>1</v>
      </c>
      <c r="AF452" s="1"/>
      <c r="AG452" s="1">
        <v>0</v>
      </c>
      <c r="AH452" s="1">
        <v>0</v>
      </c>
      <c r="AI452" s="1">
        <v>0</v>
      </c>
      <c r="AJ452" s="1">
        <v>1</v>
      </c>
      <c r="AK452" s="1">
        <v>0</v>
      </c>
      <c r="AL452" s="1">
        <v>0</v>
      </c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2"/>
      <c r="BB452" s="2"/>
      <c r="BC452" s="2"/>
      <c r="BD452" s="2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>
        <v>4</v>
      </c>
    </row>
    <row r="453" spans="1:69" x14ac:dyDescent="0.3">
      <c r="A453" s="1" t="s">
        <v>196</v>
      </c>
      <c r="B453" s="1" t="s">
        <v>185</v>
      </c>
      <c r="C453" s="1" t="s">
        <v>217</v>
      </c>
      <c r="D453" s="1" t="s">
        <v>218</v>
      </c>
      <c r="E453" s="1" t="s">
        <v>201</v>
      </c>
      <c r="F453" s="1" t="s">
        <v>202</v>
      </c>
      <c r="G453" s="1" t="s">
        <v>4</v>
      </c>
      <c r="H453" s="1">
        <v>24</v>
      </c>
      <c r="I453" s="1">
        <v>22</v>
      </c>
      <c r="J453" s="1">
        <v>28</v>
      </c>
      <c r="K453" s="1"/>
      <c r="L453" s="1"/>
      <c r="M453" s="1"/>
      <c r="N453" s="1"/>
      <c r="O453" s="1"/>
      <c r="P453" s="1"/>
      <c r="Q453" s="2">
        <f>90*1.6</f>
        <v>144</v>
      </c>
      <c r="R453" s="2"/>
      <c r="S453" s="2"/>
      <c r="T453" s="2"/>
      <c r="U453" s="1">
        <v>8</v>
      </c>
      <c r="V453" s="1">
        <v>5</v>
      </c>
      <c r="W453" s="1">
        <v>10</v>
      </c>
      <c r="X453" s="1">
        <v>329</v>
      </c>
      <c r="Y453" s="1"/>
      <c r="Z453" s="1"/>
      <c r="AA453" s="1">
        <v>16</v>
      </c>
      <c r="AB453" s="1">
        <v>11</v>
      </c>
      <c r="AC453" s="1">
        <v>21</v>
      </c>
      <c r="AD453" s="1">
        <v>0</v>
      </c>
      <c r="AE453" s="1">
        <v>1</v>
      </c>
      <c r="AF453" s="1">
        <v>0</v>
      </c>
      <c r="AG453" s="1">
        <v>0</v>
      </c>
      <c r="AH453" s="1">
        <v>0</v>
      </c>
      <c r="AI453" s="1">
        <v>0</v>
      </c>
      <c r="AJ453" s="1">
        <v>1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1</v>
      </c>
      <c r="AS453" s="1">
        <v>1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14</v>
      </c>
      <c r="BA453" s="2">
        <v>1</v>
      </c>
      <c r="BB453" s="2">
        <v>2</v>
      </c>
      <c r="BC453" s="2">
        <v>1</v>
      </c>
      <c r="BD453" s="2"/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1</v>
      </c>
      <c r="BM453" s="1">
        <v>0</v>
      </c>
      <c r="BN453" s="1">
        <v>0</v>
      </c>
      <c r="BO453" s="1">
        <v>0</v>
      </c>
      <c r="BP453" s="1">
        <v>0</v>
      </c>
      <c r="BQ453" s="1"/>
    </row>
    <row r="454" spans="1:69" x14ac:dyDescent="0.3">
      <c r="A454" s="1" t="s">
        <v>205</v>
      </c>
      <c r="B454" s="1" t="s">
        <v>185</v>
      </c>
      <c r="C454" s="1" t="s">
        <v>217</v>
      </c>
      <c r="D454" s="1" t="s">
        <v>218</v>
      </c>
      <c r="E454" s="1" t="s">
        <v>201</v>
      </c>
      <c r="F454" s="1" t="s">
        <v>202</v>
      </c>
      <c r="G454" s="1" t="s">
        <v>4</v>
      </c>
      <c r="H454" s="1"/>
      <c r="I454" s="1"/>
      <c r="J454" s="1"/>
      <c r="K454" s="1">
        <v>48</v>
      </c>
      <c r="L454" s="1">
        <v>42</v>
      </c>
      <c r="M454" s="1">
        <v>54</v>
      </c>
      <c r="N454" s="1">
        <v>47</v>
      </c>
      <c r="O454" s="1">
        <v>42</v>
      </c>
      <c r="P454" s="1">
        <v>52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>
        <v>0</v>
      </c>
      <c r="AE454" s="1">
        <v>1</v>
      </c>
      <c r="AF454" s="1">
        <v>0</v>
      </c>
      <c r="AG454" s="1">
        <v>0</v>
      </c>
      <c r="AH454" s="1">
        <v>0</v>
      </c>
      <c r="AI454" s="1">
        <v>1</v>
      </c>
      <c r="AJ454" s="1">
        <v>1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1</v>
      </c>
      <c r="AS454" s="1">
        <v>1</v>
      </c>
      <c r="AT454" s="1">
        <v>1</v>
      </c>
      <c r="AU454" s="1">
        <v>0</v>
      </c>
      <c r="AV454" s="1">
        <v>0</v>
      </c>
      <c r="AW454" s="1">
        <v>0</v>
      </c>
      <c r="AX454" s="1">
        <v>0</v>
      </c>
      <c r="AY454" s="1"/>
      <c r="AZ454" s="1"/>
      <c r="BA454" s="2"/>
      <c r="BB454" s="2"/>
      <c r="BC454" s="2">
        <v>2</v>
      </c>
      <c r="BD454" s="2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x14ac:dyDescent="0.3">
      <c r="A455" s="1" t="s">
        <v>195</v>
      </c>
      <c r="B455" s="1" t="s">
        <v>186</v>
      </c>
      <c r="C455" s="1" t="s">
        <v>217</v>
      </c>
      <c r="D455" s="1" t="s">
        <v>218</v>
      </c>
      <c r="E455" s="1" t="s">
        <v>201</v>
      </c>
      <c r="F455" s="1" t="s">
        <v>202</v>
      </c>
      <c r="G455" s="1" t="s">
        <v>4</v>
      </c>
      <c r="H455" s="1">
        <v>28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>
        <v>0</v>
      </c>
      <c r="AE455" s="1">
        <v>1</v>
      </c>
      <c r="AF455" s="1"/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1</v>
      </c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2"/>
      <c r="BB455" s="2"/>
      <c r="BC455" s="2"/>
      <c r="BD455" s="2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>
        <v>7</v>
      </c>
    </row>
    <row r="456" spans="1:69" x14ac:dyDescent="0.3">
      <c r="A456" s="1" t="s">
        <v>196</v>
      </c>
      <c r="B456" s="1" t="s">
        <v>186</v>
      </c>
      <c r="C456" s="1" t="s">
        <v>217</v>
      </c>
      <c r="D456" s="1" t="s">
        <v>218</v>
      </c>
      <c r="E456" s="1" t="s">
        <v>201</v>
      </c>
      <c r="F456" s="1" t="s">
        <v>202</v>
      </c>
      <c r="G456" s="1" t="s">
        <v>4</v>
      </c>
      <c r="H456" s="1">
        <v>28</v>
      </c>
      <c r="I456" s="1">
        <v>27</v>
      </c>
      <c r="J456" s="1">
        <v>30</v>
      </c>
      <c r="K456" s="1"/>
      <c r="L456" s="1"/>
      <c r="M456" s="1"/>
      <c r="N456" s="1"/>
      <c r="O456" s="1"/>
      <c r="P456" s="1"/>
      <c r="Q456" s="2">
        <f>95*6.3</f>
        <v>598.5</v>
      </c>
      <c r="R456" s="2"/>
      <c r="S456" s="2"/>
      <c r="T456" s="2"/>
      <c r="U456" s="1">
        <v>6</v>
      </c>
      <c r="V456" s="1">
        <v>4</v>
      </c>
      <c r="W456" s="1">
        <v>8</v>
      </c>
      <c r="X456" s="1">
        <v>32</v>
      </c>
      <c r="Y456" s="1">
        <v>24</v>
      </c>
      <c r="Z456" s="1">
        <v>43</v>
      </c>
      <c r="AA456" s="1">
        <v>12</v>
      </c>
      <c r="AB456" s="1">
        <v>9</v>
      </c>
      <c r="AC456" s="1">
        <v>16</v>
      </c>
      <c r="AD456" s="1">
        <v>0</v>
      </c>
      <c r="AE456" s="1">
        <v>1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1</v>
      </c>
      <c r="AM456" s="1">
        <v>0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1</v>
      </c>
      <c r="AT456" s="1">
        <v>1</v>
      </c>
      <c r="AU456" s="1">
        <v>1</v>
      </c>
      <c r="AV456" s="1">
        <v>1</v>
      </c>
      <c r="AW456" s="1">
        <v>0</v>
      </c>
      <c r="AX456" s="1">
        <v>0</v>
      </c>
      <c r="AY456" s="1">
        <v>1</v>
      </c>
      <c r="AZ456" s="1">
        <f>52*7</f>
        <v>364</v>
      </c>
      <c r="BA456" s="2">
        <v>1</v>
      </c>
      <c r="BB456" s="2">
        <v>2</v>
      </c>
      <c r="BC456" s="2">
        <v>2</v>
      </c>
      <c r="BD456" s="2"/>
      <c r="BE456" s="1">
        <v>1</v>
      </c>
      <c r="BF456" s="1">
        <v>1</v>
      </c>
      <c r="BG456" s="1">
        <v>1</v>
      </c>
      <c r="BH456" s="1">
        <v>1</v>
      </c>
      <c r="BI456" s="1">
        <v>1</v>
      </c>
      <c r="BJ456" s="1">
        <v>1</v>
      </c>
      <c r="BK456" s="1">
        <v>0</v>
      </c>
      <c r="BL456" s="1">
        <v>0</v>
      </c>
      <c r="BM456" s="1">
        <v>1</v>
      </c>
      <c r="BN456" s="1">
        <v>0</v>
      </c>
      <c r="BO456" s="1">
        <v>0</v>
      </c>
      <c r="BP456" s="1">
        <v>0</v>
      </c>
      <c r="BQ456" s="1"/>
    </row>
    <row r="457" spans="1:69" x14ac:dyDescent="0.3">
      <c r="A457" s="1" t="s">
        <v>197</v>
      </c>
      <c r="B457" s="1" t="s">
        <v>186</v>
      </c>
      <c r="C457" s="1" t="s">
        <v>217</v>
      </c>
      <c r="D457" s="1" t="s">
        <v>218</v>
      </c>
      <c r="E457" s="1" t="s">
        <v>201</v>
      </c>
      <c r="F457" s="1" t="s">
        <v>202</v>
      </c>
      <c r="G457" s="1" t="s">
        <v>4</v>
      </c>
      <c r="H457" s="1">
        <v>49.8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2">
        <v>1</v>
      </c>
      <c r="BB457" s="2"/>
      <c r="BC457" s="2">
        <v>2</v>
      </c>
      <c r="BD457" s="2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>
        <v>8.3000000000000007</v>
      </c>
    </row>
    <row r="458" spans="1:69" x14ac:dyDescent="0.3">
      <c r="A458" s="1" t="s">
        <v>205</v>
      </c>
      <c r="B458" s="1" t="s">
        <v>186</v>
      </c>
      <c r="C458" s="1" t="s">
        <v>217</v>
      </c>
      <c r="D458" s="1" t="s">
        <v>218</v>
      </c>
      <c r="E458" s="1" t="s">
        <v>201</v>
      </c>
      <c r="F458" s="1" t="s">
        <v>202</v>
      </c>
      <c r="G458" s="1" t="s">
        <v>4</v>
      </c>
      <c r="H458" s="1"/>
      <c r="I458" s="1"/>
      <c r="J458" s="1"/>
      <c r="K458" s="1">
        <v>58</v>
      </c>
      <c r="L458" s="1">
        <v>52</v>
      </c>
      <c r="M458" s="1">
        <v>64</v>
      </c>
      <c r="N458" s="1">
        <v>58</v>
      </c>
      <c r="O458" s="1">
        <v>52</v>
      </c>
      <c r="P458" s="1">
        <v>64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>
        <v>0</v>
      </c>
      <c r="AE458" s="1">
        <v>1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1">
        <v>1</v>
      </c>
      <c r="AR458" s="1">
        <v>1</v>
      </c>
      <c r="AS458" s="1">
        <v>1</v>
      </c>
      <c r="AT458" s="1">
        <v>1</v>
      </c>
      <c r="AU458" s="1">
        <v>1</v>
      </c>
      <c r="AV458" s="1">
        <v>0</v>
      </c>
      <c r="AW458" s="1">
        <v>0</v>
      </c>
      <c r="AX458" s="1">
        <v>0</v>
      </c>
      <c r="AY458" s="1"/>
      <c r="AZ458" s="1"/>
      <c r="BA458" s="2"/>
      <c r="BB458" s="2"/>
      <c r="BC458" s="2">
        <v>2</v>
      </c>
      <c r="BD458" s="2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x14ac:dyDescent="0.3">
      <c r="A459" s="1" t="s">
        <v>195</v>
      </c>
      <c r="B459" s="1" t="s">
        <v>187</v>
      </c>
      <c r="C459" s="1" t="s">
        <v>217</v>
      </c>
      <c r="D459" s="1" t="s">
        <v>218</v>
      </c>
      <c r="E459" s="1" t="s">
        <v>201</v>
      </c>
      <c r="F459" s="1" t="s">
        <v>202</v>
      </c>
      <c r="G459" s="1" t="s">
        <v>4</v>
      </c>
      <c r="H459" s="1">
        <v>21.5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>
        <v>0</v>
      </c>
      <c r="AE459" s="1">
        <v>0</v>
      </c>
      <c r="AF459" s="1"/>
      <c r="AG459" s="1">
        <v>1</v>
      </c>
      <c r="AH459" s="1">
        <v>0</v>
      </c>
      <c r="AI459" s="1">
        <v>0</v>
      </c>
      <c r="AJ459" s="1">
        <v>0</v>
      </c>
      <c r="AK459" s="1">
        <v>1</v>
      </c>
      <c r="AL459" s="1">
        <v>0</v>
      </c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2"/>
      <c r="BB459" s="2"/>
      <c r="BC459" s="2"/>
      <c r="BD459" s="2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>
        <v>6</v>
      </c>
    </row>
    <row r="460" spans="1:69" x14ac:dyDescent="0.3">
      <c r="A460" s="1" t="s">
        <v>196</v>
      </c>
      <c r="B460" s="1" t="s">
        <v>187</v>
      </c>
      <c r="C460" s="1" t="s">
        <v>217</v>
      </c>
      <c r="D460" s="1" t="s">
        <v>218</v>
      </c>
      <c r="E460" s="1" t="s">
        <v>201</v>
      </c>
      <c r="F460" s="1" t="s">
        <v>202</v>
      </c>
      <c r="G460" s="1" t="s">
        <v>4</v>
      </c>
      <c r="H460" s="1">
        <v>20</v>
      </c>
      <c r="I460" s="1">
        <v>18</v>
      </c>
      <c r="J460" s="1">
        <v>23</v>
      </c>
      <c r="K460" s="1"/>
      <c r="L460" s="1"/>
      <c r="M460" s="1"/>
      <c r="N460" s="1"/>
      <c r="O460" s="1"/>
      <c r="P460" s="1"/>
      <c r="Q460" s="2">
        <v>60</v>
      </c>
      <c r="R460" s="2"/>
      <c r="S460" s="2"/>
      <c r="T460" s="2"/>
      <c r="U460" s="1">
        <v>7</v>
      </c>
      <c r="V460" s="1">
        <v>5</v>
      </c>
      <c r="W460" s="1">
        <v>10</v>
      </c>
      <c r="X460" s="1">
        <v>26</v>
      </c>
      <c r="Y460" s="1">
        <v>18</v>
      </c>
      <c r="Z460" s="1">
        <v>33</v>
      </c>
      <c r="AA460" s="1">
        <v>12</v>
      </c>
      <c r="AB460" s="1">
        <v>9</v>
      </c>
      <c r="AC460" s="1">
        <v>15</v>
      </c>
      <c r="AD460" s="1">
        <v>0</v>
      </c>
      <c r="AE460" s="1">
        <v>1</v>
      </c>
      <c r="AF460" s="1">
        <v>0</v>
      </c>
      <c r="AG460" s="1">
        <v>1</v>
      </c>
      <c r="AH460" s="1">
        <v>1</v>
      </c>
      <c r="AI460" s="1">
        <v>0</v>
      </c>
      <c r="AJ460" s="1">
        <v>0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1</v>
      </c>
      <c r="AQ460" s="1">
        <v>1</v>
      </c>
      <c r="AR460" s="1">
        <v>1</v>
      </c>
      <c r="AS460" s="1">
        <v>1</v>
      </c>
      <c r="AT460" s="1">
        <v>1</v>
      </c>
      <c r="AU460" s="1">
        <v>1</v>
      </c>
      <c r="AV460" s="1">
        <v>0</v>
      </c>
      <c r="AW460" s="1">
        <v>0</v>
      </c>
      <c r="AX460" s="1">
        <v>0</v>
      </c>
      <c r="AY460" s="1">
        <v>1</v>
      </c>
      <c r="AZ460" s="1">
        <v>14</v>
      </c>
      <c r="BA460" s="2">
        <v>1</v>
      </c>
      <c r="BB460" s="2">
        <v>2</v>
      </c>
      <c r="BC460" s="2">
        <v>2</v>
      </c>
      <c r="BD460" s="2"/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1</v>
      </c>
      <c r="BL460" s="1">
        <v>0</v>
      </c>
      <c r="BM460" s="1">
        <v>1</v>
      </c>
      <c r="BN460" s="1">
        <v>0</v>
      </c>
      <c r="BO460" s="1">
        <v>0</v>
      </c>
      <c r="BP460" s="1">
        <v>0</v>
      </c>
      <c r="BQ460" s="1"/>
    </row>
    <row r="461" spans="1:69" x14ac:dyDescent="0.3">
      <c r="A461" s="1" t="s">
        <v>197</v>
      </c>
      <c r="B461" s="1" t="s">
        <v>187</v>
      </c>
      <c r="C461" s="1" t="s">
        <v>217</v>
      </c>
      <c r="D461" s="1" t="s">
        <v>218</v>
      </c>
      <c r="E461" s="1" t="s">
        <v>201</v>
      </c>
      <c r="F461" s="1" t="s">
        <v>202</v>
      </c>
      <c r="G461" s="1" t="s">
        <v>4</v>
      </c>
      <c r="H461" s="1">
        <v>38.299999999999997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2">
        <v>1</v>
      </c>
      <c r="BB461" s="2"/>
      <c r="BC461" s="2">
        <v>3</v>
      </c>
      <c r="BD461" s="2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>
        <v>5.7</v>
      </c>
    </row>
    <row r="462" spans="1:69" x14ac:dyDescent="0.3">
      <c r="A462" s="1" t="s">
        <v>205</v>
      </c>
      <c r="B462" s="1" t="s">
        <v>187</v>
      </c>
      <c r="C462" s="1" t="s">
        <v>217</v>
      </c>
      <c r="D462" s="1" t="s">
        <v>218</v>
      </c>
      <c r="E462" s="1" t="s">
        <v>201</v>
      </c>
      <c r="F462" s="1" t="s">
        <v>202</v>
      </c>
      <c r="G462" s="1" t="s">
        <v>4</v>
      </c>
      <c r="H462" s="1"/>
      <c r="I462" s="1"/>
      <c r="J462" s="1"/>
      <c r="K462" s="1">
        <v>36.5</v>
      </c>
      <c r="L462" s="1">
        <v>32</v>
      </c>
      <c r="M462" s="1">
        <v>41</v>
      </c>
      <c r="N462" s="1">
        <v>38</v>
      </c>
      <c r="O462" s="1">
        <v>33</v>
      </c>
      <c r="P462" s="1">
        <v>43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>
        <v>0</v>
      </c>
      <c r="AE462" s="1">
        <v>1</v>
      </c>
      <c r="AF462" s="1">
        <v>0</v>
      </c>
      <c r="AG462" s="1">
        <v>1</v>
      </c>
      <c r="AH462" s="1">
        <v>1</v>
      </c>
      <c r="AI462" s="1">
        <v>0</v>
      </c>
      <c r="AJ462" s="1">
        <v>0</v>
      </c>
      <c r="AK462" s="1">
        <v>1</v>
      </c>
      <c r="AL462" s="1">
        <v>0</v>
      </c>
      <c r="AM462" s="1">
        <v>0</v>
      </c>
      <c r="AN462" s="1">
        <v>0</v>
      </c>
      <c r="AO462" s="1">
        <v>0</v>
      </c>
      <c r="AP462" s="1">
        <v>1</v>
      </c>
      <c r="AQ462" s="1">
        <v>1</v>
      </c>
      <c r="AR462" s="1">
        <v>1</v>
      </c>
      <c r="AS462" s="1">
        <v>1</v>
      </c>
      <c r="AT462" s="1">
        <v>1</v>
      </c>
      <c r="AU462" s="1">
        <v>1</v>
      </c>
      <c r="AV462" s="1">
        <v>1</v>
      </c>
      <c r="AW462" s="1">
        <v>0</v>
      </c>
      <c r="AX462" s="1">
        <v>0</v>
      </c>
      <c r="AY462" s="1"/>
      <c r="AZ462" s="1"/>
      <c r="BA462" s="2"/>
      <c r="BB462" s="2"/>
      <c r="BC462" s="2">
        <v>2</v>
      </c>
      <c r="BD462" s="2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x14ac:dyDescent="0.3">
      <c r="A463" s="1" t="s">
        <v>195</v>
      </c>
      <c r="B463" s="1" t="s">
        <v>190</v>
      </c>
      <c r="C463" s="1" t="s">
        <v>217</v>
      </c>
      <c r="D463" s="1" t="s">
        <v>218</v>
      </c>
      <c r="E463" s="1" t="s">
        <v>201</v>
      </c>
      <c r="F463" s="1" t="s">
        <v>202</v>
      </c>
      <c r="G463" s="1" t="s">
        <v>4</v>
      </c>
      <c r="H463" s="1">
        <v>30.5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>
        <v>0</v>
      </c>
      <c r="AE463" s="1">
        <v>0</v>
      </c>
      <c r="AF463" s="1"/>
      <c r="AG463" s="1">
        <v>0</v>
      </c>
      <c r="AH463" s="1">
        <v>1</v>
      </c>
      <c r="AI463" s="1">
        <v>0</v>
      </c>
      <c r="AJ463" s="1">
        <v>0</v>
      </c>
      <c r="AK463" s="1">
        <v>1</v>
      </c>
      <c r="AL463" s="1">
        <v>0</v>
      </c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2"/>
      <c r="BB463" s="2"/>
      <c r="BC463" s="2"/>
      <c r="BD463" s="2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>
        <v>7</v>
      </c>
    </row>
    <row r="464" spans="1:69" x14ac:dyDescent="0.3">
      <c r="A464" s="1" t="s">
        <v>196</v>
      </c>
      <c r="B464" s="1" t="s">
        <v>190</v>
      </c>
      <c r="C464" s="1" t="s">
        <v>217</v>
      </c>
      <c r="D464" s="1" t="s">
        <v>218</v>
      </c>
      <c r="E464" s="1" t="s">
        <v>201</v>
      </c>
      <c r="F464" s="1" t="s">
        <v>202</v>
      </c>
      <c r="G464" s="1" t="s">
        <v>4</v>
      </c>
      <c r="H464" s="1">
        <v>30</v>
      </c>
      <c r="I464" s="1">
        <v>28</v>
      </c>
      <c r="J464" s="1">
        <v>32</v>
      </c>
      <c r="K464" s="1"/>
      <c r="L464" s="1"/>
      <c r="M464" s="1"/>
      <c r="N464" s="1"/>
      <c r="O464" s="1"/>
      <c r="P464" s="1"/>
      <c r="Q464" s="2">
        <v>850</v>
      </c>
      <c r="R464" s="2"/>
      <c r="S464" s="2"/>
      <c r="T464" s="2"/>
      <c r="U464" s="1">
        <v>6</v>
      </c>
      <c r="V464" s="1">
        <v>4</v>
      </c>
      <c r="W464" s="1">
        <v>7</v>
      </c>
      <c r="X464" s="1">
        <v>19</v>
      </c>
      <c r="Y464" s="1">
        <v>13</v>
      </c>
      <c r="Z464" s="1">
        <v>24</v>
      </c>
      <c r="AA464" s="1">
        <v>13</v>
      </c>
      <c r="AB464" s="1">
        <v>8</v>
      </c>
      <c r="AC464" s="1">
        <v>16</v>
      </c>
      <c r="AD464" s="1">
        <v>0</v>
      </c>
      <c r="AE464" s="1">
        <v>1</v>
      </c>
      <c r="AF464" s="1">
        <v>0</v>
      </c>
      <c r="AG464" s="1">
        <v>1</v>
      </c>
      <c r="AH464" s="1">
        <v>1</v>
      </c>
      <c r="AI464" s="1">
        <v>0</v>
      </c>
      <c r="AJ464" s="1">
        <v>0</v>
      </c>
      <c r="AK464" s="1">
        <v>1</v>
      </c>
      <c r="AL464" s="1">
        <v>0</v>
      </c>
      <c r="AM464" s="1">
        <v>0</v>
      </c>
      <c r="AN464" s="1">
        <v>0</v>
      </c>
      <c r="AO464" s="1">
        <v>0</v>
      </c>
      <c r="AP464" s="1">
        <v>1</v>
      </c>
      <c r="AQ464" s="1">
        <v>1</v>
      </c>
      <c r="AR464" s="1">
        <v>1</v>
      </c>
      <c r="AS464" s="1">
        <v>1</v>
      </c>
      <c r="AT464" s="1">
        <v>1</v>
      </c>
      <c r="AU464" s="1">
        <v>1</v>
      </c>
      <c r="AV464" s="1">
        <v>0</v>
      </c>
      <c r="AW464" s="1">
        <v>0</v>
      </c>
      <c r="AX464" s="1">
        <v>0</v>
      </c>
      <c r="AY464" s="1">
        <v>1</v>
      </c>
      <c r="AZ464" s="1">
        <v>28</v>
      </c>
      <c r="BA464" s="2">
        <v>1</v>
      </c>
      <c r="BB464" s="2">
        <v>2</v>
      </c>
      <c r="BC464" s="2">
        <v>3</v>
      </c>
      <c r="BD464" s="2"/>
      <c r="BE464" s="1">
        <v>1</v>
      </c>
      <c r="BF464" s="1">
        <v>1</v>
      </c>
      <c r="BG464" s="1">
        <v>1</v>
      </c>
      <c r="BH464" s="1">
        <v>1</v>
      </c>
      <c r="BI464" s="1">
        <v>1</v>
      </c>
      <c r="BJ464" s="1">
        <v>1</v>
      </c>
      <c r="BK464" s="1">
        <v>1</v>
      </c>
      <c r="BL464" s="1">
        <v>0</v>
      </c>
      <c r="BM464" s="1">
        <v>1</v>
      </c>
      <c r="BN464" s="1">
        <v>1</v>
      </c>
      <c r="BO464" s="1">
        <v>0</v>
      </c>
      <c r="BP464" s="1">
        <v>0</v>
      </c>
      <c r="BQ464" s="1"/>
    </row>
    <row r="465" spans="1:69" x14ac:dyDescent="0.3">
      <c r="A465" s="1" t="s">
        <v>199</v>
      </c>
      <c r="B465" s="1" t="s">
        <v>190</v>
      </c>
      <c r="C465" s="1" t="s">
        <v>217</v>
      </c>
      <c r="D465" s="1" t="s">
        <v>218</v>
      </c>
      <c r="E465" s="1" t="s">
        <v>201</v>
      </c>
      <c r="F465" s="1" t="s">
        <v>202</v>
      </c>
      <c r="G465" s="1" t="s">
        <v>4</v>
      </c>
      <c r="H465" s="1">
        <v>29.8</v>
      </c>
      <c r="I465" s="1"/>
      <c r="J465" s="1"/>
      <c r="K465" s="1"/>
      <c r="L465" s="1"/>
      <c r="M465" s="1"/>
      <c r="N465" s="1"/>
      <c r="O465" s="1"/>
      <c r="P465" s="1"/>
      <c r="Q465" s="1">
        <v>1100</v>
      </c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2"/>
      <c r="BB465" s="2"/>
      <c r="BC465" s="2"/>
      <c r="BD465" s="2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x14ac:dyDescent="0.3">
      <c r="A466" s="1" t="s">
        <v>205</v>
      </c>
      <c r="B466" s="1" t="s">
        <v>190</v>
      </c>
      <c r="C466" s="1" t="s">
        <v>217</v>
      </c>
      <c r="D466" s="1" t="s">
        <v>218</v>
      </c>
      <c r="E466" s="1" t="s">
        <v>201</v>
      </c>
      <c r="F466" s="1" t="s">
        <v>202</v>
      </c>
      <c r="G466" s="1" t="s">
        <v>4</v>
      </c>
      <c r="H466" s="1"/>
      <c r="I466" s="1"/>
      <c r="J466" s="1"/>
      <c r="K466" s="1">
        <v>55.5</v>
      </c>
      <c r="L466" s="1">
        <v>49</v>
      </c>
      <c r="M466" s="1">
        <v>62</v>
      </c>
      <c r="N466" s="1">
        <v>57</v>
      </c>
      <c r="O466" s="1">
        <v>51</v>
      </c>
      <c r="P466" s="1">
        <v>63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>
        <v>0</v>
      </c>
      <c r="AE466" s="1">
        <v>0</v>
      </c>
      <c r="AF466" s="1">
        <v>0</v>
      </c>
      <c r="AG466" s="1">
        <v>1</v>
      </c>
      <c r="AH466" s="1">
        <v>1</v>
      </c>
      <c r="AI466" s="1">
        <v>0</v>
      </c>
      <c r="AJ466" s="1">
        <v>0</v>
      </c>
      <c r="AK466" s="1">
        <v>1</v>
      </c>
      <c r="AL466" s="1">
        <v>0</v>
      </c>
      <c r="AM466" s="1">
        <v>0</v>
      </c>
      <c r="AN466" s="1">
        <v>1</v>
      </c>
      <c r="AO466" s="1">
        <v>1</v>
      </c>
      <c r="AP466" s="1">
        <v>1</v>
      </c>
      <c r="AQ466" s="1">
        <v>1</v>
      </c>
      <c r="AR466" s="1">
        <v>1</v>
      </c>
      <c r="AS466" s="1">
        <v>1</v>
      </c>
      <c r="AT466" s="1">
        <v>1</v>
      </c>
      <c r="AU466" s="1">
        <v>1</v>
      </c>
      <c r="AV466" s="1">
        <v>1</v>
      </c>
      <c r="AW466" s="1">
        <v>1</v>
      </c>
      <c r="AX466" s="1">
        <v>0</v>
      </c>
      <c r="AY466" s="1"/>
      <c r="AZ466" s="1"/>
      <c r="BA466" s="2"/>
      <c r="BB466" s="2"/>
      <c r="BC466" s="2">
        <v>2</v>
      </c>
      <c r="BD466" s="2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x14ac:dyDescent="0.3">
      <c r="A467" s="1" t="s">
        <v>195</v>
      </c>
      <c r="B467" s="1" t="s">
        <v>191</v>
      </c>
      <c r="C467" s="1" t="s">
        <v>217</v>
      </c>
      <c r="D467" s="1" t="s">
        <v>218</v>
      </c>
      <c r="E467" s="1" t="s">
        <v>201</v>
      </c>
      <c r="F467" s="1" t="s">
        <v>202</v>
      </c>
      <c r="G467" s="1" t="s">
        <v>4</v>
      </c>
      <c r="H467" s="1">
        <v>20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>
        <v>0</v>
      </c>
      <c r="AE467" s="1">
        <v>0</v>
      </c>
      <c r="AF467" s="1"/>
      <c r="AG467" s="1">
        <v>0</v>
      </c>
      <c r="AH467" s="1">
        <v>1</v>
      </c>
      <c r="AI467" s="1">
        <v>0</v>
      </c>
      <c r="AJ467" s="1">
        <v>0</v>
      </c>
      <c r="AK467" s="1">
        <v>1</v>
      </c>
      <c r="AL467" s="1">
        <v>0</v>
      </c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2"/>
      <c r="BB467" s="2"/>
      <c r="BC467" s="2"/>
      <c r="BD467" s="2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>
        <v>7</v>
      </c>
    </row>
    <row r="468" spans="1:69" x14ac:dyDescent="0.3">
      <c r="A468" s="1" t="s">
        <v>196</v>
      </c>
      <c r="B468" s="1" t="s">
        <v>191</v>
      </c>
      <c r="C468" s="1" t="s">
        <v>217</v>
      </c>
      <c r="D468" s="1" t="s">
        <v>218</v>
      </c>
      <c r="E468" s="1" t="s">
        <v>201</v>
      </c>
      <c r="F468" s="1" t="s">
        <v>202</v>
      </c>
      <c r="G468" s="1" t="s">
        <v>4</v>
      </c>
      <c r="H468" s="1">
        <v>22</v>
      </c>
      <c r="I468" s="1">
        <v>20</v>
      </c>
      <c r="J468" s="1">
        <v>24</v>
      </c>
      <c r="K468" s="1"/>
      <c r="L468" s="1"/>
      <c r="M468" s="1"/>
      <c r="N468" s="1"/>
      <c r="O468" s="1"/>
      <c r="P468" s="1"/>
      <c r="Q468" s="2">
        <f>46*6.3</f>
        <v>289.8</v>
      </c>
      <c r="R468" s="2"/>
      <c r="S468" s="2"/>
      <c r="T468" s="2"/>
      <c r="U468" s="1">
        <v>5</v>
      </c>
      <c r="V468" s="1">
        <v>3</v>
      </c>
      <c r="W468" s="1">
        <v>7</v>
      </c>
      <c r="X468" s="1">
        <v>17</v>
      </c>
      <c r="Y468" s="1">
        <v>11</v>
      </c>
      <c r="Z468" s="1">
        <v>22</v>
      </c>
      <c r="AA468" s="1">
        <v>11</v>
      </c>
      <c r="AB468" s="1">
        <v>7</v>
      </c>
      <c r="AC468" s="1">
        <v>13</v>
      </c>
      <c r="AD468" s="1">
        <v>0</v>
      </c>
      <c r="AE468" s="1">
        <v>1</v>
      </c>
      <c r="AF468" s="1">
        <v>0</v>
      </c>
      <c r="AG468" s="1">
        <v>1</v>
      </c>
      <c r="AH468" s="1">
        <v>1</v>
      </c>
      <c r="AI468" s="1">
        <v>0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1</v>
      </c>
      <c r="AQ468" s="1">
        <v>1</v>
      </c>
      <c r="AR468" s="1">
        <v>1</v>
      </c>
      <c r="AS468" s="1">
        <v>1</v>
      </c>
      <c r="AT468" s="1">
        <v>1</v>
      </c>
      <c r="AU468" s="1">
        <v>1</v>
      </c>
      <c r="AV468" s="1">
        <v>1</v>
      </c>
      <c r="AW468" s="1">
        <v>0</v>
      </c>
      <c r="AX468" s="1">
        <v>0</v>
      </c>
      <c r="AY468" s="1">
        <v>1</v>
      </c>
      <c r="AZ468" s="1">
        <v>14</v>
      </c>
      <c r="BA468" s="2">
        <v>1</v>
      </c>
      <c r="BB468" s="2">
        <v>2</v>
      </c>
      <c r="BC468" s="2">
        <v>3</v>
      </c>
      <c r="BD468" s="2"/>
      <c r="BE468" s="1">
        <v>0</v>
      </c>
      <c r="BF468" s="1">
        <v>0</v>
      </c>
      <c r="BG468" s="1">
        <v>1</v>
      </c>
      <c r="BH468" s="1">
        <v>0</v>
      </c>
      <c r="BI468" s="1">
        <v>0</v>
      </c>
      <c r="BJ468" s="1">
        <v>0</v>
      </c>
      <c r="BK468" s="1">
        <v>1</v>
      </c>
      <c r="BL468" s="1">
        <v>0</v>
      </c>
      <c r="BM468" s="1">
        <v>0</v>
      </c>
      <c r="BN468" s="1">
        <v>0</v>
      </c>
      <c r="BO468" s="1">
        <v>1</v>
      </c>
      <c r="BP468" s="1">
        <v>0</v>
      </c>
      <c r="BQ468" s="1"/>
    </row>
    <row r="469" spans="1:69" x14ac:dyDescent="0.3">
      <c r="A469" s="1" t="s">
        <v>197</v>
      </c>
      <c r="B469" s="1" t="s">
        <v>191</v>
      </c>
      <c r="C469" s="1" t="s">
        <v>217</v>
      </c>
      <c r="D469" s="1" t="s">
        <v>218</v>
      </c>
      <c r="E469" s="1" t="s">
        <v>201</v>
      </c>
      <c r="F469" s="1" t="s">
        <v>202</v>
      </c>
      <c r="G469" s="1" t="s">
        <v>4</v>
      </c>
      <c r="H469" s="1">
        <v>40.200000000000003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2">
        <v>1</v>
      </c>
      <c r="BB469" s="2"/>
      <c r="BC469" s="2">
        <v>3</v>
      </c>
      <c r="BD469" s="2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>
        <v>7.5</v>
      </c>
    </row>
    <row r="470" spans="1:69" x14ac:dyDescent="0.3">
      <c r="A470" s="1" t="s">
        <v>205</v>
      </c>
      <c r="B470" s="1" t="s">
        <v>191</v>
      </c>
      <c r="C470" s="1" t="s">
        <v>217</v>
      </c>
      <c r="D470" s="1" t="s">
        <v>218</v>
      </c>
      <c r="E470" s="1" t="s">
        <v>201</v>
      </c>
      <c r="F470" s="1" t="s">
        <v>202</v>
      </c>
      <c r="G470" s="1" t="s">
        <v>4</v>
      </c>
      <c r="H470" s="1"/>
      <c r="I470" s="1"/>
      <c r="J470" s="1"/>
      <c r="K470" s="1">
        <v>42</v>
      </c>
      <c r="L470" s="1">
        <v>34</v>
      </c>
      <c r="M470" s="1">
        <v>50</v>
      </c>
      <c r="N470" s="1">
        <v>40</v>
      </c>
      <c r="O470" s="1">
        <v>32</v>
      </c>
      <c r="P470" s="1">
        <v>48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>
        <v>0</v>
      </c>
      <c r="AE470" s="1">
        <v>1</v>
      </c>
      <c r="AF470" s="1">
        <v>0</v>
      </c>
      <c r="AG470" s="1">
        <v>1</v>
      </c>
      <c r="AH470" s="1">
        <v>1</v>
      </c>
      <c r="AI470" s="1">
        <v>0</v>
      </c>
      <c r="AJ470" s="1">
        <v>0</v>
      </c>
      <c r="AK470" s="1">
        <v>1</v>
      </c>
      <c r="AL470" s="1">
        <v>0</v>
      </c>
      <c r="AM470" s="1">
        <v>0</v>
      </c>
      <c r="AN470" s="1">
        <v>0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0</v>
      </c>
      <c r="AY470" s="1"/>
      <c r="AZ470" s="1"/>
      <c r="BA470" s="2"/>
      <c r="BB470" s="2"/>
      <c r="BC470" s="2">
        <v>2</v>
      </c>
      <c r="BD470" s="2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x14ac:dyDescent="0.3">
      <c r="A471" s="1" t="s">
        <v>195</v>
      </c>
      <c r="B471" s="1" t="s">
        <v>192</v>
      </c>
      <c r="C471" s="1" t="s">
        <v>217</v>
      </c>
      <c r="D471" s="1" t="s">
        <v>218</v>
      </c>
      <c r="E471" s="1" t="s">
        <v>201</v>
      </c>
      <c r="F471" s="1" t="s">
        <v>202</v>
      </c>
      <c r="G471" s="1" t="s">
        <v>4</v>
      </c>
      <c r="H471" s="1">
        <v>25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>
        <v>0</v>
      </c>
      <c r="AE471" s="1">
        <v>0</v>
      </c>
      <c r="AF471" s="1"/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0</v>
      </c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2"/>
      <c r="BB471" s="2"/>
      <c r="BC471" s="2"/>
      <c r="BD471" s="2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>
        <v>7</v>
      </c>
    </row>
    <row r="472" spans="1:69" x14ac:dyDescent="0.3">
      <c r="A472" s="1" t="s">
        <v>196</v>
      </c>
      <c r="B472" s="1" t="s">
        <v>192</v>
      </c>
      <c r="C472" s="1" t="s">
        <v>217</v>
      </c>
      <c r="D472" s="1" t="s">
        <v>218</v>
      </c>
      <c r="E472" s="1" t="s">
        <v>201</v>
      </c>
      <c r="F472" s="1" t="s">
        <v>202</v>
      </c>
      <c r="G472" s="1" t="s">
        <v>4</v>
      </c>
      <c r="H472" s="1">
        <v>25</v>
      </c>
      <c r="I472" s="1">
        <v>21</v>
      </c>
      <c r="J472" s="1">
        <v>27</v>
      </c>
      <c r="K472" s="1"/>
      <c r="L472" s="1"/>
      <c r="M472" s="1"/>
      <c r="N472" s="1"/>
      <c r="O472" s="1"/>
      <c r="P472" s="1"/>
      <c r="Q472" s="2">
        <f>53*8</f>
        <v>424</v>
      </c>
      <c r="R472" s="2"/>
      <c r="S472" s="2"/>
      <c r="T472" s="2"/>
      <c r="U472" s="1">
        <v>5</v>
      </c>
      <c r="V472" s="1">
        <v>3</v>
      </c>
      <c r="W472" s="1">
        <v>7</v>
      </c>
      <c r="X472" s="1">
        <v>17</v>
      </c>
      <c r="Y472" s="1">
        <v>11</v>
      </c>
      <c r="Z472" s="1">
        <v>22</v>
      </c>
      <c r="AA472" s="1">
        <v>11</v>
      </c>
      <c r="AB472" s="1">
        <v>7</v>
      </c>
      <c r="AC472" s="1">
        <v>13</v>
      </c>
      <c r="AD472" s="1">
        <v>0</v>
      </c>
      <c r="AE472" s="1">
        <v>0</v>
      </c>
      <c r="AF472" s="1">
        <v>0</v>
      </c>
      <c r="AG472" s="1">
        <v>0</v>
      </c>
      <c r="AH472" s="1">
        <v>1</v>
      </c>
      <c r="AI472" s="1">
        <v>0</v>
      </c>
      <c r="AJ472" s="1">
        <v>0</v>
      </c>
      <c r="AK472" s="1">
        <v>1</v>
      </c>
      <c r="AL472" s="1">
        <v>0</v>
      </c>
      <c r="AM472" s="1">
        <v>0</v>
      </c>
      <c r="AN472" s="1">
        <v>0</v>
      </c>
      <c r="AO472" s="1">
        <v>0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0</v>
      </c>
      <c r="AX472" s="1">
        <v>0</v>
      </c>
      <c r="AY472" s="1">
        <v>1</v>
      </c>
      <c r="AZ472" s="1">
        <v>21</v>
      </c>
      <c r="BA472" s="2">
        <v>1</v>
      </c>
      <c r="BB472" s="2">
        <v>2</v>
      </c>
      <c r="BC472" s="2">
        <v>3</v>
      </c>
      <c r="BD472" s="2"/>
      <c r="BE472" s="1">
        <v>1</v>
      </c>
      <c r="BF472" s="1">
        <v>1</v>
      </c>
      <c r="BG472" s="1">
        <v>1</v>
      </c>
      <c r="BH472" s="1">
        <v>0</v>
      </c>
      <c r="BI472" s="1">
        <v>0</v>
      </c>
      <c r="BJ472" s="1">
        <v>0</v>
      </c>
      <c r="BK472" s="1">
        <v>1</v>
      </c>
      <c r="BL472" s="1">
        <v>0</v>
      </c>
      <c r="BM472" s="1">
        <v>1</v>
      </c>
      <c r="BN472" s="1">
        <v>0</v>
      </c>
      <c r="BO472" s="1">
        <v>0</v>
      </c>
      <c r="BP472" s="1">
        <v>0</v>
      </c>
      <c r="BQ472" s="1"/>
    </row>
    <row r="473" spans="1:69" x14ac:dyDescent="0.3">
      <c r="A473" s="1" t="s">
        <v>199</v>
      </c>
      <c r="B473" s="1" t="s">
        <v>192</v>
      </c>
      <c r="C473" s="1" t="s">
        <v>217</v>
      </c>
      <c r="D473" s="1" t="s">
        <v>218</v>
      </c>
      <c r="E473" s="1" t="s">
        <v>201</v>
      </c>
      <c r="F473" s="1" t="s">
        <v>202</v>
      </c>
      <c r="G473" s="1" t="s">
        <v>4</v>
      </c>
      <c r="H473" s="1">
        <v>24.5</v>
      </c>
      <c r="I473" s="1"/>
      <c r="J473" s="1"/>
      <c r="K473" s="1"/>
      <c r="L473" s="1"/>
      <c r="M473" s="1"/>
      <c r="N473" s="1"/>
      <c r="O473" s="1"/>
      <c r="P473" s="1"/>
      <c r="Q473" s="1">
        <v>430</v>
      </c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2"/>
      <c r="BB473" s="2"/>
      <c r="BC473" s="2"/>
      <c r="BD473" s="2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x14ac:dyDescent="0.3">
      <c r="A474" s="1" t="s">
        <v>205</v>
      </c>
      <c r="B474" s="1" t="s">
        <v>192</v>
      </c>
      <c r="C474" s="1" t="s">
        <v>217</v>
      </c>
      <c r="D474" s="1" t="s">
        <v>218</v>
      </c>
      <c r="E474" s="1" t="s">
        <v>201</v>
      </c>
      <c r="F474" s="1" t="s">
        <v>202</v>
      </c>
      <c r="G474" s="1" t="s">
        <v>4</v>
      </c>
      <c r="H474" s="1"/>
      <c r="I474" s="1"/>
      <c r="J474" s="1"/>
      <c r="K474" s="1">
        <v>44.5</v>
      </c>
      <c r="L474" s="1">
        <v>39</v>
      </c>
      <c r="M474" s="1">
        <v>50</v>
      </c>
      <c r="N474" s="1">
        <v>44.5</v>
      </c>
      <c r="O474" s="1">
        <v>39</v>
      </c>
      <c r="P474" s="1">
        <v>50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>
        <v>0</v>
      </c>
      <c r="AE474" s="1">
        <v>1</v>
      </c>
      <c r="AF474" s="1">
        <v>0</v>
      </c>
      <c r="AG474" s="1">
        <v>0</v>
      </c>
      <c r="AH474" s="1">
        <v>1</v>
      </c>
      <c r="AI474" s="1">
        <v>0</v>
      </c>
      <c r="AJ474" s="1">
        <v>0</v>
      </c>
      <c r="AK474" s="1">
        <v>1</v>
      </c>
      <c r="AL474" s="1">
        <v>0</v>
      </c>
      <c r="AM474" s="1">
        <v>0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0</v>
      </c>
      <c r="AY474" s="1"/>
      <c r="AZ474" s="1"/>
      <c r="BA474" s="2"/>
      <c r="BB474" s="2"/>
      <c r="BC474" s="2">
        <v>3</v>
      </c>
      <c r="BD474" s="2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x14ac:dyDescent="0.3">
      <c r="A475" s="1" t="s">
        <v>195</v>
      </c>
      <c r="B475" s="1" t="s">
        <v>193</v>
      </c>
      <c r="C475" s="1" t="s">
        <v>217</v>
      </c>
      <c r="D475" s="1" t="s">
        <v>218</v>
      </c>
      <c r="E475" s="1" t="s">
        <v>201</v>
      </c>
      <c r="F475" s="1" t="s">
        <v>202</v>
      </c>
      <c r="G475" s="1" t="s">
        <v>4</v>
      </c>
      <c r="H475" s="1">
        <v>22.5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>
        <v>0</v>
      </c>
      <c r="AE475" s="1">
        <v>0</v>
      </c>
      <c r="AF475" s="1"/>
      <c r="AG475" s="1">
        <v>0</v>
      </c>
      <c r="AH475" s="1">
        <v>1</v>
      </c>
      <c r="AI475" s="1">
        <v>0</v>
      </c>
      <c r="AJ475" s="1">
        <v>0</v>
      </c>
      <c r="AK475" s="1">
        <v>1</v>
      </c>
      <c r="AL475" s="1">
        <v>0</v>
      </c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2"/>
      <c r="BB475" s="2"/>
      <c r="BC475" s="2"/>
      <c r="BD475" s="2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>
        <v>8</v>
      </c>
    </row>
    <row r="476" spans="1:69" x14ac:dyDescent="0.3">
      <c r="A476" s="1" t="s">
        <v>196</v>
      </c>
      <c r="B476" s="1" t="s">
        <v>193</v>
      </c>
      <c r="C476" s="1" t="s">
        <v>217</v>
      </c>
      <c r="D476" s="1" t="s">
        <v>218</v>
      </c>
      <c r="E476" s="1" t="s">
        <v>201</v>
      </c>
      <c r="F476" s="1" t="s">
        <v>202</v>
      </c>
      <c r="G476" s="1" t="s">
        <v>4</v>
      </c>
      <c r="H476" s="1">
        <v>21</v>
      </c>
      <c r="I476" s="1">
        <v>18</v>
      </c>
      <c r="J476" s="1">
        <v>24</v>
      </c>
      <c r="K476" s="1"/>
      <c r="L476" s="1"/>
      <c r="M476" s="1"/>
      <c r="N476" s="1"/>
      <c r="O476" s="1"/>
      <c r="P476" s="1"/>
      <c r="Q476" s="2">
        <f>63*2.4</f>
        <v>151.19999999999999</v>
      </c>
      <c r="R476" s="2"/>
      <c r="S476" s="2"/>
      <c r="T476" s="2"/>
      <c r="U476" s="1">
        <v>6</v>
      </c>
      <c r="V476" s="1">
        <v>4</v>
      </c>
      <c r="W476" s="1">
        <v>7</v>
      </c>
      <c r="X476" s="1">
        <v>19</v>
      </c>
      <c r="Y476" s="1">
        <v>13</v>
      </c>
      <c r="Z476" s="1">
        <v>24</v>
      </c>
      <c r="AA476" s="1">
        <v>12</v>
      </c>
      <c r="AB476" s="1">
        <v>8</v>
      </c>
      <c r="AC476" s="1">
        <v>15</v>
      </c>
      <c r="AD476" s="1">
        <v>0</v>
      </c>
      <c r="AE476" s="1">
        <v>0</v>
      </c>
      <c r="AF476" s="1">
        <v>0</v>
      </c>
      <c r="AG476" s="1">
        <v>1</v>
      </c>
      <c r="AH476" s="1">
        <v>1</v>
      </c>
      <c r="AI476" s="1">
        <v>0</v>
      </c>
      <c r="AJ476" s="1">
        <v>0</v>
      </c>
      <c r="AK476" s="1">
        <v>1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1</v>
      </c>
      <c r="AR476" s="1">
        <v>1</v>
      </c>
      <c r="AS476" s="1">
        <v>1</v>
      </c>
      <c r="AT476" s="1">
        <v>1</v>
      </c>
      <c r="AU476" s="1">
        <v>1</v>
      </c>
      <c r="AV476" s="1">
        <v>0</v>
      </c>
      <c r="AW476" s="1">
        <v>0</v>
      </c>
      <c r="AX476" s="1">
        <v>0</v>
      </c>
      <c r="AY476" s="1">
        <v>1</v>
      </c>
      <c r="AZ476" s="1">
        <v>21</v>
      </c>
      <c r="BA476" s="2">
        <v>1</v>
      </c>
      <c r="BB476" s="2">
        <v>2</v>
      </c>
      <c r="BC476" s="2">
        <v>3</v>
      </c>
      <c r="BD476" s="2"/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1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/>
    </row>
    <row r="477" spans="1:69" x14ac:dyDescent="0.3">
      <c r="A477" s="1" t="s">
        <v>205</v>
      </c>
      <c r="B477" s="1" t="s">
        <v>193</v>
      </c>
      <c r="C477" s="1" t="s">
        <v>217</v>
      </c>
      <c r="D477" s="1" t="s">
        <v>218</v>
      </c>
      <c r="E477" s="1" t="s">
        <v>201</v>
      </c>
      <c r="F477" s="1" t="s">
        <v>202</v>
      </c>
      <c r="G477" s="1" t="s">
        <v>4</v>
      </c>
      <c r="H477" s="1"/>
      <c r="I477" s="1"/>
      <c r="J477" s="1"/>
      <c r="K477" s="1">
        <v>41.5</v>
      </c>
      <c r="L477" s="1">
        <v>39</v>
      </c>
      <c r="M477" s="1">
        <v>44</v>
      </c>
      <c r="N477" s="1">
        <v>41.5</v>
      </c>
      <c r="O477" s="1">
        <v>38</v>
      </c>
      <c r="P477" s="1">
        <v>45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>
        <v>0</v>
      </c>
      <c r="AE477" s="1">
        <v>0</v>
      </c>
      <c r="AF477" s="1">
        <v>0</v>
      </c>
      <c r="AG477" s="1">
        <v>0</v>
      </c>
      <c r="AH477" s="1">
        <v>1</v>
      </c>
      <c r="AI477" s="1">
        <v>0</v>
      </c>
      <c r="AJ477" s="1">
        <v>0</v>
      </c>
      <c r="AK477" s="1">
        <v>1</v>
      </c>
      <c r="AL477" s="1">
        <v>0</v>
      </c>
      <c r="AM477" s="1">
        <v>0</v>
      </c>
      <c r="AN477" s="1">
        <v>0</v>
      </c>
      <c r="AO477" s="1">
        <v>0</v>
      </c>
      <c r="AP477" s="1">
        <v>1</v>
      </c>
      <c r="AQ477" s="1">
        <v>1</v>
      </c>
      <c r="AR477" s="1">
        <v>1</v>
      </c>
      <c r="AS477" s="1">
        <v>1</v>
      </c>
      <c r="AT477" s="1">
        <v>1</v>
      </c>
      <c r="AU477" s="1">
        <v>1</v>
      </c>
      <c r="AV477" s="1">
        <v>1</v>
      </c>
      <c r="AW477" s="1">
        <v>0</v>
      </c>
      <c r="AX477" s="1">
        <v>0</v>
      </c>
      <c r="AY477" s="1"/>
      <c r="AZ477" s="1"/>
      <c r="BA477" s="2"/>
      <c r="BB477" s="2"/>
      <c r="BC477" s="2">
        <v>3</v>
      </c>
      <c r="BD477" s="2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x14ac:dyDescent="0.3">
      <c r="A478" s="1" t="s">
        <v>195</v>
      </c>
      <c r="B478" s="1" t="s">
        <v>194</v>
      </c>
      <c r="C478" s="1" t="s">
        <v>217</v>
      </c>
      <c r="D478" s="1" t="s">
        <v>218</v>
      </c>
      <c r="E478" s="1" t="s">
        <v>201</v>
      </c>
      <c r="F478" s="1" t="s">
        <v>202</v>
      </c>
      <c r="G478" s="1" t="s">
        <v>5</v>
      </c>
      <c r="H478" s="1">
        <v>15.5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>
        <v>0</v>
      </c>
      <c r="AE478" s="1">
        <v>1</v>
      </c>
      <c r="AF478" s="1"/>
      <c r="AG478" s="1">
        <v>1</v>
      </c>
      <c r="AH478" s="1">
        <v>0</v>
      </c>
      <c r="AI478" s="1">
        <v>0</v>
      </c>
      <c r="AJ478" s="1">
        <v>0</v>
      </c>
      <c r="AK478" s="1">
        <v>1</v>
      </c>
      <c r="AL478" s="1">
        <v>0</v>
      </c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2"/>
      <c r="BB478" s="2"/>
      <c r="BC478" s="2"/>
      <c r="BD478" s="2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>
        <v>2</v>
      </c>
    </row>
    <row r="479" spans="1:69" x14ac:dyDescent="0.3">
      <c r="A479" s="1" t="s">
        <v>196</v>
      </c>
      <c r="B479" s="1" t="s">
        <v>194</v>
      </c>
      <c r="C479" s="1" t="s">
        <v>217</v>
      </c>
      <c r="D479" s="1" t="s">
        <v>218</v>
      </c>
      <c r="E479" s="1" t="s">
        <v>201</v>
      </c>
      <c r="F479" s="1" t="s">
        <v>202</v>
      </c>
      <c r="G479" s="1" t="s">
        <v>5</v>
      </c>
      <c r="H479" s="1">
        <v>15</v>
      </c>
      <c r="I479" s="1">
        <v>14</v>
      </c>
      <c r="J479" s="1">
        <v>16</v>
      </c>
      <c r="K479" s="1"/>
      <c r="L479" s="1"/>
      <c r="M479" s="1"/>
      <c r="N479" s="1"/>
      <c r="O479" s="1"/>
      <c r="P479" s="1"/>
      <c r="Q479" s="2">
        <f>52*1.3</f>
        <v>67.600000000000009</v>
      </c>
      <c r="R479" s="2"/>
      <c r="S479" s="2"/>
      <c r="T479" s="2"/>
      <c r="U479" s="1">
        <v>11</v>
      </c>
      <c r="V479" s="1">
        <v>8</v>
      </c>
      <c r="W479" s="1">
        <v>14</v>
      </c>
      <c r="X479" s="1">
        <v>32</v>
      </c>
      <c r="Y479" s="1">
        <v>25</v>
      </c>
      <c r="Z479" s="1">
        <v>45</v>
      </c>
      <c r="AA479" s="1"/>
      <c r="AB479" s="1">
        <v>301</v>
      </c>
      <c r="AC479" s="1">
        <v>322</v>
      </c>
      <c r="AD479" s="1">
        <v>0</v>
      </c>
      <c r="AE479" s="1">
        <v>1</v>
      </c>
      <c r="AF479" s="1">
        <v>1</v>
      </c>
      <c r="AG479" s="1">
        <v>0</v>
      </c>
      <c r="AH479" s="1">
        <v>0</v>
      </c>
      <c r="AI479" s="1">
        <v>0</v>
      </c>
      <c r="AJ479" s="1">
        <v>0</v>
      </c>
      <c r="AK479" s="1">
        <v>1</v>
      </c>
      <c r="AL479" s="1">
        <v>0</v>
      </c>
      <c r="AM479" s="1">
        <v>0</v>
      </c>
      <c r="AN479" s="1">
        <v>0</v>
      </c>
      <c r="AO479" s="1">
        <v>0</v>
      </c>
      <c r="AP479" s="1">
        <v>1</v>
      </c>
      <c r="AQ479" s="1">
        <v>1</v>
      </c>
      <c r="AR479" s="1">
        <v>1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1</v>
      </c>
      <c r="AZ479" s="1">
        <v>11</v>
      </c>
      <c r="BA479" s="2">
        <v>1</v>
      </c>
      <c r="BB479" s="2">
        <v>2</v>
      </c>
      <c r="BC479" s="2">
        <v>2</v>
      </c>
      <c r="BD479" s="2"/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1</v>
      </c>
      <c r="BL479" s="1">
        <v>0</v>
      </c>
      <c r="BM479" s="1">
        <v>1</v>
      </c>
      <c r="BN479" s="1">
        <v>0</v>
      </c>
      <c r="BO479" s="1">
        <v>0</v>
      </c>
      <c r="BP479" s="1">
        <v>0</v>
      </c>
      <c r="BQ479" s="1"/>
    </row>
    <row r="480" spans="1:69" x14ac:dyDescent="0.3">
      <c r="A480" s="1" t="s">
        <v>205</v>
      </c>
      <c r="B480" s="1" t="s">
        <v>194</v>
      </c>
      <c r="C480" s="1" t="s">
        <v>217</v>
      </c>
      <c r="D480" s="1" t="s">
        <v>218</v>
      </c>
      <c r="E480" s="1" t="s">
        <v>201</v>
      </c>
      <c r="F480" s="1" t="s">
        <v>202</v>
      </c>
      <c r="G480" s="1" t="s">
        <v>5</v>
      </c>
      <c r="H480" s="1"/>
      <c r="I480" s="1"/>
      <c r="J480" s="1"/>
      <c r="K480" s="1">
        <v>30.5</v>
      </c>
      <c r="L480" s="1">
        <v>29</v>
      </c>
      <c r="M480" s="1">
        <v>32</v>
      </c>
      <c r="N480" s="1">
        <v>32.5</v>
      </c>
      <c r="O480" s="1">
        <v>31</v>
      </c>
      <c r="P480" s="1">
        <v>34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>
        <v>0</v>
      </c>
      <c r="AE480" s="1">
        <v>1</v>
      </c>
      <c r="AF480" s="1">
        <v>0</v>
      </c>
      <c r="AG480" s="1">
        <v>1</v>
      </c>
      <c r="AH480" s="1">
        <v>1</v>
      </c>
      <c r="AI480" s="1">
        <v>0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>
        <v>0</v>
      </c>
      <c r="AP480" s="1">
        <v>1</v>
      </c>
      <c r="AQ480" s="1">
        <v>1</v>
      </c>
      <c r="AR480" s="1">
        <v>1</v>
      </c>
      <c r="AS480" s="1">
        <v>1</v>
      </c>
      <c r="AT480" s="1">
        <v>1</v>
      </c>
      <c r="AU480" s="1">
        <v>1</v>
      </c>
      <c r="AV480" s="1">
        <v>0</v>
      </c>
      <c r="AW480" s="1">
        <v>0</v>
      </c>
      <c r="AX480" s="1">
        <v>0</v>
      </c>
      <c r="AY480" s="1"/>
      <c r="AZ480" s="1"/>
      <c r="BA480" s="2"/>
      <c r="BB480" s="2"/>
      <c r="BC480" s="2">
        <v>2</v>
      </c>
      <c r="BD480" s="2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2"/>
      <c r="BB481" s="2"/>
      <c r="BC481" s="2"/>
      <c r="BD481" s="2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2"/>
      <c r="BB482" s="2"/>
      <c r="BC482" s="2"/>
      <c r="BD482" s="2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2"/>
      <c r="BB483" s="2"/>
      <c r="BC483" s="2"/>
      <c r="BD483" s="2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2"/>
      <c r="BB484" s="2"/>
      <c r="BC484" s="2"/>
      <c r="BD484" s="2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2"/>
      <c r="BB485" s="2"/>
      <c r="BC485" s="2"/>
      <c r="BD485" s="2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2"/>
      <c r="BB486" s="2"/>
      <c r="BC486" s="2"/>
      <c r="BD486" s="2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2"/>
      <c r="BB487" s="2"/>
      <c r="BC487" s="2"/>
      <c r="BD487" s="2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2"/>
      <c r="BB488" s="2"/>
      <c r="BC488" s="2"/>
      <c r="BD488" s="2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2"/>
      <c r="BB489" s="2"/>
      <c r="BC489" s="2"/>
      <c r="BD489" s="2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2"/>
      <c r="BB490" s="2"/>
      <c r="BC490" s="2"/>
      <c r="BD490" s="2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2"/>
      <c r="BB491" s="2"/>
      <c r="BC491" s="2"/>
      <c r="BD491" s="2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2"/>
      <c r="BB492" s="2"/>
      <c r="BC492" s="2"/>
      <c r="BD492" s="2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2"/>
      <c r="BB493" s="2"/>
      <c r="BC493" s="2"/>
      <c r="BD493" s="2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2"/>
      <c r="BB494" s="2"/>
      <c r="BC494" s="2"/>
      <c r="BD494" s="2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2"/>
      <c r="BB495" s="2"/>
      <c r="BC495" s="2"/>
      <c r="BD495" s="2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2"/>
      <c r="BB496" s="2"/>
      <c r="BC496" s="2"/>
      <c r="BD496" s="2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2"/>
      <c r="BB497" s="2"/>
      <c r="BC497" s="2"/>
      <c r="BD497" s="2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2"/>
      <c r="BB498" s="2"/>
      <c r="BC498" s="2"/>
      <c r="BD498" s="2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2"/>
      <c r="BB499" s="2"/>
      <c r="BC499" s="2"/>
      <c r="BD499" s="2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2"/>
      <c r="BB500" s="2"/>
      <c r="BC500" s="2"/>
      <c r="BD500" s="2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2"/>
      <c r="BB501" s="2"/>
      <c r="BC501" s="2"/>
      <c r="BD501" s="2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2"/>
      <c r="BB502" s="2"/>
      <c r="BC502" s="2"/>
      <c r="BD502" s="2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2"/>
      <c r="BB503" s="2"/>
      <c r="BC503" s="2"/>
      <c r="BD503" s="2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2"/>
      <c r="BB504" s="2"/>
      <c r="BC504" s="2"/>
      <c r="BD504" s="2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2"/>
      <c r="BB505" s="2"/>
      <c r="BC505" s="2"/>
      <c r="BD505" s="2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2"/>
      <c r="BB506" s="2"/>
      <c r="BC506" s="2"/>
      <c r="BD506" s="2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2"/>
      <c r="BB507" s="2"/>
      <c r="BC507" s="2"/>
      <c r="BD507" s="2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2"/>
      <c r="BB508" s="2"/>
      <c r="BC508" s="2"/>
      <c r="BD508" s="2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2"/>
      <c r="BB509" s="2"/>
      <c r="BC509" s="2"/>
      <c r="BD509" s="2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2"/>
      <c r="BB510" s="2"/>
      <c r="BC510" s="2"/>
      <c r="BD510" s="2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2"/>
      <c r="BB511" s="2"/>
      <c r="BC511" s="2"/>
      <c r="BD511" s="2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2"/>
      <c r="BB512" s="2"/>
      <c r="BC512" s="2"/>
      <c r="BD512" s="2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2"/>
      <c r="BB513" s="2"/>
      <c r="BC513" s="2"/>
      <c r="BD513" s="2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2"/>
      <c r="BB514" s="2"/>
      <c r="BC514" s="2"/>
      <c r="BD514" s="2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2"/>
      <c r="BB515" s="2"/>
      <c r="BC515" s="2"/>
      <c r="BD515" s="2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2"/>
      <c r="BB516" s="2"/>
      <c r="BC516" s="2"/>
      <c r="BD516" s="2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2"/>
      <c r="BB517" s="2"/>
      <c r="BC517" s="2"/>
      <c r="BD517" s="2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2"/>
      <c r="BB518" s="2"/>
      <c r="BC518" s="2"/>
      <c r="BD518" s="2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2"/>
      <c r="BB519" s="2"/>
      <c r="BC519" s="2"/>
      <c r="BD519" s="2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2"/>
      <c r="BB520" s="2"/>
      <c r="BC520" s="2"/>
      <c r="BD520" s="2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x14ac:dyDescent="0.3">
      <c r="A521" s="4"/>
      <c r="B521" s="4"/>
      <c r="C521" s="4"/>
      <c r="D521" s="4"/>
      <c r="E521" s="1"/>
      <c r="F521" s="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1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</row>
    <row r="522" spans="1:69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2"/>
      <c r="BB522" s="2"/>
      <c r="BC522" s="2"/>
      <c r="BD522" s="2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2"/>
      <c r="BB523" s="2"/>
      <c r="BC523" s="2"/>
      <c r="BD523" s="2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2"/>
      <c r="BB524" s="2"/>
      <c r="BC524" s="2"/>
      <c r="BD524" s="2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2"/>
      <c r="BB525" s="2"/>
      <c r="BC525" s="2"/>
      <c r="BD525" s="2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2"/>
      <c r="BB526" s="2"/>
      <c r="BC526" s="2"/>
      <c r="BD526" s="2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2"/>
      <c r="BB527" s="2"/>
      <c r="BC527" s="2"/>
      <c r="BD527" s="2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2"/>
      <c r="BB528" s="2"/>
      <c r="BC528" s="2"/>
      <c r="BD528" s="2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2"/>
      <c r="BB529" s="2"/>
      <c r="BC529" s="2"/>
      <c r="BD529" s="2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2"/>
      <c r="BB530" s="2"/>
      <c r="BC530" s="2"/>
      <c r="BD530" s="2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2"/>
      <c r="BB531" s="2"/>
      <c r="BC531" s="2"/>
      <c r="BD531" s="2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2"/>
      <c r="BB532" s="2"/>
      <c r="BC532" s="2"/>
      <c r="BD532" s="2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2"/>
      <c r="BB533" s="2"/>
      <c r="BC533" s="2"/>
      <c r="BD533" s="2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2"/>
      <c r="BB534" s="2"/>
      <c r="BC534" s="2"/>
      <c r="BD534" s="2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2"/>
      <c r="BB535" s="2"/>
      <c r="BC535" s="2"/>
      <c r="BD535" s="2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2"/>
      <c r="BB536" s="2"/>
      <c r="BC536" s="2"/>
      <c r="BD536" s="2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2"/>
      <c r="BB537" s="2"/>
      <c r="BC537" s="2"/>
      <c r="BD537" s="2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2"/>
      <c r="BB538" s="2"/>
      <c r="BC538" s="2"/>
      <c r="BD538" s="2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2"/>
      <c r="BB539" s="2"/>
      <c r="BC539" s="2"/>
      <c r="BD539" s="2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2"/>
      <c r="BB540" s="2"/>
      <c r="BC540" s="2"/>
      <c r="BD540" s="2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2"/>
      <c r="BB541" s="2"/>
      <c r="BC541" s="2"/>
      <c r="BD541" s="2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2"/>
      <c r="BB542" s="2"/>
      <c r="BC542" s="2"/>
      <c r="BD542" s="2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2"/>
      <c r="BB543" s="2"/>
      <c r="BC543" s="2"/>
      <c r="BD543" s="2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2"/>
      <c r="BB544" s="2"/>
      <c r="BC544" s="2"/>
      <c r="BD544" s="2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2"/>
      <c r="BB545" s="2"/>
      <c r="BC545" s="2"/>
      <c r="BD545" s="2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2"/>
      <c r="BB546" s="2"/>
      <c r="BC546" s="2"/>
      <c r="BD546" s="2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2"/>
      <c r="BB547" s="2"/>
      <c r="BC547" s="2"/>
      <c r="BD547" s="2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2"/>
      <c r="BB548" s="2"/>
      <c r="BC548" s="2"/>
      <c r="BD548" s="2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2"/>
      <c r="BB549" s="2"/>
      <c r="BC549" s="2"/>
      <c r="BD549" s="2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2"/>
      <c r="BB550" s="2"/>
      <c r="BC550" s="2"/>
      <c r="BD550" s="2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2"/>
      <c r="BB551" s="2"/>
      <c r="BC551" s="2"/>
      <c r="BD551" s="2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2"/>
      <c r="BB552" s="2"/>
      <c r="BC552" s="2"/>
      <c r="BD552" s="2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2"/>
      <c r="BB553" s="2"/>
      <c r="BC553" s="2"/>
      <c r="BD553" s="2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2"/>
      <c r="BB554" s="2"/>
      <c r="BC554" s="2"/>
      <c r="BD554" s="2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2"/>
      <c r="BB555" s="2"/>
      <c r="BC555" s="2"/>
      <c r="BD555" s="2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2"/>
      <c r="BB556" s="2"/>
      <c r="BC556" s="2"/>
      <c r="BD556" s="2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2"/>
      <c r="BB557" s="2"/>
      <c r="BC557" s="2"/>
      <c r="BD557" s="2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2"/>
      <c r="BB558" s="2"/>
      <c r="BC558" s="2"/>
      <c r="BD558" s="2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2"/>
      <c r="BB559" s="2"/>
      <c r="BC559" s="2"/>
      <c r="BD559" s="2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2"/>
      <c r="BB560" s="2"/>
      <c r="BC560" s="2"/>
      <c r="BD560" s="2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2"/>
      <c r="BB561" s="2"/>
      <c r="BC561" s="2"/>
      <c r="BD561" s="2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2"/>
      <c r="BB562" s="2"/>
      <c r="BC562" s="2"/>
      <c r="BD562" s="2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2"/>
      <c r="BB563" s="2"/>
      <c r="BC563" s="2"/>
      <c r="BD563" s="2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2"/>
      <c r="BB564" s="2"/>
      <c r="BC564" s="2"/>
      <c r="BD564" s="2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2"/>
      <c r="BB565" s="2"/>
      <c r="BC565" s="2"/>
      <c r="BD565" s="2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2"/>
      <c r="BB566" s="2"/>
      <c r="BC566" s="2"/>
      <c r="BD566" s="2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2"/>
      <c r="BB567" s="2"/>
      <c r="BC567" s="2"/>
      <c r="BD567" s="2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2"/>
      <c r="BB568" s="2"/>
      <c r="BC568" s="2"/>
      <c r="BD568" s="2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2"/>
      <c r="BB569" s="2"/>
      <c r="BC569" s="2"/>
      <c r="BD569" s="2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2"/>
      <c r="BB570" s="2"/>
      <c r="BC570" s="2"/>
      <c r="BD570" s="2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2"/>
      <c r="BB571" s="2"/>
      <c r="BC571" s="2"/>
      <c r="BD571" s="2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2"/>
      <c r="BB572" s="2"/>
      <c r="BC572" s="2"/>
      <c r="BD572" s="2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2"/>
      <c r="BB573" s="2"/>
      <c r="BC573" s="2"/>
      <c r="BD573" s="2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2"/>
      <c r="BB574" s="2"/>
      <c r="BC574" s="2"/>
      <c r="BD574" s="2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2"/>
      <c r="BB575" s="2"/>
      <c r="BC575" s="2"/>
      <c r="BD575" s="2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2"/>
      <c r="BB576" s="2"/>
      <c r="BC576" s="2"/>
      <c r="BD576" s="2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2"/>
      <c r="BB577" s="2"/>
      <c r="BC577" s="2"/>
      <c r="BD577" s="2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2"/>
      <c r="BB578" s="2"/>
      <c r="BC578" s="2"/>
      <c r="BD578" s="2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2"/>
      <c r="BB579" s="2"/>
      <c r="BC579" s="2"/>
      <c r="BD579" s="2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2"/>
      <c r="BB580" s="2"/>
      <c r="BC580" s="2"/>
      <c r="BD580" s="2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2"/>
      <c r="BB581" s="2"/>
      <c r="BC581" s="2"/>
      <c r="BD581" s="2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2"/>
      <c r="BB582" s="2"/>
      <c r="BC582" s="2"/>
      <c r="BD582" s="2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2"/>
      <c r="BB583" s="2"/>
      <c r="BC583" s="2"/>
      <c r="BD583" s="2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2"/>
      <c r="BB584" s="2"/>
      <c r="BC584" s="2"/>
      <c r="BD584" s="2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2"/>
      <c r="BB585" s="2"/>
      <c r="BC585" s="2"/>
      <c r="BD585" s="2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2"/>
      <c r="BB586" s="2"/>
      <c r="BC586" s="2"/>
      <c r="BD586" s="2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2"/>
      <c r="BB587" s="2"/>
      <c r="BC587" s="2"/>
      <c r="BD587" s="2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2"/>
      <c r="BB588" s="2"/>
      <c r="BC588" s="2"/>
      <c r="BD588" s="2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2"/>
      <c r="BB589" s="2"/>
      <c r="BC589" s="2"/>
      <c r="BD589" s="2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2"/>
      <c r="BB590" s="2"/>
      <c r="BC590" s="2"/>
      <c r="BD590" s="2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2"/>
      <c r="BB591" s="2"/>
      <c r="BC591" s="2"/>
      <c r="BD591" s="2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2"/>
      <c r="BB592" s="2"/>
      <c r="BC592" s="2"/>
      <c r="BD592" s="2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2"/>
      <c r="BB593" s="2"/>
      <c r="BC593" s="2"/>
      <c r="BD593" s="2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2"/>
      <c r="BB594" s="2"/>
      <c r="BC594" s="2"/>
      <c r="BD594" s="2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2"/>
      <c r="BB595" s="2"/>
      <c r="BC595" s="2"/>
      <c r="BD595" s="2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2"/>
      <c r="BB596" s="2"/>
      <c r="BC596" s="2"/>
      <c r="BD596" s="2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2"/>
      <c r="BB597" s="2"/>
      <c r="BC597" s="2"/>
      <c r="BD597" s="2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2"/>
      <c r="BB598" s="2"/>
      <c r="BC598" s="2"/>
      <c r="BD598" s="2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2"/>
      <c r="BB599" s="2"/>
      <c r="BC599" s="2"/>
      <c r="BD599" s="2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2"/>
      <c r="BB600" s="2"/>
      <c r="BC600" s="2"/>
      <c r="BD600" s="2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2"/>
      <c r="BB601" s="2"/>
      <c r="BC601" s="2"/>
      <c r="BD601" s="2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2"/>
      <c r="BB602" s="2"/>
      <c r="BC602" s="2"/>
      <c r="BD602" s="2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2"/>
      <c r="BB603" s="2"/>
      <c r="BC603" s="2"/>
      <c r="BD603" s="2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2"/>
      <c r="BB604" s="2"/>
      <c r="BC604" s="2"/>
      <c r="BD604" s="2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2"/>
      <c r="BB605" s="2"/>
      <c r="BC605" s="2"/>
      <c r="BD605" s="2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2"/>
      <c r="BB606" s="2"/>
      <c r="BC606" s="2"/>
      <c r="BD606" s="2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2"/>
      <c r="BB607" s="2"/>
      <c r="BC607" s="2"/>
      <c r="BD607" s="2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2"/>
      <c r="BB608" s="2"/>
      <c r="BC608" s="2"/>
      <c r="BD608" s="2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2"/>
      <c r="BB609" s="2"/>
      <c r="BC609" s="2"/>
      <c r="BD609" s="2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2"/>
      <c r="BB610" s="2"/>
      <c r="BC610" s="2"/>
      <c r="BD610" s="2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2"/>
      <c r="BB611" s="2"/>
      <c r="BC611" s="2"/>
      <c r="BD611" s="2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2"/>
      <c r="BB612" s="2"/>
      <c r="BC612" s="2"/>
      <c r="BD612" s="2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2"/>
      <c r="BB613" s="2"/>
      <c r="BC613" s="2"/>
      <c r="BD613" s="2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2"/>
      <c r="BB614" s="2"/>
      <c r="BC614" s="2"/>
      <c r="BD614" s="2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2"/>
      <c r="BB615" s="2"/>
      <c r="BC615" s="2"/>
      <c r="BD615" s="2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2"/>
      <c r="BB616" s="2"/>
      <c r="BC616" s="2"/>
      <c r="BD616" s="2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2"/>
      <c r="BB617" s="2"/>
      <c r="BC617" s="2"/>
      <c r="BD617" s="2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2"/>
      <c r="BB618" s="2"/>
      <c r="BC618" s="2"/>
      <c r="BD618" s="2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67A84BF8CF14458067DA2D81D56DAF" ma:contentTypeVersion="13" ma:contentTypeDescription="Een nieuw document maken." ma:contentTypeScope="" ma:versionID="8fd8057aad9b31a88d208bd31c7fc7e8">
  <xsd:schema xmlns:xsd="http://www.w3.org/2001/XMLSchema" xmlns:xs="http://www.w3.org/2001/XMLSchema" xmlns:p="http://schemas.microsoft.com/office/2006/metadata/properties" xmlns:ns3="882786ab-a4b2-4c2c-8436-7747f63c36b6" xmlns:ns4="18cf0b94-17af-4186-96f4-5296c31e336e" targetNamespace="http://schemas.microsoft.com/office/2006/metadata/properties" ma:root="true" ma:fieldsID="c6040a5545f1a65e0e4d7fdca79df4e8" ns3:_="" ns4:_="">
    <xsd:import namespace="882786ab-a4b2-4c2c-8436-7747f63c36b6"/>
    <xsd:import namespace="18cf0b94-17af-4186-96f4-5296c31e3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86ab-a4b2-4c2c-8436-7747f63c3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f0b94-17af-4186-96f4-5296c31e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106362-359B-423E-ABFA-59131BB10E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786ab-a4b2-4c2c-8436-7747f63c36b6"/>
    <ds:schemaRef ds:uri="18cf0b94-17af-4186-96f4-5296c31e3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C43DD3-549C-4D6F-B2C4-F28003EBBD9B}">
  <ds:schemaRefs>
    <ds:schemaRef ds:uri="18cf0b94-17af-4186-96f4-5296c31e336e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882786ab-a4b2-4c2c-8436-7747f63c36b6"/>
  </ds:schemaRefs>
</ds:datastoreItem>
</file>

<file path=customXml/itemProps3.xml><?xml version="1.0" encoding="utf-8"?>
<ds:datastoreItem xmlns:ds="http://schemas.openxmlformats.org/officeDocument/2006/customXml" ds:itemID="{2D8A64F7-AD7A-4DCF-894C-D6B2D03EE4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Garben Logghe</dc:creator>
  <cp:lastModifiedBy>Garben Logghe</cp:lastModifiedBy>
  <dcterms:created xsi:type="dcterms:W3CDTF">2022-02-04T07:19:01Z</dcterms:created>
  <dcterms:modified xsi:type="dcterms:W3CDTF">2022-07-07T14:19:58Z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0x010100CD67A84BF8CF14458067DA2D81D56DAF</vt:lpwstr>
  </property>
</Properties>
</file>