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logghe\OneDrive - UGent\UGent-PC\Galogghe\Documents\Doctoraat\Syndromes\Datasets\"/>
    </mc:Choice>
  </mc:AlternateContent>
  <xr:revisionPtr revIDLastSave="0" documentId="13_ncr:1_{76704A80-DDD3-4241-A49C-328AC928702D}" xr6:coauthVersionLast="36" xr6:coauthVersionMax="36" xr10:uidLastSave="{00000000-0000-0000-0000-000000000000}"/>
  <bookViews>
    <workbookView xWindow="0" yWindow="0" windowWidth="23040" windowHeight="9060" xr2:uid="{96DC7EDF-820D-4FD4-B616-2E9645D08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3" i="1" l="1"/>
  <c r="O639" i="1"/>
  <c r="O634" i="1"/>
  <c r="O629" i="1"/>
  <c r="O619" i="1"/>
  <c r="O614" i="1"/>
  <c r="AL605" i="1"/>
  <c r="O605" i="1"/>
  <c r="O601" i="1"/>
  <c r="O594" i="1"/>
  <c r="O590" i="1"/>
  <c r="O586" i="1"/>
  <c r="O576" i="1"/>
  <c r="O571" i="1"/>
  <c r="O567" i="1"/>
  <c r="O563" i="1"/>
  <c r="O558" i="1"/>
  <c r="O550" i="1"/>
  <c r="O544" i="1"/>
  <c r="O538" i="1"/>
  <c r="O529" i="1"/>
  <c r="O523" i="1"/>
  <c r="O519" i="1"/>
  <c r="O515" i="1"/>
  <c r="O510" i="1"/>
  <c r="O503" i="1"/>
  <c r="O495" i="1"/>
  <c r="O489" i="1"/>
  <c r="O481" i="1"/>
  <c r="O476" i="1"/>
  <c r="O463" i="1"/>
  <c r="O459" i="1"/>
  <c r="O455" i="1"/>
  <c r="O441" i="1"/>
  <c r="O436" i="1"/>
  <c r="O432" i="1"/>
  <c r="AL423" i="1"/>
  <c r="O423" i="1"/>
  <c r="AL419" i="1"/>
  <c r="O419" i="1"/>
  <c r="AL414" i="1"/>
  <c r="O409" i="1"/>
  <c r="AL399" i="1"/>
  <c r="O399" i="1"/>
  <c r="O395" i="1"/>
  <c r="O392" i="1"/>
  <c r="O387" i="1"/>
  <c r="O382" i="1"/>
  <c r="O374" i="1"/>
  <c r="O369" i="1"/>
  <c r="O349" i="1"/>
  <c r="O344" i="1"/>
  <c r="O339" i="1"/>
  <c r="O334" i="1"/>
  <c r="O329" i="1"/>
  <c r="O324" i="1"/>
  <c r="O319" i="1"/>
  <c r="O312" i="1"/>
  <c r="O307" i="1"/>
  <c r="O302" i="1"/>
  <c r="O297" i="1"/>
  <c r="O293" i="1"/>
  <c r="O288" i="1"/>
  <c r="O282" i="1"/>
  <c r="O273" i="1"/>
  <c r="O267" i="1"/>
  <c r="AL262" i="1"/>
  <c r="O253" i="1"/>
  <c r="O249" i="1"/>
  <c r="O246" i="1"/>
  <c r="AL241" i="1"/>
  <c r="O241" i="1"/>
  <c r="O236" i="1"/>
  <c r="O224" i="1"/>
  <c r="O221" i="1"/>
  <c r="O215" i="1"/>
  <c r="O203" i="1"/>
  <c r="O199" i="1"/>
  <c r="O195" i="1"/>
  <c r="O185" i="1"/>
  <c r="O180" i="1"/>
  <c r="O171" i="1"/>
  <c r="O167" i="1"/>
  <c r="O163" i="1"/>
  <c r="O157" i="1"/>
  <c r="O145" i="1"/>
  <c r="O141" i="1"/>
  <c r="O136" i="1"/>
  <c r="O131" i="1"/>
  <c r="O127" i="1"/>
  <c r="O122" i="1"/>
  <c r="O119" i="1"/>
  <c r="O106" i="1"/>
  <c r="O101" i="1"/>
  <c r="O97" i="1"/>
  <c r="O92" i="1"/>
  <c r="O87" i="1"/>
  <c r="O82" i="1"/>
  <c r="O79" i="1"/>
  <c r="O71" i="1"/>
  <c r="O62" i="1"/>
  <c r="O46" i="1"/>
  <c r="O42" i="1"/>
  <c r="O36" i="1"/>
  <c r="O29" i="1"/>
  <c r="O25" i="1"/>
  <c r="AL12" i="1"/>
  <c r="O12" i="1"/>
  <c r="O3" i="1"/>
</calcChain>
</file>

<file path=xl/sharedStrings.xml><?xml version="1.0" encoding="utf-8"?>
<sst xmlns="http://schemas.openxmlformats.org/spreadsheetml/2006/main" count="3275" uniqueCount="217">
  <si>
    <t>Hesperiidae</t>
  </si>
  <si>
    <t>Lycaenidae</t>
  </si>
  <si>
    <t>Nymphalidae</t>
  </si>
  <si>
    <t>Papilionidae</t>
  </si>
  <si>
    <t>Pieridae</t>
  </si>
  <si>
    <t>Riodinidae</t>
  </si>
  <si>
    <t>Source</t>
  </si>
  <si>
    <t>Species</t>
  </si>
  <si>
    <t>Family</t>
  </si>
  <si>
    <t>Size_mean</t>
  </si>
  <si>
    <t>Size_min</t>
  </si>
  <si>
    <t>Size_max</t>
  </si>
  <si>
    <t>Male_mean</t>
  </si>
  <si>
    <t>Male_min</t>
  </si>
  <si>
    <t>Male_max</t>
  </si>
  <si>
    <t>Female_min</t>
  </si>
  <si>
    <t>Female_mean</t>
  </si>
  <si>
    <t>Female_max</t>
  </si>
  <si>
    <t>Fecundity</t>
  </si>
  <si>
    <t>Partivoltine</t>
  </si>
  <si>
    <t>Univoltine</t>
  </si>
  <si>
    <t>Partial_second</t>
  </si>
  <si>
    <t>Bivoltine</t>
  </si>
  <si>
    <t>Multivoltine</t>
  </si>
  <si>
    <t>Egg</t>
  </si>
  <si>
    <t>Larva</t>
  </si>
  <si>
    <t>Pupa</t>
  </si>
  <si>
    <t>Adult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</si>
  <si>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</si>
  <si>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</si>
  <si>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</si>
  <si>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</si>
  <si>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</si>
  <si>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</si>
  <si>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</si>
  <si>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</si>
  <si>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</si>
  <si>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</si>
  <si>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</si>
  <si>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</si>
  <si>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Diurnality</t>
  </si>
  <si>
    <t>Longevity</t>
  </si>
  <si>
    <t>Trophic_level_larva</t>
  </si>
  <si>
    <t>Trophic_level_adult</t>
  </si>
  <si>
    <t>Trophic_range_larva</t>
  </si>
  <si>
    <t>Urban</t>
  </si>
  <si>
    <t>Green_urban</t>
  </si>
  <si>
    <t>Agricultural</t>
  </si>
  <si>
    <t>Broad_leaved</t>
  </si>
  <si>
    <t>Coniferous</t>
  </si>
  <si>
    <t>Mixed</t>
  </si>
  <si>
    <t>Grassland</t>
  </si>
  <si>
    <t>Heathland</t>
  </si>
  <si>
    <t>Forest_margins</t>
  </si>
  <si>
    <t>Dunes</t>
  </si>
  <si>
    <t>Marshes</t>
  </si>
  <si>
    <t>Salt_marshes</t>
  </si>
  <si>
    <t>Mobility</t>
  </si>
  <si>
    <t>Carterocephalus_palaemon</t>
  </si>
  <si>
    <t>Carterocephalus_silvicola</t>
  </si>
  <si>
    <t>Hesperia_comma</t>
  </si>
  <si>
    <t>Heteropterus_morpheus</t>
  </si>
  <si>
    <t>Ochlodes_sylvanus</t>
  </si>
  <si>
    <t>Thymelicus_acteon</t>
  </si>
  <si>
    <t>Thymelicus_lineola</t>
  </si>
  <si>
    <t>Thymelicus_sylvestris</t>
  </si>
  <si>
    <t>Carcharodus_alceae</t>
  </si>
  <si>
    <t>Carcharodus_lavatherae</t>
  </si>
  <si>
    <t>Erynnis_tages</t>
  </si>
  <si>
    <t>Pyrgus_alveus</t>
  </si>
  <si>
    <t>Pyrgus_armoricanus</t>
  </si>
  <si>
    <t>Pyrgus_carthami</t>
  </si>
  <si>
    <t>Pyrgus_cirsii</t>
  </si>
  <si>
    <t>Pyrgus_malvae</t>
  </si>
  <si>
    <t>Pyrgus_serratulae</t>
  </si>
  <si>
    <t>Spialia_sertorius</t>
  </si>
  <si>
    <t>Lycaena_alciphron</t>
  </si>
  <si>
    <t>Lycaena_dispar</t>
  </si>
  <si>
    <t>Lycaena_helle</t>
  </si>
  <si>
    <t>Lycaena_hippothoe</t>
  </si>
  <si>
    <t>Lycaena_phlaeas</t>
  </si>
  <si>
    <t>Lycaena_tityrus</t>
  </si>
  <si>
    <t>Lycaena_virgaureae</t>
  </si>
  <si>
    <t>Aricia_agestis</t>
  </si>
  <si>
    <t>Aricia_artaxerxes</t>
  </si>
  <si>
    <t>Aricia_eumedon</t>
  </si>
  <si>
    <t>Cacyreus_marshalli</t>
  </si>
  <si>
    <t>Celastrina_argiolus</t>
  </si>
  <si>
    <t>Cupido_argiades</t>
  </si>
  <si>
    <t>Cupido_minimus</t>
  </si>
  <si>
    <t>Cyaniris_semiargus</t>
  </si>
  <si>
    <t>Glaucopsyche_alexis</t>
  </si>
  <si>
    <t>Lampides_boeticus</t>
  </si>
  <si>
    <t>Leptotes_pirithous</t>
  </si>
  <si>
    <t>Phengaris_alcon</t>
  </si>
  <si>
    <t>Phengaris_arion</t>
  </si>
  <si>
    <t>Phengaris_nausithous</t>
  </si>
  <si>
    <t>Phengaris_teleius</t>
  </si>
  <si>
    <t>Plebejus_argus</t>
  </si>
  <si>
    <t>Plebejus_argyrognomon</t>
  </si>
  <si>
    <t>Plebejus_idas</t>
  </si>
  <si>
    <t>Plebejus_optilete</t>
  </si>
  <si>
    <t>Polyommatus_amandus</t>
  </si>
  <si>
    <t>Polyommatus_bellargus</t>
  </si>
  <si>
    <t>Polyommatus_coridon</t>
  </si>
  <si>
    <t>Polyommatus_damon</t>
  </si>
  <si>
    <t>Polyommatus_daphnis</t>
  </si>
  <si>
    <t>Polyommatus_dorylas</t>
  </si>
  <si>
    <t>Polyommatus_icarus</t>
  </si>
  <si>
    <t>Polyommatus_thersites</t>
  </si>
  <si>
    <t>Pseudophilotes_baton</t>
  </si>
  <si>
    <t>Pseudophilotes_vicrama</t>
  </si>
  <si>
    <t>Scolitantides_orion</t>
  </si>
  <si>
    <t>Callophrys_rubi</t>
  </si>
  <si>
    <t>Favonius_quercus</t>
  </si>
  <si>
    <t>Satyrium_acaciae</t>
  </si>
  <si>
    <t>Satyrium_ilicis</t>
  </si>
  <si>
    <t>Satyrium_pruni</t>
  </si>
  <si>
    <t>Satyrium_spini</t>
  </si>
  <si>
    <t>Satyrium_w-album</t>
  </si>
  <si>
    <t>Thecla_betulae</t>
  </si>
  <si>
    <t>Apatura_ilia</t>
  </si>
  <si>
    <t>Apatura_iris</t>
  </si>
  <si>
    <t>Argynnis_paphia</t>
  </si>
  <si>
    <t>Boloria_aquilonaris</t>
  </si>
  <si>
    <t>Boloria_dia</t>
  </si>
  <si>
    <t>Boloria_eunomia</t>
  </si>
  <si>
    <t>Boloria_euphrosyne</t>
  </si>
  <si>
    <t>Boloria_selene</t>
  </si>
  <si>
    <t>Brenthis_daphne</t>
  </si>
  <si>
    <t>Brenthis_hecate</t>
  </si>
  <si>
    <t>Brenthis_ino</t>
  </si>
  <si>
    <t>Fabriciana_adippe</t>
  </si>
  <si>
    <t>Fabriciana_niobe</t>
  </si>
  <si>
    <t>Issoria_lathonia</t>
  </si>
  <si>
    <t>Speyeria_aglaia</t>
  </si>
  <si>
    <t>Limenitis_camilla</t>
  </si>
  <si>
    <t>Limenitis_populi</t>
  </si>
  <si>
    <t>Limenitis_reducta</t>
  </si>
  <si>
    <t>Euphydryas_aurinia</t>
  </si>
  <si>
    <t>Euphydryas_maturna</t>
  </si>
  <si>
    <t>Melitaea_aetherie</t>
  </si>
  <si>
    <t>Melitaea_athalia</t>
  </si>
  <si>
    <t>Melitaea_aurelia</t>
  </si>
  <si>
    <t>Melitaea_britomartis</t>
  </si>
  <si>
    <t>Melitaea_cinxia</t>
  </si>
  <si>
    <t>Melitaea_diamina</t>
  </si>
  <si>
    <t>Melitaea_didyma</t>
  </si>
  <si>
    <t>Melitaea_phoebe</t>
  </si>
  <si>
    <t>Aglais_io</t>
  </si>
  <si>
    <t>Aglais_urticae</t>
  </si>
  <si>
    <t>Araschnia_levana</t>
  </si>
  <si>
    <t>Nymphalis_antiopa</t>
  </si>
  <si>
    <t>Nymphalis_polychloros</t>
  </si>
  <si>
    <t>Polygonia_c-album</t>
  </si>
  <si>
    <t>Vanessa_atalanta</t>
  </si>
  <si>
    <t>Vanessa_cardui</t>
  </si>
  <si>
    <t>Aphantopus_hyperantus</t>
  </si>
  <si>
    <t>Arethusana_arethusa</t>
  </si>
  <si>
    <t>Brintesia_circe</t>
  </si>
  <si>
    <t>Chazara_briseis</t>
  </si>
  <si>
    <t>Coenonympha_arcania</t>
  </si>
  <si>
    <t>Coenonympha_glycerion</t>
  </si>
  <si>
    <t>Coenonympha_hero</t>
  </si>
  <si>
    <t>Coenonympha_oedippus</t>
  </si>
  <si>
    <t>Coenonympha_pamphilus</t>
  </si>
  <si>
    <t>Coenonympha_tullia</t>
  </si>
  <si>
    <t>Erebia_aethiops</t>
  </si>
  <si>
    <t>Erebia_epiphron</t>
  </si>
  <si>
    <t>Erebia_ligea</t>
  </si>
  <si>
    <t>Erebia_manto</t>
  </si>
  <si>
    <t>Erebia_medusa</t>
  </si>
  <si>
    <t>Erebia_meolans</t>
  </si>
  <si>
    <t>Hipparchia_fagi</t>
  </si>
  <si>
    <t>Hipparchia_hermione</t>
  </si>
  <si>
    <t>Hipparchia_semele</t>
  </si>
  <si>
    <t>Hipparchia_statilinus</t>
  </si>
  <si>
    <t>Hyponephele_lycaon</t>
  </si>
  <si>
    <t>Lasiommata_maera</t>
  </si>
  <si>
    <t>Lasiommata_megera</t>
  </si>
  <si>
    <t>Lasiommata_petropolitana</t>
  </si>
  <si>
    <t>Lopinga_achine</t>
  </si>
  <si>
    <t>Maniola_jurtina</t>
  </si>
  <si>
    <t>Melanargia_galathea</t>
  </si>
  <si>
    <t>Minois_dryas</t>
  </si>
  <si>
    <t>Pararge_aegeria</t>
  </si>
  <si>
    <t>Pyronia_tithonus</t>
  </si>
  <si>
    <t>Iphiclides_podalirius</t>
  </si>
  <si>
    <t>Papilio_machaon</t>
  </si>
  <si>
    <t>Parnassius_apollo</t>
  </si>
  <si>
    <t>Parnassius_mnemosyne</t>
  </si>
  <si>
    <t>Colias_alfacariensis</t>
  </si>
  <si>
    <t>Colias_croceus</t>
  </si>
  <si>
    <t>Colias_hyale</t>
  </si>
  <si>
    <t>Colias_myrmidone</t>
  </si>
  <si>
    <t>Colias_palaeno</t>
  </si>
  <si>
    <t>Gonepteryx_rhamni</t>
  </si>
  <si>
    <t>Leptidea_sinapis</t>
  </si>
  <si>
    <t>Anthocharis_cardamines</t>
  </si>
  <si>
    <t>Aporia_crataegi</t>
  </si>
  <si>
    <t>Pieris_brassicae</t>
  </si>
  <si>
    <t>Pieris_napi</t>
  </si>
  <si>
    <t>Pieris_rapae</t>
  </si>
  <si>
    <t>Pontia_daplidice</t>
  </si>
  <si>
    <t>Hamearis_lucina</t>
  </si>
  <si>
    <t>Bartonova_2015</t>
  </si>
  <si>
    <t>Bink_2013</t>
  </si>
  <si>
    <t>Komonen_2004</t>
  </si>
  <si>
    <t>Middleton_Welling_2020</t>
  </si>
  <si>
    <t>Settele_2008</t>
  </si>
  <si>
    <t>Bink_1992</t>
  </si>
  <si>
    <t>Garcia_Barros_2000</t>
  </si>
  <si>
    <t>Order</t>
  </si>
  <si>
    <t>Lepidoptera</t>
  </si>
  <si>
    <t>Rhopalocera</t>
  </si>
  <si>
    <t>Suborder</t>
  </si>
  <si>
    <t>Trophic_range_adult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</si>
</sst>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859-C4AE-4380-B036-EE2B91B636CB}">
  <dimension ref="A1:BC645"/>
  <sheetViews>
    <sheetView tabSelected="1" topLeftCell="AB1" workbookViewId="0">
      <selection activeCell="AP3" sqref="AP3"/>
    </sheetView>
  </sheetViews>
  <sheetFormatPr defaultRowHeight="14.4" x14ac:dyDescent="0.3"/>
  <cols>
    <col min="1" max="1" width="23.44140625" style="8" bestFit="1" customWidth="1"/>
    <col min="2" max="2" width="26.5546875" style="7" bestFit="1" customWidth="1"/>
    <col min="3" max="3" width="10.77734375" style="7" bestFit="1" customWidth="1"/>
    <col min="4" max="4" width="11.33203125" style="7" bestFit="1" customWidth="1"/>
    <col min="5" max="5" width="11.6640625" style="7" bestFit="1" customWidth="1"/>
    <col min="6" max="6" width="9.6640625" style="7" bestFit="1" customWidth="1"/>
    <col min="7" max="8" width="8.88671875" style="7"/>
    <col min="9" max="9" width="10.6640625" style="7" bestFit="1" customWidth="1"/>
    <col min="10" max="10" width="9.109375" style="7" bestFit="1" customWidth="1"/>
    <col min="11" max="11" width="9.5546875" style="7" bestFit="1" customWidth="1"/>
    <col min="12" max="12" width="12.44140625" style="7" bestFit="1" customWidth="1"/>
    <col min="13" max="13" width="10.88671875" style="7" bestFit="1" customWidth="1"/>
    <col min="14" max="14" width="11.33203125" style="7" bestFit="1" customWidth="1"/>
    <col min="15" max="15" width="8.88671875" style="7"/>
    <col min="16" max="16" width="10.33203125" style="7" bestFit="1" customWidth="1"/>
    <col min="17" max="17" width="9.33203125" style="7" bestFit="1" customWidth="1"/>
    <col min="18" max="18" width="13.109375" style="7" bestFit="1" customWidth="1"/>
    <col min="19" max="19" width="8.88671875" style="7"/>
    <col min="20" max="20" width="10.77734375" style="7" bestFit="1" customWidth="1"/>
    <col min="21" max="34" width="8.88671875" style="7"/>
    <col min="35" max="35" width="9.5546875" style="7" bestFit="1" customWidth="1"/>
    <col min="36" max="36" width="9.33203125" style="7" bestFit="1" customWidth="1"/>
    <col min="37" max="37" width="8.88671875" style="7"/>
    <col min="38" max="38" width="8.77734375" style="7" bestFit="1" customWidth="1"/>
    <col min="39" max="39" width="17" style="7" bestFit="1" customWidth="1"/>
    <col min="40" max="40" width="17.21875" style="7" bestFit="1" customWidth="1"/>
    <col min="41" max="41" width="17.88671875" style="7" bestFit="1" customWidth="1"/>
    <col min="42" max="42" width="17.88671875" style="7" customWidth="1"/>
    <col min="43" max="43" width="8.88671875" style="7"/>
    <col min="44" max="44" width="11.5546875" style="7" bestFit="1" customWidth="1"/>
    <col min="45" max="45" width="10.21875" style="7" bestFit="1" customWidth="1"/>
    <col min="46" max="46" width="12.21875" style="7" bestFit="1" customWidth="1"/>
    <col min="47" max="47" width="9.88671875" style="7" bestFit="1" customWidth="1"/>
    <col min="48" max="48" width="6" style="7" bestFit="1" customWidth="1"/>
    <col min="49" max="49" width="8.88671875" style="7"/>
    <col min="50" max="50" width="9.33203125" style="7" bestFit="1" customWidth="1"/>
    <col min="51" max="51" width="13.5546875" style="7" bestFit="1" customWidth="1"/>
    <col min="52" max="53" width="8.88671875" style="7"/>
    <col min="54" max="54" width="11.77734375" style="7" bestFit="1" customWidth="1"/>
    <col min="55" max="16384" width="8.88671875" style="7"/>
  </cols>
  <sheetData>
    <row r="1" spans="1:55" x14ac:dyDescent="0.3">
      <c r="A1" s="8" t="s">
        <v>7</v>
      </c>
      <c r="B1" s="7" t="s">
        <v>6</v>
      </c>
      <c r="C1" s="7" t="s">
        <v>212</v>
      </c>
      <c r="D1" s="7" t="s">
        <v>215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16</v>
      </c>
      <c r="M1" s="7" t="s">
        <v>15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216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7" t="s">
        <v>51</v>
      </c>
      <c r="AX1" s="7" t="s">
        <v>52</v>
      </c>
      <c r="AY1" s="7" t="s">
        <v>53</v>
      </c>
      <c r="AZ1" s="7" t="s">
        <v>54</v>
      </c>
      <c r="BA1" s="7" t="s">
        <v>55</v>
      </c>
      <c r="BB1" s="7" t="s">
        <v>56</v>
      </c>
      <c r="BC1" s="7" t="s">
        <v>57</v>
      </c>
    </row>
    <row r="2" spans="1:55" x14ac:dyDescent="0.3">
      <c r="A2" s="1" t="s">
        <v>58</v>
      </c>
      <c r="B2" s="1" t="s">
        <v>205</v>
      </c>
      <c r="C2" s="1" t="s">
        <v>213</v>
      </c>
      <c r="D2" s="1" t="s">
        <v>214</v>
      </c>
      <c r="E2" s="1" t="s">
        <v>0</v>
      </c>
      <c r="F2" s="1">
        <v>14</v>
      </c>
      <c r="G2" s="1"/>
      <c r="H2" s="1"/>
      <c r="I2" s="1"/>
      <c r="J2" s="1"/>
      <c r="K2" s="1"/>
      <c r="L2" s="1"/>
      <c r="M2" s="1"/>
      <c r="N2" s="1"/>
      <c r="O2" s="1"/>
      <c r="P2" s="1">
        <v>0</v>
      </c>
      <c r="Q2" s="1">
        <v>1</v>
      </c>
      <c r="R2" s="1"/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>
        <v>1</v>
      </c>
      <c r="AL2" s="1"/>
      <c r="AM2" s="2"/>
      <c r="AN2" s="2"/>
      <c r="AO2" s="2"/>
      <c r="AP2" s="2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>
        <v>3</v>
      </c>
    </row>
    <row r="3" spans="1:55" x14ac:dyDescent="0.3">
      <c r="A3" s="1" t="s">
        <v>58</v>
      </c>
      <c r="B3" s="1" t="s">
        <v>206</v>
      </c>
      <c r="C3" s="1" t="s">
        <v>213</v>
      </c>
      <c r="D3" s="1" t="s">
        <v>214</v>
      </c>
      <c r="E3" s="1" t="s">
        <v>0</v>
      </c>
      <c r="F3" s="1">
        <v>13</v>
      </c>
      <c r="G3" s="1">
        <v>12</v>
      </c>
      <c r="H3" s="1">
        <v>14</v>
      </c>
      <c r="I3" s="1"/>
      <c r="J3" s="1"/>
      <c r="K3" s="1"/>
      <c r="L3" s="1"/>
      <c r="M3" s="1"/>
      <c r="N3" s="1"/>
      <c r="O3" s="2">
        <f>30*3.3</f>
        <v>99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14</v>
      </c>
      <c r="AM3" s="2">
        <v>1</v>
      </c>
      <c r="AN3" s="2">
        <v>2</v>
      </c>
      <c r="AO3" s="2">
        <v>2</v>
      </c>
      <c r="AP3" s="2"/>
      <c r="AQ3" s="1">
        <v>0</v>
      </c>
      <c r="AR3" s="1">
        <v>0</v>
      </c>
      <c r="AS3" s="1">
        <v>0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0</v>
      </c>
      <c r="BC3" s="1"/>
    </row>
    <row r="4" spans="1:55" x14ac:dyDescent="0.3">
      <c r="A4" s="1" t="s">
        <v>58</v>
      </c>
      <c r="B4" s="1" t="s">
        <v>207</v>
      </c>
      <c r="C4" s="1" t="s">
        <v>213</v>
      </c>
      <c r="D4" s="1" t="s">
        <v>214</v>
      </c>
      <c r="E4" s="1" t="s">
        <v>0</v>
      </c>
      <c r="F4" s="1">
        <v>27.2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>
        <v>1</v>
      </c>
      <c r="AL4" s="1"/>
      <c r="AM4" s="2"/>
      <c r="AN4" s="2"/>
      <c r="AO4" s="2"/>
      <c r="AP4" s="2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3.7</v>
      </c>
    </row>
    <row r="5" spans="1:55" x14ac:dyDescent="0.3">
      <c r="A5" s="1" t="s">
        <v>58</v>
      </c>
      <c r="B5" s="1" t="s">
        <v>208</v>
      </c>
      <c r="C5" s="1" t="s">
        <v>213</v>
      </c>
      <c r="D5" s="1" t="s">
        <v>214</v>
      </c>
      <c r="E5" s="1" t="s">
        <v>0</v>
      </c>
      <c r="F5" s="1"/>
      <c r="G5" s="1"/>
      <c r="H5" s="1"/>
      <c r="I5" s="1">
        <v>26</v>
      </c>
      <c r="J5" s="1">
        <v>23</v>
      </c>
      <c r="K5" s="1">
        <v>29</v>
      </c>
      <c r="L5" s="1">
        <v>27</v>
      </c>
      <c r="M5" s="1">
        <v>24</v>
      </c>
      <c r="N5" s="1">
        <v>30</v>
      </c>
      <c r="O5" s="1"/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/>
      <c r="AM5" s="2"/>
      <c r="AN5" s="2"/>
      <c r="AO5" s="2">
        <v>2</v>
      </c>
      <c r="AP5" s="2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3">
      <c r="A6" s="1" t="s">
        <v>58</v>
      </c>
      <c r="B6" s="1" t="s">
        <v>209</v>
      </c>
      <c r="C6" s="1" t="s">
        <v>213</v>
      </c>
      <c r="D6" s="1" t="s">
        <v>214</v>
      </c>
      <c r="E6" s="1" t="s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v>1</v>
      </c>
      <c r="AL6" s="1"/>
      <c r="AM6" s="2"/>
      <c r="AN6" s="2"/>
      <c r="AO6" s="2"/>
      <c r="AP6" s="2"/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/>
    </row>
    <row r="7" spans="1:55" x14ac:dyDescent="0.3">
      <c r="A7" s="1" t="s">
        <v>59</v>
      </c>
      <c r="B7" s="1" t="s">
        <v>210</v>
      </c>
      <c r="C7" s="1" t="s">
        <v>213</v>
      </c>
      <c r="D7" s="1" t="s">
        <v>214</v>
      </c>
      <c r="E7" s="1" t="s">
        <v>0</v>
      </c>
      <c r="F7" s="1">
        <v>13</v>
      </c>
      <c r="G7" s="1">
        <v>12</v>
      </c>
      <c r="H7" s="1">
        <v>13</v>
      </c>
      <c r="I7" s="1"/>
      <c r="J7" s="1"/>
      <c r="K7" s="1"/>
      <c r="L7" s="1"/>
      <c r="M7" s="1"/>
      <c r="N7" s="1"/>
      <c r="O7" s="1">
        <v>110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14</v>
      </c>
      <c r="AM7" s="2">
        <v>1</v>
      </c>
      <c r="AN7" s="2">
        <v>2</v>
      </c>
      <c r="AO7" s="2">
        <v>2</v>
      </c>
      <c r="AP7" s="2"/>
      <c r="AQ7" s="1">
        <v>0</v>
      </c>
      <c r="AR7" s="1">
        <v>0</v>
      </c>
      <c r="AS7" s="1">
        <v>0</v>
      </c>
      <c r="AT7" s="1">
        <v>1</v>
      </c>
      <c r="AU7" s="1">
        <v>1</v>
      </c>
      <c r="AV7" s="1">
        <v>1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/>
    </row>
    <row r="8" spans="1:55" x14ac:dyDescent="0.3">
      <c r="A8" s="1" t="s">
        <v>59</v>
      </c>
      <c r="B8" s="1" t="s">
        <v>207</v>
      </c>
      <c r="C8" s="1" t="s">
        <v>213</v>
      </c>
      <c r="D8" s="1" t="s">
        <v>214</v>
      </c>
      <c r="E8" s="1" t="s">
        <v>0</v>
      </c>
      <c r="F8" s="1">
        <v>25.1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>
        <v>1</v>
      </c>
      <c r="AL8" s="1"/>
      <c r="AM8" s="2"/>
      <c r="AN8" s="2"/>
      <c r="AO8" s="2"/>
      <c r="AP8" s="2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>
        <v>5.4</v>
      </c>
    </row>
    <row r="9" spans="1:55" x14ac:dyDescent="0.3">
      <c r="A9" s="1" t="s">
        <v>59</v>
      </c>
      <c r="B9" s="1" t="s">
        <v>208</v>
      </c>
      <c r="C9" s="1" t="s">
        <v>213</v>
      </c>
      <c r="D9" s="1" t="s">
        <v>214</v>
      </c>
      <c r="E9" s="1" t="s">
        <v>0</v>
      </c>
      <c r="F9" s="1"/>
      <c r="G9" s="1"/>
      <c r="H9" s="1"/>
      <c r="I9" s="1">
        <v>25</v>
      </c>
      <c r="J9" s="1">
        <v>22</v>
      </c>
      <c r="K9" s="1">
        <v>28</v>
      </c>
      <c r="L9" s="1">
        <v>25</v>
      </c>
      <c r="M9" s="1">
        <v>22</v>
      </c>
      <c r="N9" s="1">
        <v>28</v>
      </c>
      <c r="O9" s="1"/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/>
      <c r="AM9" s="2"/>
      <c r="AN9" s="2"/>
      <c r="AO9" s="2">
        <v>2</v>
      </c>
      <c r="AP9" s="2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A10" s="1" t="s">
        <v>59</v>
      </c>
      <c r="B10" s="1" t="s">
        <v>209</v>
      </c>
      <c r="C10" s="1" t="s">
        <v>213</v>
      </c>
      <c r="D10" s="1" t="s">
        <v>214</v>
      </c>
      <c r="E10" s="1" t="s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v>1</v>
      </c>
      <c r="AL10" s="1"/>
      <c r="AM10" s="2"/>
      <c r="AN10" s="2"/>
      <c r="AO10" s="2"/>
      <c r="AP10" s="2"/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/>
    </row>
    <row r="11" spans="1:55" x14ac:dyDescent="0.3">
      <c r="A11" s="1" t="s">
        <v>60</v>
      </c>
      <c r="B11" s="1" t="s">
        <v>205</v>
      </c>
      <c r="C11" s="1" t="s">
        <v>213</v>
      </c>
      <c r="D11" s="1" t="s">
        <v>214</v>
      </c>
      <c r="E11" s="1" t="s">
        <v>0</v>
      </c>
      <c r="F11" s="1">
        <v>14.5</v>
      </c>
      <c r="G11" s="1"/>
      <c r="H11" s="1"/>
      <c r="I11" s="1"/>
      <c r="J11" s="1"/>
      <c r="K11" s="1"/>
      <c r="L11" s="1"/>
      <c r="M11" s="1"/>
      <c r="N11" s="1"/>
      <c r="O11" s="1"/>
      <c r="P11" s="1">
        <v>0</v>
      </c>
      <c r="Q11" s="1">
        <v>1</v>
      </c>
      <c r="R11" s="1"/>
      <c r="S11" s="1">
        <v>0</v>
      </c>
      <c r="T11" s="1">
        <v>0</v>
      </c>
      <c r="U11" s="1">
        <v>1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v>1</v>
      </c>
      <c r="AL11" s="1"/>
      <c r="AM11" s="2"/>
      <c r="AN11" s="2"/>
      <c r="AO11" s="2"/>
      <c r="AP11" s="2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>
        <v>3</v>
      </c>
    </row>
    <row r="12" spans="1:55" x14ac:dyDescent="0.3">
      <c r="A12" s="1" t="s">
        <v>60</v>
      </c>
      <c r="B12" s="1" t="s">
        <v>206</v>
      </c>
      <c r="C12" s="1" t="s">
        <v>213</v>
      </c>
      <c r="D12" s="1" t="s">
        <v>214</v>
      </c>
      <c r="E12" s="1" t="s">
        <v>0</v>
      </c>
      <c r="F12" s="1">
        <v>14</v>
      </c>
      <c r="G12" s="1">
        <v>12</v>
      </c>
      <c r="H12" s="1">
        <v>15</v>
      </c>
      <c r="I12" s="1"/>
      <c r="J12" s="1"/>
      <c r="K12" s="1"/>
      <c r="L12" s="1"/>
      <c r="M12" s="1"/>
      <c r="N12" s="1"/>
      <c r="O12" s="2">
        <f>28*3.3</f>
        <v>92.399999999999991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2">
        <f>4.5*7</f>
        <v>31.5</v>
      </c>
      <c r="AM12" s="2">
        <v>1</v>
      </c>
      <c r="AN12" s="2">
        <v>2</v>
      </c>
      <c r="AO12" s="2">
        <v>2</v>
      </c>
      <c r="AP12" s="2"/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0</v>
      </c>
      <c r="AZ12" s="1">
        <v>1</v>
      </c>
      <c r="BA12" s="1">
        <v>0</v>
      </c>
      <c r="BB12" s="1">
        <v>0</v>
      </c>
      <c r="BC12" s="1"/>
    </row>
    <row r="13" spans="1:55" x14ac:dyDescent="0.3">
      <c r="A13" s="1" t="s">
        <v>60</v>
      </c>
      <c r="B13" s="1" t="s">
        <v>207</v>
      </c>
      <c r="C13" s="1" t="s">
        <v>213</v>
      </c>
      <c r="D13" s="1" t="s">
        <v>214</v>
      </c>
      <c r="E13" s="1" t="s">
        <v>0</v>
      </c>
      <c r="F13" s="1">
        <v>30.6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1</v>
      </c>
      <c r="AL13" s="1"/>
      <c r="AM13" s="2"/>
      <c r="AN13" s="2"/>
      <c r="AO13" s="2"/>
      <c r="AP13" s="2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>
        <v>4.9000000000000004</v>
      </c>
    </row>
    <row r="14" spans="1:55" x14ac:dyDescent="0.3">
      <c r="A14" s="1" t="s">
        <v>60</v>
      </c>
      <c r="B14" s="1" t="s">
        <v>208</v>
      </c>
      <c r="C14" s="1" t="s">
        <v>213</v>
      </c>
      <c r="D14" s="1" t="s">
        <v>214</v>
      </c>
      <c r="E14" s="1" t="s">
        <v>0</v>
      </c>
      <c r="F14" s="1"/>
      <c r="G14" s="1"/>
      <c r="H14" s="1"/>
      <c r="I14" s="1">
        <v>28.5</v>
      </c>
      <c r="J14" s="1">
        <v>24</v>
      </c>
      <c r="K14" s="1">
        <v>33</v>
      </c>
      <c r="L14" s="1">
        <v>31</v>
      </c>
      <c r="M14" s="1">
        <v>28</v>
      </c>
      <c r="N14" s="1">
        <v>34</v>
      </c>
      <c r="O14" s="1"/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0</v>
      </c>
      <c r="AJ14" s="1">
        <v>0</v>
      </c>
      <c r="AK14" s="1">
        <v>1</v>
      </c>
      <c r="AL14" s="1"/>
      <c r="AM14" s="2"/>
      <c r="AN14" s="2"/>
      <c r="AO14" s="2">
        <v>2</v>
      </c>
      <c r="AP14" s="2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1" t="s">
        <v>60</v>
      </c>
      <c r="B15" s="1" t="s">
        <v>209</v>
      </c>
      <c r="C15" s="1" t="s">
        <v>213</v>
      </c>
      <c r="D15" s="1" t="s">
        <v>214</v>
      </c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v>1</v>
      </c>
      <c r="AL15" s="1"/>
      <c r="AM15" s="2"/>
      <c r="AN15" s="2"/>
      <c r="AO15" s="2"/>
      <c r="AP15" s="2"/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/>
    </row>
    <row r="16" spans="1:55" x14ac:dyDescent="0.3">
      <c r="A16" s="1" t="s">
        <v>61</v>
      </c>
      <c r="B16" s="1" t="s">
        <v>205</v>
      </c>
      <c r="C16" s="1" t="s">
        <v>213</v>
      </c>
      <c r="D16" s="1" t="s">
        <v>214</v>
      </c>
      <c r="E16" s="1" t="s">
        <v>0</v>
      </c>
      <c r="F16" s="1">
        <v>17</v>
      </c>
      <c r="G16" s="1"/>
      <c r="H16" s="1"/>
      <c r="I16" s="1"/>
      <c r="J16" s="1"/>
      <c r="K16" s="1"/>
      <c r="L16" s="1"/>
      <c r="M16" s="1"/>
      <c r="N16" s="1"/>
      <c r="O16" s="1"/>
      <c r="P16" s="1">
        <v>0</v>
      </c>
      <c r="Q16" s="1">
        <v>1</v>
      </c>
      <c r="R16" s="1"/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v>1</v>
      </c>
      <c r="AL16" s="1"/>
      <c r="AM16" s="2"/>
      <c r="AN16" s="2"/>
      <c r="AO16" s="2"/>
      <c r="AP16" s="2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>
        <v>2</v>
      </c>
    </row>
    <row r="17" spans="1:55" x14ac:dyDescent="0.3">
      <c r="A17" s="1" t="s">
        <v>61</v>
      </c>
      <c r="B17" s="1" t="s">
        <v>206</v>
      </c>
      <c r="C17" s="1" t="s">
        <v>213</v>
      </c>
      <c r="D17" s="1" t="s">
        <v>214</v>
      </c>
      <c r="E17" s="1" t="s">
        <v>0</v>
      </c>
      <c r="F17" s="1">
        <v>17</v>
      </c>
      <c r="G17" s="1">
        <v>16</v>
      </c>
      <c r="H17" s="1">
        <v>18</v>
      </c>
      <c r="I17" s="1"/>
      <c r="J17" s="1"/>
      <c r="K17" s="1"/>
      <c r="L17" s="1"/>
      <c r="M17" s="1"/>
      <c r="N17" s="1"/>
      <c r="O17" s="2">
        <v>120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14</v>
      </c>
      <c r="AM17" s="2">
        <v>1</v>
      </c>
      <c r="AN17" s="2">
        <v>2</v>
      </c>
      <c r="AO17" s="2">
        <v>2</v>
      </c>
      <c r="AP17" s="2"/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1</v>
      </c>
      <c r="BB17" s="1">
        <v>0</v>
      </c>
      <c r="BC17" s="1"/>
    </row>
    <row r="18" spans="1:55" x14ac:dyDescent="0.3">
      <c r="A18" s="1" t="s">
        <v>61</v>
      </c>
      <c r="B18" s="1" t="s">
        <v>208</v>
      </c>
      <c r="C18" s="1" t="s">
        <v>213</v>
      </c>
      <c r="D18" s="1" t="s">
        <v>214</v>
      </c>
      <c r="E18" s="1" t="s">
        <v>0</v>
      </c>
      <c r="F18" s="1"/>
      <c r="G18" s="1"/>
      <c r="H18" s="1"/>
      <c r="I18" s="1">
        <v>32.5</v>
      </c>
      <c r="J18" s="1">
        <v>30</v>
      </c>
      <c r="K18" s="1">
        <v>35</v>
      </c>
      <c r="L18" s="1">
        <v>33.5</v>
      </c>
      <c r="M18" s="1">
        <v>30</v>
      </c>
      <c r="N18" s="1">
        <v>37</v>
      </c>
      <c r="O18" s="1"/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/>
      <c r="AM18" s="2"/>
      <c r="AN18" s="2"/>
      <c r="AO18" s="2">
        <v>2</v>
      </c>
      <c r="AP18" s="2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1" t="s">
        <v>62</v>
      </c>
      <c r="B19" s="1" t="s">
        <v>205</v>
      </c>
      <c r="C19" s="1" t="s">
        <v>213</v>
      </c>
      <c r="D19" s="1" t="s">
        <v>214</v>
      </c>
      <c r="E19" s="1" t="s">
        <v>0</v>
      </c>
      <c r="F19" s="1">
        <v>15.5</v>
      </c>
      <c r="G19" s="1"/>
      <c r="H19" s="1"/>
      <c r="I19" s="1"/>
      <c r="J19" s="1"/>
      <c r="K19" s="1"/>
      <c r="L19" s="1"/>
      <c r="M19" s="1"/>
      <c r="N19" s="1"/>
      <c r="O19" s="1"/>
      <c r="P19" s="1">
        <v>0</v>
      </c>
      <c r="Q19" s="1">
        <v>0</v>
      </c>
      <c r="R19" s="1"/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v>1</v>
      </c>
      <c r="AL19" s="1"/>
      <c r="AM19" s="2"/>
      <c r="AN19" s="2"/>
      <c r="AO19" s="2"/>
      <c r="AP19" s="2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>
        <v>4</v>
      </c>
    </row>
    <row r="20" spans="1:55" x14ac:dyDescent="0.3">
      <c r="A20" s="1" t="s">
        <v>62</v>
      </c>
      <c r="B20" s="1" t="s">
        <v>206</v>
      </c>
      <c r="C20" s="1" t="s">
        <v>213</v>
      </c>
      <c r="D20" s="1" t="s">
        <v>214</v>
      </c>
      <c r="E20" s="1" t="s">
        <v>0</v>
      </c>
      <c r="F20" s="1">
        <v>14</v>
      </c>
      <c r="G20" s="1">
        <v>12</v>
      </c>
      <c r="H20" s="1">
        <v>15</v>
      </c>
      <c r="I20" s="1"/>
      <c r="J20" s="1"/>
      <c r="K20" s="1"/>
      <c r="L20" s="1"/>
      <c r="M20" s="1"/>
      <c r="N20" s="1"/>
      <c r="O20" s="2">
        <v>88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21</v>
      </c>
      <c r="AM20" s="2">
        <v>1</v>
      </c>
      <c r="AN20" s="2">
        <v>2</v>
      </c>
      <c r="AO20" s="2">
        <v>2</v>
      </c>
      <c r="AP20" s="2"/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1</v>
      </c>
      <c r="AZ20" s="1">
        <v>0</v>
      </c>
      <c r="BA20" s="1">
        <v>1</v>
      </c>
      <c r="BB20" s="1">
        <v>0</v>
      </c>
      <c r="BC20" s="1"/>
    </row>
    <row r="21" spans="1:55" x14ac:dyDescent="0.3">
      <c r="A21" s="1" t="s">
        <v>62</v>
      </c>
      <c r="B21" s="1" t="s">
        <v>207</v>
      </c>
      <c r="C21" s="1" t="s">
        <v>213</v>
      </c>
      <c r="D21" s="1" t="s">
        <v>214</v>
      </c>
      <c r="E21" s="1" t="s">
        <v>0</v>
      </c>
      <c r="F21" s="1">
        <v>29.9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</v>
      </c>
      <c r="AL21" s="1"/>
      <c r="AM21" s="2"/>
      <c r="AN21" s="2"/>
      <c r="AO21" s="2"/>
      <c r="AP21" s="2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>
        <v>6.7</v>
      </c>
    </row>
    <row r="22" spans="1:55" x14ac:dyDescent="0.3">
      <c r="A22" s="1" t="s">
        <v>62</v>
      </c>
      <c r="B22" s="1" t="s">
        <v>208</v>
      </c>
      <c r="C22" s="1" t="s">
        <v>213</v>
      </c>
      <c r="D22" s="1" t="s">
        <v>214</v>
      </c>
      <c r="E22" s="1" t="s">
        <v>0</v>
      </c>
      <c r="F22" s="1"/>
      <c r="G22" s="1"/>
      <c r="H22" s="1"/>
      <c r="I22" s="1">
        <v>26.5</v>
      </c>
      <c r="J22" s="1">
        <v>23</v>
      </c>
      <c r="K22" s="1">
        <v>30</v>
      </c>
      <c r="L22" s="1">
        <v>30</v>
      </c>
      <c r="M22" s="1">
        <v>27</v>
      </c>
      <c r="N22" s="1">
        <v>33</v>
      </c>
      <c r="O22" s="1"/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/>
      <c r="AM22" s="2"/>
      <c r="AN22" s="2"/>
      <c r="AO22" s="2">
        <v>3</v>
      </c>
      <c r="AP22" s="2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 t="s">
        <v>62</v>
      </c>
      <c r="B23" s="1" t="s">
        <v>209</v>
      </c>
      <c r="C23" s="1" t="s">
        <v>213</v>
      </c>
      <c r="D23" s="1" t="s">
        <v>214</v>
      </c>
      <c r="E23" s="1" t="s">
        <v>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>
        <v>1</v>
      </c>
      <c r="AL23" s="1"/>
      <c r="AM23" s="2"/>
      <c r="AN23" s="2"/>
      <c r="AO23" s="2"/>
      <c r="AP23" s="2"/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/>
    </row>
    <row r="24" spans="1:55" x14ac:dyDescent="0.3">
      <c r="A24" s="1" t="s">
        <v>63</v>
      </c>
      <c r="B24" s="1" t="s">
        <v>205</v>
      </c>
      <c r="C24" s="1" t="s">
        <v>213</v>
      </c>
      <c r="D24" s="1" t="s">
        <v>214</v>
      </c>
      <c r="E24" s="1" t="s">
        <v>0</v>
      </c>
      <c r="F24" s="1">
        <v>12</v>
      </c>
      <c r="G24" s="1"/>
      <c r="H24" s="1"/>
      <c r="I24" s="1"/>
      <c r="J24" s="1"/>
      <c r="K24" s="1"/>
      <c r="L24" s="1"/>
      <c r="M24" s="1"/>
      <c r="N24" s="1"/>
      <c r="O24" s="1"/>
      <c r="P24" s="1">
        <v>0</v>
      </c>
      <c r="Q24" s="1">
        <v>1</v>
      </c>
      <c r="R24" s="1"/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1</v>
      </c>
      <c r="AL24" s="1"/>
      <c r="AM24" s="2"/>
      <c r="AN24" s="2"/>
      <c r="AO24" s="2"/>
      <c r="AP24" s="2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>
        <v>3</v>
      </c>
    </row>
    <row r="25" spans="1:55" x14ac:dyDescent="0.3">
      <c r="A25" s="1" t="s">
        <v>63</v>
      </c>
      <c r="B25" s="1" t="s">
        <v>206</v>
      </c>
      <c r="C25" s="1" t="s">
        <v>213</v>
      </c>
      <c r="D25" s="1" t="s">
        <v>214</v>
      </c>
      <c r="E25" s="1" t="s">
        <v>0</v>
      </c>
      <c r="F25" s="1">
        <v>12</v>
      </c>
      <c r="G25" s="1">
        <v>10</v>
      </c>
      <c r="H25" s="1">
        <v>13</v>
      </c>
      <c r="I25" s="1"/>
      <c r="J25" s="1"/>
      <c r="K25" s="1"/>
      <c r="L25" s="1"/>
      <c r="M25" s="1"/>
      <c r="N25" s="1"/>
      <c r="O25" s="2">
        <f>48*2.5</f>
        <v>120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21</v>
      </c>
      <c r="AM25" s="2">
        <v>1</v>
      </c>
      <c r="AN25" s="2">
        <v>2</v>
      </c>
      <c r="AO25" s="2">
        <v>2</v>
      </c>
      <c r="AP25" s="2"/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/>
    </row>
    <row r="26" spans="1:55" x14ac:dyDescent="0.3">
      <c r="A26" s="1" t="s">
        <v>63</v>
      </c>
      <c r="B26" s="1" t="s">
        <v>208</v>
      </c>
      <c r="C26" s="1" t="s">
        <v>213</v>
      </c>
      <c r="D26" s="1" t="s">
        <v>214</v>
      </c>
      <c r="E26" s="1" t="s">
        <v>0</v>
      </c>
      <c r="F26" s="1"/>
      <c r="G26" s="1"/>
      <c r="H26" s="1"/>
      <c r="I26" s="1">
        <v>24</v>
      </c>
      <c r="J26" s="1">
        <v>22</v>
      </c>
      <c r="K26" s="1">
        <v>26</v>
      </c>
      <c r="L26" s="1">
        <v>24</v>
      </c>
      <c r="M26" s="1">
        <v>22</v>
      </c>
      <c r="N26" s="1">
        <v>26</v>
      </c>
      <c r="O26" s="1"/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</v>
      </c>
      <c r="AI26" s="1">
        <v>0</v>
      </c>
      <c r="AJ26" s="1">
        <v>0</v>
      </c>
      <c r="AK26" s="1">
        <v>1</v>
      </c>
      <c r="AL26" s="1"/>
      <c r="AM26" s="2"/>
      <c r="AN26" s="2"/>
      <c r="AO26" s="2">
        <v>2</v>
      </c>
      <c r="AP26" s="2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 t="s">
        <v>63</v>
      </c>
      <c r="B27" s="1" t="s">
        <v>209</v>
      </c>
      <c r="C27" s="1" t="s">
        <v>213</v>
      </c>
      <c r="D27" s="1" t="s">
        <v>214</v>
      </c>
      <c r="E27" s="1" t="s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>
        <v>1</v>
      </c>
      <c r="AL27" s="1"/>
      <c r="AM27" s="2"/>
      <c r="AN27" s="2"/>
      <c r="AO27" s="2"/>
      <c r="AP27" s="2"/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/>
    </row>
    <row r="28" spans="1:55" x14ac:dyDescent="0.3">
      <c r="A28" s="1" t="s">
        <v>64</v>
      </c>
      <c r="B28" s="1" t="s">
        <v>205</v>
      </c>
      <c r="C28" s="1" t="s">
        <v>213</v>
      </c>
      <c r="D28" s="1" t="s">
        <v>214</v>
      </c>
      <c r="E28" s="1" t="s">
        <v>0</v>
      </c>
      <c r="F28" s="1">
        <v>13</v>
      </c>
      <c r="G28" s="1"/>
      <c r="H28" s="1"/>
      <c r="I28" s="1"/>
      <c r="J28" s="1"/>
      <c r="K28" s="1"/>
      <c r="L28" s="1"/>
      <c r="M28" s="1"/>
      <c r="N28" s="1"/>
      <c r="O28" s="1"/>
      <c r="P28" s="1">
        <v>0</v>
      </c>
      <c r="Q28" s="1">
        <v>1</v>
      </c>
      <c r="R28" s="1"/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>
        <v>1</v>
      </c>
      <c r="AL28" s="1"/>
      <c r="AM28" s="2"/>
      <c r="AN28" s="2"/>
      <c r="AO28" s="2"/>
      <c r="AP28" s="2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>
        <v>4</v>
      </c>
    </row>
    <row r="29" spans="1:55" x14ac:dyDescent="0.3">
      <c r="A29" s="1" t="s">
        <v>64</v>
      </c>
      <c r="B29" s="1" t="s">
        <v>206</v>
      </c>
      <c r="C29" s="1" t="s">
        <v>213</v>
      </c>
      <c r="D29" s="1" t="s">
        <v>214</v>
      </c>
      <c r="E29" s="1" t="s">
        <v>0</v>
      </c>
      <c r="F29" s="1">
        <v>13</v>
      </c>
      <c r="G29" s="1">
        <v>12</v>
      </c>
      <c r="H29" s="1">
        <v>14</v>
      </c>
      <c r="I29" s="1"/>
      <c r="J29" s="1"/>
      <c r="K29" s="1"/>
      <c r="L29" s="1"/>
      <c r="M29" s="1"/>
      <c r="N29" s="1"/>
      <c r="O29" s="2">
        <f>58*2.8</f>
        <v>162.39999999999998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28</v>
      </c>
      <c r="AM29" s="2">
        <v>1</v>
      </c>
      <c r="AN29" s="2">
        <v>2</v>
      </c>
      <c r="AO29" s="2">
        <v>2</v>
      </c>
      <c r="AP29" s="2"/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0</v>
      </c>
      <c r="BB29" s="1">
        <v>1</v>
      </c>
      <c r="BC29" s="1"/>
    </row>
    <row r="30" spans="1:55" x14ac:dyDescent="0.3">
      <c r="A30" s="1" t="s">
        <v>64</v>
      </c>
      <c r="B30" s="1" t="s">
        <v>207</v>
      </c>
      <c r="C30" s="1" t="s">
        <v>213</v>
      </c>
      <c r="D30" s="1" t="s">
        <v>214</v>
      </c>
      <c r="E30" s="1" t="s">
        <v>0</v>
      </c>
      <c r="F30" s="1">
        <v>25.5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>
        <v>1</v>
      </c>
      <c r="AL30" s="1"/>
      <c r="AM30" s="2"/>
      <c r="AN30" s="2"/>
      <c r="AO30" s="2"/>
      <c r="AP30" s="2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>
        <v>6.3</v>
      </c>
    </row>
    <row r="31" spans="1:55" x14ac:dyDescent="0.3">
      <c r="A31" s="1" t="s">
        <v>64</v>
      </c>
      <c r="B31" s="1" t="s">
        <v>208</v>
      </c>
      <c r="C31" s="1" t="s">
        <v>213</v>
      </c>
      <c r="D31" s="1" t="s">
        <v>214</v>
      </c>
      <c r="E31" s="1" t="s">
        <v>0</v>
      </c>
      <c r="F31" s="1"/>
      <c r="G31" s="1"/>
      <c r="H31" s="1"/>
      <c r="I31" s="1">
        <v>24</v>
      </c>
      <c r="J31" s="1">
        <v>21</v>
      </c>
      <c r="K31" s="1">
        <v>27</v>
      </c>
      <c r="L31" s="1">
        <v>25.5</v>
      </c>
      <c r="M31" s="1">
        <v>22</v>
      </c>
      <c r="N31" s="1">
        <v>29</v>
      </c>
      <c r="O31" s="1"/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1</v>
      </c>
      <c r="AL31" s="1"/>
      <c r="AM31" s="2"/>
      <c r="AN31" s="2"/>
      <c r="AO31" s="2">
        <v>3</v>
      </c>
      <c r="AP31" s="2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 t="s">
        <v>65</v>
      </c>
      <c r="B32" s="1" t="s">
        <v>205</v>
      </c>
      <c r="C32" s="1" t="s">
        <v>213</v>
      </c>
      <c r="D32" s="1" t="s">
        <v>214</v>
      </c>
      <c r="E32" s="1" t="s">
        <v>0</v>
      </c>
      <c r="F32" s="1">
        <v>14</v>
      </c>
      <c r="G32" s="1"/>
      <c r="H32" s="1"/>
      <c r="I32" s="1"/>
      <c r="J32" s="1"/>
      <c r="K32" s="1"/>
      <c r="L32" s="1"/>
      <c r="M32" s="1"/>
      <c r="N32" s="1"/>
      <c r="O32" s="1"/>
      <c r="P32" s="1">
        <v>0</v>
      </c>
      <c r="Q32" s="1">
        <v>1</v>
      </c>
      <c r="R32" s="1"/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1</v>
      </c>
      <c r="AL32" s="1"/>
      <c r="AM32" s="2"/>
      <c r="AN32" s="2"/>
      <c r="AO32" s="2"/>
      <c r="AP32" s="2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>
        <v>3</v>
      </c>
    </row>
    <row r="33" spans="1:55" x14ac:dyDescent="0.3">
      <c r="A33" s="1" t="s">
        <v>65</v>
      </c>
      <c r="B33" s="1" t="s">
        <v>206</v>
      </c>
      <c r="C33" s="1" t="s">
        <v>213</v>
      </c>
      <c r="D33" s="1" t="s">
        <v>214</v>
      </c>
      <c r="E33" s="1" t="s">
        <v>0</v>
      </c>
      <c r="F33" s="1">
        <v>14</v>
      </c>
      <c r="G33" s="1">
        <v>12</v>
      </c>
      <c r="H33" s="1">
        <v>15</v>
      </c>
      <c r="I33" s="1"/>
      <c r="J33" s="1"/>
      <c r="K33" s="1"/>
      <c r="L33" s="1"/>
      <c r="M33" s="1"/>
      <c r="N33" s="1"/>
      <c r="O33" s="2">
        <v>124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1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21</v>
      </c>
      <c r="AM33" s="2">
        <v>1</v>
      </c>
      <c r="AN33" s="2">
        <v>2</v>
      </c>
      <c r="AO33" s="2">
        <v>2</v>
      </c>
      <c r="AP33" s="2"/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0</v>
      </c>
      <c r="AZ33" s="1">
        <v>1</v>
      </c>
      <c r="BA33" s="1">
        <v>1</v>
      </c>
      <c r="BB33" s="1">
        <v>0</v>
      </c>
      <c r="BC33" s="1"/>
    </row>
    <row r="34" spans="1:55" x14ac:dyDescent="0.3">
      <c r="A34" s="1" t="s">
        <v>65</v>
      </c>
      <c r="B34" s="1" t="s">
        <v>208</v>
      </c>
      <c r="C34" s="1" t="s">
        <v>213</v>
      </c>
      <c r="D34" s="1" t="s">
        <v>214</v>
      </c>
      <c r="E34" s="1" t="s">
        <v>0</v>
      </c>
      <c r="F34" s="1"/>
      <c r="G34" s="1"/>
      <c r="H34" s="1"/>
      <c r="I34" s="1">
        <v>26.5</v>
      </c>
      <c r="J34" s="1">
        <v>24</v>
      </c>
      <c r="K34" s="1">
        <v>29</v>
      </c>
      <c r="L34" s="1">
        <v>26.5</v>
      </c>
      <c r="M34" s="1">
        <v>24</v>
      </c>
      <c r="N34" s="1">
        <v>29</v>
      </c>
      <c r="O34" s="1"/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0</v>
      </c>
      <c r="AI34" s="1">
        <v>0</v>
      </c>
      <c r="AJ34" s="1">
        <v>0</v>
      </c>
      <c r="AK34" s="1">
        <v>1</v>
      </c>
      <c r="AL34" s="1"/>
      <c r="AM34" s="2"/>
      <c r="AN34" s="2"/>
      <c r="AO34" s="2">
        <v>2</v>
      </c>
      <c r="AP34" s="2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 t="s">
        <v>66</v>
      </c>
      <c r="B35" s="1" t="s">
        <v>205</v>
      </c>
      <c r="C35" s="1" t="s">
        <v>213</v>
      </c>
      <c r="D35" s="1" t="s">
        <v>214</v>
      </c>
      <c r="E35" s="1" t="s">
        <v>0</v>
      </c>
      <c r="F35" s="1">
        <v>14.5</v>
      </c>
      <c r="G35" s="1"/>
      <c r="H35" s="1"/>
      <c r="I35" s="1"/>
      <c r="J35" s="1"/>
      <c r="K35" s="1"/>
      <c r="L35" s="1"/>
      <c r="M35" s="1"/>
      <c r="N35" s="1"/>
      <c r="O35" s="1"/>
      <c r="P35" s="1">
        <v>0</v>
      </c>
      <c r="Q35" s="1">
        <v>0</v>
      </c>
      <c r="R35" s="1"/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>
        <v>1</v>
      </c>
      <c r="AL35" s="1"/>
      <c r="AM35" s="2"/>
      <c r="AN35" s="2"/>
      <c r="AO35" s="2"/>
      <c r="AP35" s="2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>
        <v>6</v>
      </c>
    </row>
    <row r="36" spans="1:55" x14ac:dyDescent="0.3">
      <c r="A36" s="1" t="s">
        <v>66</v>
      </c>
      <c r="B36" s="1" t="s">
        <v>206</v>
      </c>
      <c r="C36" s="1" t="s">
        <v>213</v>
      </c>
      <c r="D36" s="1" t="s">
        <v>214</v>
      </c>
      <c r="E36" s="1" t="s">
        <v>0</v>
      </c>
      <c r="F36" s="1">
        <v>14</v>
      </c>
      <c r="G36" s="1">
        <v>12</v>
      </c>
      <c r="H36" s="1">
        <v>16</v>
      </c>
      <c r="I36" s="1"/>
      <c r="J36" s="1"/>
      <c r="K36" s="1"/>
      <c r="L36" s="1"/>
      <c r="M36" s="1"/>
      <c r="N36" s="1"/>
      <c r="O36" s="2">
        <f>96*1.6</f>
        <v>153.60000000000002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0</v>
      </c>
      <c r="AJ36" s="1">
        <v>0</v>
      </c>
      <c r="AK36" s="1">
        <v>1</v>
      </c>
      <c r="AL36" s="1">
        <v>21</v>
      </c>
      <c r="AM36" s="2">
        <v>1</v>
      </c>
      <c r="AN36" s="2">
        <v>2</v>
      </c>
      <c r="AO36" s="2">
        <v>2</v>
      </c>
      <c r="AP36" s="2"/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/>
    </row>
    <row r="37" spans="1:55" x14ac:dyDescent="0.3">
      <c r="A37" s="1" t="s">
        <v>66</v>
      </c>
      <c r="B37" s="1" t="s">
        <v>208</v>
      </c>
      <c r="C37" s="1" t="s">
        <v>213</v>
      </c>
      <c r="D37" s="1" t="s">
        <v>214</v>
      </c>
      <c r="E37" s="1" t="s">
        <v>0</v>
      </c>
      <c r="F37" s="1"/>
      <c r="G37" s="1"/>
      <c r="H37" s="1"/>
      <c r="I37" s="1">
        <v>30</v>
      </c>
      <c r="J37" s="1">
        <v>26</v>
      </c>
      <c r="K37" s="1">
        <v>34</v>
      </c>
      <c r="L37" s="1">
        <v>30</v>
      </c>
      <c r="M37" s="1">
        <v>26</v>
      </c>
      <c r="N37" s="1">
        <v>34</v>
      </c>
      <c r="O37" s="1"/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0</v>
      </c>
      <c r="AK37" s="1">
        <v>1</v>
      </c>
      <c r="AL37" s="1"/>
      <c r="AM37" s="2"/>
      <c r="AN37" s="2"/>
      <c r="AO37" s="2">
        <v>3</v>
      </c>
      <c r="AP37" s="2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 t="s">
        <v>67</v>
      </c>
      <c r="B38" s="1" t="s">
        <v>210</v>
      </c>
      <c r="C38" s="1" t="s">
        <v>213</v>
      </c>
      <c r="D38" s="1" t="s">
        <v>214</v>
      </c>
      <c r="E38" s="1" t="s">
        <v>0</v>
      </c>
      <c r="F38" s="1">
        <v>15</v>
      </c>
      <c r="G38" s="1">
        <v>14</v>
      </c>
      <c r="H38" s="1">
        <v>16</v>
      </c>
      <c r="I38" s="1"/>
      <c r="J38" s="1"/>
      <c r="K38" s="1"/>
      <c r="L38" s="1"/>
      <c r="M38" s="1"/>
      <c r="N38" s="1"/>
      <c r="O38" s="1">
        <v>160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14</v>
      </c>
      <c r="AM38" s="2">
        <v>1</v>
      </c>
      <c r="AN38" s="2">
        <v>2</v>
      </c>
      <c r="AO38" s="2">
        <v>2</v>
      </c>
      <c r="AP38" s="2"/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3</v>
      </c>
    </row>
    <row r="39" spans="1:55" x14ac:dyDescent="0.3">
      <c r="A39" s="1" t="s">
        <v>67</v>
      </c>
      <c r="B39" s="1" t="s">
        <v>208</v>
      </c>
      <c r="C39" s="1" t="s">
        <v>213</v>
      </c>
      <c r="D39" s="1" t="s">
        <v>214</v>
      </c>
      <c r="E39" s="1" t="s">
        <v>0</v>
      </c>
      <c r="F39" s="1"/>
      <c r="G39" s="1"/>
      <c r="H39" s="1"/>
      <c r="I39" s="1">
        <v>31</v>
      </c>
      <c r="J39" s="1">
        <v>28</v>
      </c>
      <c r="K39" s="1">
        <v>34</v>
      </c>
      <c r="L39" s="1">
        <v>31</v>
      </c>
      <c r="M39" s="1">
        <v>28</v>
      </c>
      <c r="N39" s="1">
        <v>34</v>
      </c>
      <c r="O39" s="1"/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0</v>
      </c>
      <c r="AI39" s="1">
        <v>0</v>
      </c>
      <c r="AJ39" s="1">
        <v>0</v>
      </c>
      <c r="AK39" s="1">
        <v>1</v>
      </c>
      <c r="AL39" s="1"/>
      <c r="AM39" s="2"/>
      <c r="AN39" s="2"/>
      <c r="AO39" s="2">
        <v>3</v>
      </c>
      <c r="AP39" s="2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 t="s">
        <v>67</v>
      </c>
      <c r="B40" s="1" t="s">
        <v>209</v>
      </c>
      <c r="C40" s="1" t="s">
        <v>213</v>
      </c>
      <c r="D40" s="1" t="s">
        <v>214</v>
      </c>
      <c r="E40" s="1" t="s"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>
        <v>1</v>
      </c>
      <c r="AL40" s="1"/>
      <c r="AM40" s="2"/>
      <c r="AN40" s="2"/>
      <c r="AO40" s="2"/>
      <c r="AP40" s="2"/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/>
    </row>
    <row r="41" spans="1:55" x14ac:dyDescent="0.3">
      <c r="A41" s="1" t="s">
        <v>68</v>
      </c>
      <c r="B41" s="1" t="s">
        <v>205</v>
      </c>
      <c r="C41" s="1" t="s">
        <v>213</v>
      </c>
      <c r="D41" s="1" t="s">
        <v>214</v>
      </c>
      <c r="E41" s="1" t="s">
        <v>0</v>
      </c>
      <c r="F41" s="1">
        <v>13.5</v>
      </c>
      <c r="G41" s="1"/>
      <c r="H41" s="1"/>
      <c r="I41" s="1"/>
      <c r="J41" s="1"/>
      <c r="K41" s="1"/>
      <c r="L41" s="1"/>
      <c r="M41" s="1"/>
      <c r="N41" s="1"/>
      <c r="O41" s="1"/>
      <c r="P41" s="1">
        <v>0</v>
      </c>
      <c r="Q41" s="1">
        <v>0</v>
      </c>
      <c r="R41" s="1"/>
      <c r="S41" s="1">
        <v>1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>
        <v>1</v>
      </c>
      <c r="AL41" s="1"/>
      <c r="AM41" s="2"/>
      <c r="AN41" s="2"/>
      <c r="AO41" s="2"/>
      <c r="AP41" s="2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>
        <v>3</v>
      </c>
    </row>
    <row r="42" spans="1:55" x14ac:dyDescent="0.3">
      <c r="A42" s="1" t="s">
        <v>68</v>
      </c>
      <c r="B42" s="1" t="s">
        <v>206</v>
      </c>
      <c r="C42" s="1" t="s">
        <v>213</v>
      </c>
      <c r="D42" s="1" t="s">
        <v>214</v>
      </c>
      <c r="E42" s="1" t="s">
        <v>0</v>
      </c>
      <c r="F42" s="1">
        <v>13</v>
      </c>
      <c r="G42" s="1">
        <v>12</v>
      </c>
      <c r="H42" s="1">
        <v>14</v>
      </c>
      <c r="I42" s="1"/>
      <c r="J42" s="1"/>
      <c r="K42" s="1"/>
      <c r="L42" s="1"/>
      <c r="M42" s="1"/>
      <c r="N42" s="1"/>
      <c r="O42" s="2">
        <f>28*3</f>
        <v>84</v>
      </c>
      <c r="P42" s="1">
        <v>0</v>
      </c>
      <c r="Q42" s="1">
        <v>1</v>
      </c>
      <c r="R42" s="1">
        <v>1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1</v>
      </c>
      <c r="AL42" s="1">
        <v>14</v>
      </c>
      <c r="AM42" s="2">
        <v>1</v>
      </c>
      <c r="AN42" s="2">
        <v>2</v>
      </c>
      <c r="AO42" s="2">
        <v>2</v>
      </c>
      <c r="AP42" s="2"/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/>
    </row>
    <row r="43" spans="1:55" x14ac:dyDescent="0.3">
      <c r="A43" s="1" t="s">
        <v>68</v>
      </c>
      <c r="B43" s="1" t="s">
        <v>208</v>
      </c>
      <c r="C43" s="1" t="s">
        <v>213</v>
      </c>
      <c r="D43" s="1" t="s">
        <v>214</v>
      </c>
      <c r="E43" s="1" t="s">
        <v>0</v>
      </c>
      <c r="F43" s="1"/>
      <c r="G43" s="1"/>
      <c r="H43" s="1"/>
      <c r="I43" s="1">
        <v>30</v>
      </c>
      <c r="J43" s="1">
        <v>28</v>
      </c>
      <c r="K43" s="1">
        <v>32</v>
      </c>
      <c r="L43" s="1">
        <v>30</v>
      </c>
      <c r="M43" s="1">
        <v>28</v>
      </c>
      <c r="N43" s="1">
        <v>32</v>
      </c>
      <c r="O43" s="1"/>
      <c r="P43" s="1">
        <v>0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0</v>
      </c>
      <c r="AI43" s="1">
        <v>0</v>
      </c>
      <c r="AJ43" s="1">
        <v>0</v>
      </c>
      <c r="AK43" s="1">
        <v>1</v>
      </c>
      <c r="AL43" s="1"/>
      <c r="AM43" s="2"/>
      <c r="AN43" s="2"/>
      <c r="AO43" s="2">
        <v>3</v>
      </c>
      <c r="AP43" s="2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 t="s">
        <v>68</v>
      </c>
      <c r="B44" s="1" t="s">
        <v>209</v>
      </c>
      <c r="C44" s="1" t="s">
        <v>213</v>
      </c>
      <c r="D44" s="1" t="s">
        <v>214</v>
      </c>
      <c r="E44" s="1" t="s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>
        <v>1</v>
      </c>
      <c r="AL44" s="1"/>
      <c r="AM44" s="2"/>
      <c r="AN44" s="2"/>
      <c r="AO44" s="2"/>
      <c r="AP44" s="2"/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/>
    </row>
    <row r="45" spans="1:55" x14ac:dyDescent="0.3">
      <c r="A45" s="1" t="s">
        <v>69</v>
      </c>
      <c r="B45" s="1" t="s">
        <v>205</v>
      </c>
      <c r="C45" s="1" t="s">
        <v>213</v>
      </c>
      <c r="D45" s="1" t="s">
        <v>214</v>
      </c>
      <c r="E45" s="1" t="s">
        <v>0</v>
      </c>
      <c r="F45" s="1">
        <v>15</v>
      </c>
      <c r="G45" s="1"/>
      <c r="H45" s="1"/>
      <c r="I45" s="1"/>
      <c r="J45" s="1"/>
      <c r="K45" s="1"/>
      <c r="L45" s="1"/>
      <c r="M45" s="1"/>
      <c r="N45" s="1"/>
      <c r="O45" s="1"/>
      <c r="P45" s="1">
        <v>0</v>
      </c>
      <c r="Q45" s="1">
        <v>1</v>
      </c>
      <c r="R45" s="1"/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>
        <v>1</v>
      </c>
      <c r="AL45" s="1"/>
      <c r="AM45" s="2"/>
      <c r="AN45" s="2"/>
      <c r="AO45" s="2"/>
      <c r="AP45" s="2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>
        <v>4</v>
      </c>
    </row>
    <row r="46" spans="1:55" x14ac:dyDescent="0.3">
      <c r="A46" s="1" t="s">
        <v>69</v>
      </c>
      <c r="B46" s="1" t="s">
        <v>206</v>
      </c>
      <c r="C46" s="1" t="s">
        <v>213</v>
      </c>
      <c r="D46" s="1" t="s">
        <v>214</v>
      </c>
      <c r="E46" s="1" t="s">
        <v>0</v>
      </c>
      <c r="F46" s="1">
        <v>14</v>
      </c>
      <c r="G46" s="1">
        <v>13</v>
      </c>
      <c r="H46" s="1">
        <v>15</v>
      </c>
      <c r="I46" s="1"/>
      <c r="J46" s="1"/>
      <c r="K46" s="1"/>
      <c r="L46" s="1"/>
      <c r="M46" s="1"/>
      <c r="N46" s="1"/>
      <c r="O46" s="2">
        <f>46*1.5</f>
        <v>69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1</v>
      </c>
      <c r="AG46" s="1">
        <v>1</v>
      </c>
      <c r="AH46" s="1">
        <v>0</v>
      </c>
      <c r="AI46" s="1">
        <v>0</v>
      </c>
      <c r="AJ46" s="1">
        <v>0</v>
      </c>
      <c r="AK46" s="1">
        <v>1</v>
      </c>
      <c r="AL46" s="1">
        <v>21</v>
      </c>
      <c r="AM46" s="2">
        <v>1</v>
      </c>
      <c r="AN46" s="2">
        <v>2</v>
      </c>
      <c r="AO46" s="2"/>
      <c r="AP46" s="2"/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/>
    </row>
    <row r="47" spans="1:55" x14ac:dyDescent="0.3">
      <c r="A47" s="1" t="s">
        <v>69</v>
      </c>
      <c r="B47" s="1" t="s">
        <v>207</v>
      </c>
      <c r="C47" s="1" t="s">
        <v>213</v>
      </c>
      <c r="D47" s="1" t="s">
        <v>214</v>
      </c>
      <c r="E47" s="1" t="s">
        <v>0</v>
      </c>
      <c r="F47" s="1">
        <v>28.2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>
        <v>1</v>
      </c>
      <c r="AL47" s="1"/>
      <c r="AM47" s="2"/>
      <c r="AN47" s="2"/>
      <c r="AO47" s="2"/>
      <c r="AP47" s="2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>
        <v>3.8</v>
      </c>
    </row>
    <row r="48" spans="1:55" x14ac:dyDescent="0.3">
      <c r="A48" s="1" t="s">
        <v>69</v>
      </c>
      <c r="B48" s="1" t="s">
        <v>208</v>
      </c>
      <c r="C48" s="1" t="s">
        <v>213</v>
      </c>
      <c r="D48" s="1" t="s">
        <v>214</v>
      </c>
      <c r="E48" s="1" t="s">
        <v>0</v>
      </c>
      <c r="F48" s="1"/>
      <c r="G48" s="1"/>
      <c r="H48" s="1"/>
      <c r="I48" s="1">
        <v>27</v>
      </c>
      <c r="J48" s="1">
        <v>22</v>
      </c>
      <c r="K48" s="1">
        <v>32</v>
      </c>
      <c r="L48" s="1">
        <v>28.5</v>
      </c>
      <c r="M48" s="1">
        <v>25</v>
      </c>
      <c r="N48" s="1">
        <v>32</v>
      </c>
      <c r="O48" s="1"/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0</v>
      </c>
      <c r="AI48" s="1">
        <v>0</v>
      </c>
      <c r="AJ48" s="1">
        <v>0</v>
      </c>
      <c r="AK48" s="1">
        <v>1</v>
      </c>
      <c r="AL48" s="1"/>
      <c r="AM48" s="2"/>
      <c r="AN48" s="2"/>
      <c r="AO48" s="2">
        <v>3</v>
      </c>
      <c r="AP48" s="2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3">
      <c r="A49" s="1" t="s">
        <v>69</v>
      </c>
      <c r="B49" s="1" t="s">
        <v>209</v>
      </c>
      <c r="C49" s="1" t="s">
        <v>213</v>
      </c>
      <c r="D49" s="1" t="s">
        <v>214</v>
      </c>
      <c r="E49" s="1" t="s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>
        <v>1</v>
      </c>
      <c r="AL49" s="1"/>
      <c r="AM49" s="2"/>
      <c r="AN49" s="2"/>
      <c r="AO49" s="2"/>
      <c r="AP49" s="2"/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/>
    </row>
    <row r="50" spans="1:55" x14ac:dyDescent="0.3">
      <c r="A50" s="1" t="s">
        <v>70</v>
      </c>
      <c r="B50" s="1" t="s">
        <v>205</v>
      </c>
      <c r="C50" s="1" t="s">
        <v>213</v>
      </c>
      <c r="D50" s="1" t="s">
        <v>214</v>
      </c>
      <c r="E50" s="1" t="s">
        <v>0</v>
      </c>
      <c r="F50" s="1">
        <v>13</v>
      </c>
      <c r="G50" s="1"/>
      <c r="H50" s="1"/>
      <c r="I50" s="1"/>
      <c r="J50" s="1"/>
      <c r="K50" s="1"/>
      <c r="L50" s="1"/>
      <c r="M50" s="1"/>
      <c r="N50" s="1"/>
      <c r="O50" s="1"/>
      <c r="P50" s="1">
        <v>0</v>
      </c>
      <c r="Q50" s="1">
        <v>0</v>
      </c>
      <c r="R50" s="1"/>
      <c r="S50" s="1">
        <v>1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>
        <v>1</v>
      </c>
      <c r="AL50" s="1"/>
      <c r="AM50" s="2"/>
      <c r="AN50" s="2"/>
      <c r="AO50" s="2"/>
      <c r="AP50" s="2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>
        <v>2</v>
      </c>
    </row>
    <row r="51" spans="1:55" x14ac:dyDescent="0.3">
      <c r="A51" s="1" t="s">
        <v>70</v>
      </c>
      <c r="B51" s="1" t="s">
        <v>206</v>
      </c>
      <c r="C51" s="1" t="s">
        <v>213</v>
      </c>
      <c r="D51" s="1" t="s">
        <v>214</v>
      </c>
      <c r="E51" s="1" t="s">
        <v>0</v>
      </c>
      <c r="F51" s="1">
        <v>13</v>
      </c>
      <c r="G51" s="1">
        <v>11</v>
      </c>
      <c r="H51" s="1">
        <v>14</v>
      </c>
      <c r="I51" s="1"/>
      <c r="J51" s="1"/>
      <c r="K51" s="1"/>
      <c r="L51" s="1"/>
      <c r="M51" s="1"/>
      <c r="N51" s="1"/>
      <c r="O51" s="2">
        <v>88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0</v>
      </c>
      <c r="AI51" s="1">
        <v>0</v>
      </c>
      <c r="AJ51" s="1">
        <v>0</v>
      </c>
      <c r="AK51" s="1">
        <v>1</v>
      </c>
      <c r="AL51" s="1">
        <v>14</v>
      </c>
      <c r="AM51" s="2">
        <v>1</v>
      </c>
      <c r="AN51" s="2">
        <v>2</v>
      </c>
      <c r="AO51" s="2">
        <v>2</v>
      </c>
      <c r="AP51" s="2"/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/>
    </row>
    <row r="52" spans="1:55" x14ac:dyDescent="0.3">
      <c r="A52" s="1" t="s">
        <v>70</v>
      </c>
      <c r="B52" s="1" t="s">
        <v>208</v>
      </c>
      <c r="C52" s="1" t="s">
        <v>213</v>
      </c>
      <c r="D52" s="1" t="s">
        <v>214</v>
      </c>
      <c r="E52" s="1" t="s">
        <v>0</v>
      </c>
      <c r="F52" s="1"/>
      <c r="G52" s="1"/>
      <c r="H52" s="1"/>
      <c r="I52" s="1">
        <v>26</v>
      </c>
      <c r="J52" s="1">
        <v>24</v>
      </c>
      <c r="K52" s="1">
        <v>28</v>
      </c>
      <c r="L52" s="1">
        <v>26</v>
      </c>
      <c r="M52" s="1">
        <v>24</v>
      </c>
      <c r="N52" s="1">
        <v>28</v>
      </c>
      <c r="O52" s="1"/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0</v>
      </c>
      <c r="AJ52" s="1">
        <v>0</v>
      </c>
      <c r="AK52" s="1">
        <v>1</v>
      </c>
      <c r="AL52" s="1"/>
      <c r="AM52" s="2"/>
      <c r="AN52" s="2"/>
      <c r="AO52" s="2">
        <v>3</v>
      </c>
      <c r="AP52" s="2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3">
      <c r="A53" s="1" t="s">
        <v>70</v>
      </c>
      <c r="B53" s="1" t="s">
        <v>209</v>
      </c>
      <c r="C53" s="1" t="s">
        <v>213</v>
      </c>
      <c r="D53" s="1" t="s">
        <v>214</v>
      </c>
      <c r="E53" s="1" t="s">
        <v>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1</v>
      </c>
      <c r="AL53" s="1"/>
      <c r="AM53" s="2"/>
      <c r="AN53" s="2"/>
      <c r="AO53" s="2"/>
      <c r="AP53" s="2"/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/>
    </row>
    <row r="54" spans="1:55" x14ac:dyDescent="0.3">
      <c r="A54" s="1" t="s">
        <v>71</v>
      </c>
      <c r="B54" s="1" t="s">
        <v>205</v>
      </c>
      <c r="C54" s="1" t="s">
        <v>213</v>
      </c>
      <c r="D54" s="1" t="s">
        <v>214</v>
      </c>
      <c r="E54" s="1" t="s">
        <v>0</v>
      </c>
      <c r="F54" s="1">
        <v>16</v>
      </c>
      <c r="G54" s="1"/>
      <c r="H54" s="1"/>
      <c r="I54" s="1"/>
      <c r="J54" s="1"/>
      <c r="K54" s="1"/>
      <c r="L54" s="1"/>
      <c r="M54" s="1"/>
      <c r="N54" s="1"/>
      <c r="O54" s="1"/>
      <c r="P54" s="1">
        <v>0</v>
      </c>
      <c r="Q54" s="1">
        <v>1</v>
      </c>
      <c r="R54" s="1"/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1</v>
      </c>
      <c r="AL54" s="1"/>
      <c r="AM54" s="2"/>
      <c r="AN54" s="2"/>
      <c r="AO54" s="2"/>
      <c r="AP54" s="2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v>2</v>
      </c>
    </row>
    <row r="55" spans="1:55" x14ac:dyDescent="0.3">
      <c r="A55" s="1" t="s">
        <v>71</v>
      </c>
      <c r="B55" s="1" t="s">
        <v>210</v>
      </c>
      <c r="C55" s="1" t="s">
        <v>213</v>
      </c>
      <c r="D55" s="1" t="s">
        <v>214</v>
      </c>
      <c r="E55" s="1" t="s">
        <v>0</v>
      </c>
      <c r="F55" s="1">
        <v>14</v>
      </c>
      <c r="G55" s="1">
        <v>13</v>
      </c>
      <c r="H55" s="1">
        <v>15</v>
      </c>
      <c r="I55" s="1"/>
      <c r="J55" s="1"/>
      <c r="K55" s="1"/>
      <c r="L55" s="1"/>
      <c r="M55" s="1"/>
      <c r="N55" s="1"/>
      <c r="O55" s="1">
        <v>80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</v>
      </c>
      <c r="AL55" s="1">
        <v>14</v>
      </c>
      <c r="AM55" s="2">
        <v>1</v>
      </c>
      <c r="AN55" s="2">
        <v>2</v>
      </c>
      <c r="AO55" s="2">
        <v>2</v>
      </c>
      <c r="AP55" s="2"/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</row>
    <row r="56" spans="1:55" x14ac:dyDescent="0.3">
      <c r="A56" s="1" t="s">
        <v>71</v>
      </c>
      <c r="B56" s="1" t="s">
        <v>208</v>
      </c>
      <c r="C56" s="1" t="s">
        <v>213</v>
      </c>
      <c r="D56" s="1" t="s">
        <v>214</v>
      </c>
      <c r="E56" s="1" t="s">
        <v>0</v>
      </c>
      <c r="F56" s="1"/>
      <c r="G56" s="1"/>
      <c r="H56" s="1"/>
      <c r="I56" s="1">
        <v>32</v>
      </c>
      <c r="J56" s="1">
        <v>30</v>
      </c>
      <c r="K56" s="1">
        <v>34</v>
      </c>
      <c r="L56" s="1">
        <v>32</v>
      </c>
      <c r="M56" s="1">
        <v>30</v>
      </c>
      <c r="N56" s="1">
        <v>34</v>
      </c>
      <c r="O56" s="1"/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0</v>
      </c>
      <c r="AI56" s="1">
        <v>0</v>
      </c>
      <c r="AJ56" s="1">
        <v>0</v>
      </c>
      <c r="AK56" s="1">
        <v>1</v>
      </c>
      <c r="AL56" s="1"/>
      <c r="AM56" s="2"/>
      <c r="AN56" s="2"/>
      <c r="AO56" s="2">
        <v>3</v>
      </c>
      <c r="AP56" s="2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3">
      <c r="A57" s="1" t="s">
        <v>71</v>
      </c>
      <c r="B57" s="1" t="s">
        <v>209</v>
      </c>
      <c r="C57" s="1" t="s">
        <v>213</v>
      </c>
      <c r="D57" s="1" t="s">
        <v>214</v>
      </c>
      <c r="E57" s="1" t="s">
        <v>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>
        <v>1</v>
      </c>
      <c r="AL57" s="1"/>
      <c r="AM57" s="2"/>
      <c r="AN57" s="2"/>
      <c r="AO57" s="2"/>
      <c r="AP57" s="2"/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/>
    </row>
    <row r="58" spans="1:55" x14ac:dyDescent="0.3">
      <c r="A58" s="1" t="s">
        <v>72</v>
      </c>
      <c r="B58" s="1" t="s">
        <v>210</v>
      </c>
      <c r="C58" s="1" t="s">
        <v>213</v>
      </c>
      <c r="D58" s="1" t="s">
        <v>214</v>
      </c>
      <c r="E58" s="1" t="s">
        <v>0</v>
      </c>
      <c r="F58" s="1">
        <v>13</v>
      </c>
      <c r="G58" s="1">
        <v>11</v>
      </c>
      <c r="H58" s="1">
        <v>14</v>
      </c>
      <c r="I58" s="1"/>
      <c r="J58" s="1"/>
      <c r="K58" s="1"/>
      <c r="L58" s="1"/>
      <c r="M58" s="1"/>
      <c r="N58" s="1"/>
      <c r="O58" s="1">
        <v>85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0</v>
      </c>
      <c r="AH58" s="1">
        <v>0</v>
      </c>
      <c r="AI58" s="1">
        <v>0</v>
      </c>
      <c r="AJ58" s="1">
        <v>0</v>
      </c>
      <c r="AK58" s="1">
        <v>1</v>
      </c>
      <c r="AL58" s="1">
        <v>22</v>
      </c>
      <c r="AM58" s="2">
        <v>1</v>
      </c>
      <c r="AN58" s="2">
        <v>2</v>
      </c>
      <c r="AO58" s="2">
        <v>2</v>
      </c>
      <c r="AP58" s="2"/>
      <c r="AQ58" s="1">
        <v>0</v>
      </c>
      <c r="AR58" s="1">
        <v>1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4</v>
      </c>
    </row>
    <row r="59" spans="1:55" x14ac:dyDescent="0.3">
      <c r="A59" s="1" t="s">
        <v>72</v>
      </c>
      <c r="B59" s="1" t="s">
        <v>208</v>
      </c>
      <c r="C59" s="1" t="s">
        <v>213</v>
      </c>
      <c r="D59" s="1" t="s">
        <v>214</v>
      </c>
      <c r="E59" s="1" t="s">
        <v>0</v>
      </c>
      <c r="F59" s="1"/>
      <c r="G59" s="1"/>
      <c r="H59" s="1"/>
      <c r="I59" s="1">
        <v>27</v>
      </c>
      <c r="J59" s="1">
        <v>26</v>
      </c>
      <c r="K59" s="1">
        <v>28</v>
      </c>
      <c r="L59" s="1">
        <v>27</v>
      </c>
      <c r="M59" s="1">
        <v>26</v>
      </c>
      <c r="N59" s="1">
        <v>28</v>
      </c>
      <c r="O59" s="1"/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1</v>
      </c>
      <c r="AE59" s="1">
        <v>1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/>
      <c r="AM59" s="2"/>
      <c r="AN59" s="2"/>
      <c r="AO59" s="2">
        <v>2</v>
      </c>
      <c r="AP59" s="2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3">
      <c r="A60" s="1" t="s">
        <v>72</v>
      </c>
      <c r="B60" s="1" t="s">
        <v>209</v>
      </c>
      <c r="C60" s="1" t="s">
        <v>213</v>
      </c>
      <c r="D60" s="1" t="s">
        <v>214</v>
      </c>
      <c r="E60" s="1" t="s">
        <v>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>
        <v>1</v>
      </c>
      <c r="AL60" s="1"/>
      <c r="AM60" s="2"/>
      <c r="AN60" s="2"/>
      <c r="AO60" s="2"/>
      <c r="AP60" s="2"/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/>
    </row>
    <row r="61" spans="1:55" x14ac:dyDescent="0.3">
      <c r="A61" s="1" t="s">
        <v>73</v>
      </c>
      <c r="B61" s="1" t="s">
        <v>205</v>
      </c>
      <c r="C61" s="1" t="s">
        <v>213</v>
      </c>
      <c r="D61" s="1" t="s">
        <v>214</v>
      </c>
      <c r="E61" s="1" t="s">
        <v>0</v>
      </c>
      <c r="F61" s="1">
        <v>12</v>
      </c>
      <c r="G61" s="1"/>
      <c r="H61" s="1"/>
      <c r="I61" s="1"/>
      <c r="J61" s="1"/>
      <c r="K61" s="1"/>
      <c r="L61" s="1"/>
      <c r="M61" s="1"/>
      <c r="N61" s="1"/>
      <c r="O61" s="1"/>
      <c r="P61" s="1">
        <v>0</v>
      </c>
      <c r="Q61" s="1">
        <v>1</v>
      </c>
      <c r="R61" s="1"/>
      <c r="S61" s="1">
        <v>1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>
        <v>1</v>
      </c>
      <c r="AL61" s="1"/>
      <c r="AM61" s="2"/>
      <c r="AN61" s="2"/>
      <c r="AO61" s="2"/>
      <c r="AP61" s="2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>
        <v>3</v>
      </c>
    </row>
    <row r="62" spans="1:55" x14ac:dyDescent="0.3">
      <c r="A62" s="1" t="s">
        <v>73</v>
      </c>
      <c r="B62" s="1" t="s">
        <v>206</v>
      </c>
      <c r="C62" s="1" t="s">
        <v>213</v>
      </c>
      <c r="D62" s="1" t="s">
        <v>214</v>
      </c>
      <c r="E62" s="1" t="s">
        <v>0</v>
      </c>
      <c r="F62" s="1">
        <v>11</v>
      </c>
      <c r="G62" s="1">
        <v>10</v>
      </c>
      <c r="H62" s="1">
        <v>12</v>
      </c>
      <c r="I62" s="1"/>
      <c r="J62" s="1"/>
      <c r="K62" s="1"/>
      <c r="L62" s="1"/>
      <c r="M62" s="1"/>
      <c r="N62" s="1"/>
      <c r="O62" s="2">
        <f>38*1.7</f>
        <v>64.599999999999994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1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14</v>
      </c>
      <c r="AM62" s="2">
        <v>1</v>
      </c>
      <c r="AN62" s="2">
        <v>2</v>
      </c>
      <c r="AO62" s="2">
        <v>2</v>
      </c>
      <c r="AP62" s="2"/>
      <c r="AQ62" s="1">
        <v>0</v>
      </c>
      <c r="AR62" s="1">
        <v>0</v>
      </c>
      <c r="AS62" s="1">
        <v>0</v>
      </c>
      <c r="AT62" s="1">
        <v>1</v>
      </c>
      <c r="AU62" s="1">
        <v>0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0</v>
      </c>
      <c r="BC62" s="1"/>
    </row>
    <row r="63" spans="1:55" x14ac:dyDescent="0.3">
      <c r="A63" s="1" t="s">
        <v>73</v>
      </c>
      <c r="B63" s="1" t="s">
        <v>207</v>
      </c>
      <c r="C63" s="1" t="s">
        <v>213</v>
      </c>
      <c r="D63" s="1" t="s">
        <v>214</v>
      </c>
      <c r="E63" s="1" t="s">
        <v>0</v>
      </c>
      <c r="F63" s="1">
        <v>22.7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2"/>
      <c r="AN63" s="2"/>
      <c r="AO63" s="2"/>
      <c r="AP63" s="2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>
        <v>4.2</v>
      </c>
    </row>
    <row r="64" spans="1:55" x14ac:dyDescent="0.3">
      <c r="A64" s="1" t="s">
        <v>73</v>
      </c>
      <c r="B64" s="1" t="s">
        <v>208</v>
      </c>
      <c r="C64" s="1" t="s">
        <v>213</v>
      </c>
      <c r="D64" s="1" t="s">
        <v>214</v>
      </c>
      <c r="E64" s="1" t="s">
        <v>0</v>
      </c>
      <c r="F64" s="1"/>
      <c r="G64" s="1"/>
      <c r="H64" s="1"/>
      <c r="I64" s="1">
        <v>22</v>
      </c>
      <c r="J64" s="1">
        <v>20</v>
      </c>
      <c r="K64" s="1">
        <v>24</v>
      </c>
      <c r="L64" s="1">
        <v>23</v>
      </c>
      <c r="M64" s="1">
        <v>20</v>
      </c>
      <c r="N64" s="1">
        <v>26</v>
      </c>
      <c r="O64" s="1"/>
      <c r="P64" s="1">
        <v>0</v>
      </c>
      <c r="Q64" s="1">
        <v>1</v>
      </c>
      <c r="R64" s="1">
        <v>0</v>
      </c>
      <c r="S64" s="1">
        <v>1</v>
      </c>
      <c r="T64" s="1">
        <v>0</v>
      </c>
      <c r="U64" s="1"/>
      <c r="V64" s="1"/>
      <c r="W64" s="1"/>
      <c r="X64" s="1"/>
      <c r="Y64" s="1">
        <v>0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0</v>
      </c>
      <c r="AI64" s="1">
        <v>0</v>
      </c>
      <c r="AJ64" s="1">
        <v>0</v>
      </c>
      <c r="AK64" s="1">
        <v>1</v>
      </c>
      <c r="AL64" s="1"/>
      <c r="AM64" s="2"/>
      <c r="AN64" s="2"/>
      <c r="AO64" s="2">
        <v>2</v>
      </c>
      <c r="AP64" s="2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3">
      <c r="A65" s="1" t="s">
        <v>73</v>
      </c>
      <c r="B65" s="1" t="s">
        <v>209</v>
      </c>
      <c r="C65" s="1" t="s">
        <v>213</v>
      </c>
      <c r="D65" s="1" t="s">
        <v>214</v>
      </c>
      <c r="E65" s="1" t="s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1</v>
      </c>
      <c r="AL65" s="1"/>
      <c r="AM65" s="2"/>
      <c r="AN65" s="2"/>
      <c r="AO65" s="2"/>
      <c r="AP65" s="2"/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0</v>
      </c>
      <c r="BB65" s="1">
        <v>0</v>
      </c>
      <c r="BC65" s="1"/>
    </row>
    <row r="66" spans="1:55" x14ac:dyDescent="0.3">
      <c r="A66" s="1" t="s">
        <v>74</v>
      </c>
      <c r="B66" s="1" t="s">
        <v>205</v>
      </c>
      <c r="C66" s="1" t="s">
        <v>213</v>
      </c>
      <c r="D66" s="1" t="s">
        <v>214</v>
      </c>
      <c r="E66" s="1" t="s">
        <v>0</v>
      </c>
      <c r="F66" s="1">
        <v>13</v>
      </c>
      <c r="G66" s="1"/>
      <c r="H66" s="1"/>
      <c r="I66" s="1"/>
      <c r="J66" s="1"/>
      <c r="K66" s="1"/>
      <c r="L66" s="1"/>
      <c r="M66" s="1"/>
      <c r="N66" s="1"/>
      <c r="O66" s="1"/>
      <c r="P66" s="1">
        <v>0</v>
      </c>
      <c r="Q66" s="1">
        <v>1</v>
      </c>
      <c r="R66" s="1"/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>
        <v>1</v>
      </c>
      <c r="AL66" s="1"/>
      <c r="AM66" s="2"/>
      <c r="AN66" s="2"/>
      <c r="AO66" s="2"/>
      <c r="AP66" s="2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>
        <v>3</v>
      </c>
    </row>
    <row r="67" spans="1:55" x14ac:dyDescent="0.3">
      <c r="A67" s="1" t="s">
        <v>74</v>
      </c>
      <c r="B67" s="1" t="s">
        <v>206</v>
      </c>
      <c r="C67" s="1" t="s">
        <v>213</v>
      </c>
      <c r="D67" s="1" t="s">
        <v>214</v>
      </c>
      <c r="E67" s="1" t="s">
        <v>0</v>
      </c>
      <c r="F67" s="1">
        <v>13</v>
      </c>
      <c r="G67" s="1">
        <v>11</v>
      </c>
      <c r="H67" s="1">
        <v>14</v>
      </c>
      <c r="I67" s="1"/>
      <c r="J67" s="1"/>
      <c r="K67" s="1"/>
      <c r="L67" s="1"/>
      <c r="M67" s="1"/>
      <c r="N67" s="1"/>
      <c r="O67" s="2">
        <v>90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1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21</v>
      </c>
      <c r="AM67" s="2">
        <v>1</v>
      </c>
      <c r="AN67" s="2">
        <v>2</v>
      </c>
      <c r="AO67" s="2">
        <v>2</v>
      </c>
      <c r="AP67" s="2"/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/>
    </row>
    <row r="68" spans="1:55" x14ac:dyDescent="0.3">
      <c r="A68" s="1" t="s">
        <v>74</v>
      </c>
      <c r="B68" s="1" t="s">
        <v>208</v>
      </c>
      <c r="C68" s="1" t="s">
        <v>213</v>
      </c>
      <c r="D68" s="1" t="s">
        <v>214</v>
      </c>
      <c r="E68" s="1" t="s">
        <v>0</v>
      </c>
      <c r="F68" s="1"/>
      <c r="G68" s="1"/>
      <c r="H68" s="1"/>
      <c r="I68" s="1">
        <v>28</v>
      </c>
      <c r="J68" s="1">
        <v>24</v>
      </c>
      <c r="K68" s="1">
        <v>32</v>
      </c>
      <c r="L68" s="1">
        <v>28</v>
      </c>
      <c r="M68" s="1">
        <v>24</v>
      </c>
      <c r="N68" s="1">
        <v>32</v>
      </c>
      <c r="O68" s="1"/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1</v>
      </c>
      <c r="AE68" s="1">
        <v>1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/>
      <c r="AM68" s="2"/>
      <c r="AN68" s="2"/>
      <c r="AO68" s="2">
        <v>2</v>
      </c>
      <c r="AP68" s="2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3">
      <c r="A69" s="1" t="s">
        <v>74</v>
      </c>
      <c r="B69" s="1" t="s">
        <v>209</v>
      </c>
      <c r="C69" s="1" t="s">
        <v>213</v>
      </c>
      <c r="D69" s="1" t="s">
        <v>214</v>
      </c>
      <c r="E69" s="1" t="s">
        <v>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>
        <v>1</v>
      </c>
      <c r="AL69" s="1"/>
      <c r="AM69" s="2"/>
      <c r="AN69" s="2"/>
      <c r="AO69" s="2"/>
      <c r="AP69" s="2"/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0</v>
      </c>
      <c r="BA69" s="1">
        <v>0</v>
      </c>
      <c r="BB69" s="1">
        <v>0</v>
      </c>
      <c r="BC69" s="1"/>
    </row>
    <row r="70" spans="1:55" x14ac:dyDescent="0.3">
      <c r="A70" s="1" t="s">
        <v>75</v>
      </c>
      <c r="B70" s="1" t="s">
        <v>205</v>
      </c>
      <c r="C70" s="1" t="s">
        <v>213</v>
      </c>
      <c r="D70" s="1" t="s">
        <v>214</v>
      </c>
      <c r="E70" s="1" t="s">
        <v>0</v>
      </c>
      <c r="F70" s="1">
        <v>12</v>
      </c>
      <c r="G70" s="1"/>
      <c r="H70" s="1"/>
      <c r="I70" s="1"/>
      <c r="J70" s="1"/>
      <c r="K70" s="1"/>
      <c r="L70" s="1"/>
      <c r="M70" s="1"/>
      <c r="N70" s="1"/>
      <c r="O70" s="1"/>
      <c r="P70" s="1">
        <v>0</v>
      </c>
      <c r="Q70" s="1">
        <v>0</v>
      </c>
      <c r="R70" s="1"/>
      <c r="S70" s="1">
        <v>1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>
        <v>1</v>
      </c>
      <c r="AL70" s="1"/>
      <c r="AM70" s="2"/>
      <c r="AN70" s="2"/>
      <c r="AO70" s="2"/>
      <c r="AP70" s="2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>
        <v>2</v>
      </c>
    </row>
    <row r="71" spans="1:55" x14ac:dyDescent="0.3">
      <c r="A71" s="1" t="s">
        <v>75</v>
      </c>
      <c r="B71" s="1" t="s">
        <v>206</v>
      </c>
      <c r="C71" s="1" t="s">
        <v>213</v>
      </c>
      <c r="D71" s="1" t="s">
        <v>214</v>
      </c>
      <c r="E71" s="1" t="s">
        <v>0</v>
      </c>
      <c r="F71" s="1">
        <v>11</v>
      </c>
      <c r="G71" s="1">
        <v>9</v>
      </c>
      <c r="H71" s="1">
        <v>12</v>
      </c>
      <c r="I71" s="1"/>
      <c r="J71" s="1"/>
      <c r="K71" s="1"/>
      <c r="L71" s="1"/>
      <c r="M71" s="1"/>
      <c r="N71" s="1"/>
      <c r="O71" s="2">
        <f>34*2.8</f>
        <v>95.199999999999989</v>
      </c>
      <c r="P71" s="1">
        <v>0</v>
      </c>
      <c r="Q71" s="1">
        <v>1</v>
      </c>
      <c r="R71" s="1">
        <v>1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1</v>
      </c>
      <c r="AC71" s="1">
        <v>1</v>
      </c>
      <c r="AD71" s="1">
        <v>1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14</v>
      </c>
      <c r="AM71" s="2">
        <v>1</v>
      </c>
      <c r="AN71" s="2">
        <v>2</v>
      </c>
      <c r="AO71" s="2">
        <v>1</v>
      </c>
      <c r="AP71" s="2"/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/>
    </row>
    <row r="72" spans="1:55" x14ac:dyDescent="0.3">
      <c r="A72" s="1" t="s">
        <v>75</v>
      </c>
      <c r="B72" s="1" t="s">
        <v>208</v>
      </c>
      <c r="C72" s="1" t="s">
        <v>213</v>
      </c>
      <c r="D72" s="1" t="s">
        <v>214</v>
      </c>
      <c r="E72" s="1" t="s">
        <v>0</v>
      </c>
      <c r="F72" s="1"/>
      <c r="G72" s="1"/>
      <c r="H72" s="1"/>
      <c r="I72" s="1">
        <v>24</v>
      </c>
      <c r="J72" s="1">
        <v>22</v>
      </c>
      <c r="K72" s="1">
        <v>26</v>
      </c>
      <c r="L72" s="1">
        <v>24</v>
      </c>
      <c r="M72" s="1">
        <v>22</v>
      </c>
      <c r="N72" s="1">
        <v>26</v>
      </c>
      <c r="O72" s="1"/>
      <c r="P72" s="1">
        <v>0</v>
      </c>
      <c r="Q72" s="1">
        <v>1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0</v>
      </c>
      <c r="AJ72" s="1">
        <v>0</v>
      </c>
      <c r="AK72" s="1">
        <v>1</v>
      </c>
      <c r="AL72" s="1"/>
      <c r="AM72" s="2"/>
      <c r="AN72" s="2"/>
      <c r="AO72" s="2">
        <v>2</v>
      </c>
      <c r="AP72" s="2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3">
      <c r="A73" s="1" t="s">
        <v>75</v>
      </c>
      <c r="B73" s="1" t="s">
        <v>209</v>
      </c>
      <c r="C73" s="1" t="s">
        <v>213</v>
      </c>
      <c r="D73" s="1" t="s">
        <v>214</v>
      </c>
      <c r="E73" s="1" t="s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>
        <v>1</v>
      </c>
      <c r="AL73" s="1"/>
      <c r="AM73" s="2"/>
      <c r="AN73" s="2"/>
      <c r="AO73" s="2"/>
      <c r="AP73" s="2"/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/>
    </row>
    <row r="74" spans="1:55" x14ac:dyDescent="0.3">
      <c r="A74" s="1" t="s">
        <v>76</v>
      </c>
      <c r="B74" s="1" t="s">
        <v>205</v>
      </c>
      <c r="C74" s="1" t="s">
        <v>213</v>
      </c>
      <c r="D74" s="1" t="s">
        <v>214</v>
      </c>
      <c r="E74" s="1" t="s">
        <v>1</v>
      </c>
      <c r="F74" s="1">
        <v>17</v>
      </c>
      <c r="G74" s="1"/>
      <c r="H74" s="1"/>
      <c r="I74" s="1"/>
      <c r="J74" s="1"/>
      <c r="K74" s="1"/>
      <c r="L74" s="1"/>
      <c r="M74" s="1"/>
      <c r="N74" s="1"/>
      <c r="O74" s="1"/>
      <c r="P74" s="1">
        <v>0</v>
      </c>
      <c r="Q74" s="1">
        <v>1</v>
      </c>
      <c r="R74" s="1"/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>
        <v>1</v>
      </c>
      <c r="AL74" s="1"/>
      <c r="AM74" s="2"/>
      <c r="AN74" s="2"/>
      <c r="AO74" s="2"/>
      <c r="AP74" s="2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>
        <v>4</v>
      </c>
    </row>
    <row r="75" spans="1:55" x14ac:dyDescent="0.3">
      <c r="A75" s="1" t="s">
        <v>76</v>
      </c>
      <c r="B75" s="1" t="s">
        <v>210</v>
      </c>
      <c r="C75" s="1" t="s">
        <v>213</v>
      </c>
      <c r="D75" s="1" t="s">
        <v>214</v>
      </c>
      <c r="E75" s="1" t="s">
        <v>1</v>
      </c>
      <c r="F75" s="1">
        <v>17</v>
      </c>
      <c r="G75" s="1">
        <v>16</v>
      </c>
      <c r="H75" s="1">
        <v>19</v>
      </c>
      <c r="I75" s="1"/>
      <c r="J75" s="1"/>
      <c r="K75" s="1"/>
      <c r="L75" s="1"/>
      <c r="M75" s="1"/>
      <c r="N75" s="1"/>
      <c r="O75" s="1">
        <v>250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>
        <v>1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14</v>
      </c>
      <c r="AM75" s="2">
        <v>1</v>
      </c>
      <c r="AN75" s="2">
        <v>2</v>
      </c>
      <c r="AO75" s="2">
        <v>2</v>
      </c>
      <c r="AP75" s="2"/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4</v>
      </c>
    </row>
    <row r="76" spans="1:55" x14ac:dyDescent="0.3">
      <c r="A76" s="1" t="s">
        <v>76</v>
      </c>
      <c r="B76" s="1" t="s">
        <v>208</v>
      </c>
      <c r="C76" s="1" t="s">
        <v>213</v>
      </c>
      <c r="D76" s="1" t="s">
        <v>214</v>
      </c>
      <c r="E76" s="1" t="s">
        <v>1</v>
      </c>
      <c r="F76" s="1"/>
      <c r="G76" s="1"/>
      <c r="H76" s="1"/>
      <c r="I76" s="1">
        <v>34</v>
      </c>
      <c r="J76" s="1">
        <v>32</v>
      </c>
      <c r="K76" s="1">
        <v>36</v>
      </c>
      <c r="L76" s="1">
        <v>34</v>
      </c>
      <c r="M76" s="1">
        <v>32</v>
      </c>
      <c r="N76" s="1">
        <v>36</v>
      </c>
      <c r="O76" s="1"/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1</v>
      </c>
      <c r="AF76" s="1">
        <v>1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/>
      <c r="AM76" s="2"/>
      <c r="AN76" s="2"/>
      <c r="AO76" s="2">
        <v>2</v>
      </c>
      <c r="AP76" s="2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3">
      <c r="A77" s="1" t="s">
        <v>76</v>
      </c>
      <c r="B77" s="1" t="s">
        <v>209</v>
      </c>
      <c r="C77" s="1" t="s">
        <v>213</v>
      </c>
      <c r="D77" s="1" t="s">
        <v>214</v>
      </c>
      <c r="E77" s="1" t="s">
        <v>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>
        <v>1</v>
      </c>
      <c r="AL77" s="1"/>
      <c r="AM77" s="2"/>
      <c r="AN77" s="2"/>
      <c r="AO77" s="2"/>
      <c r="AP77" s="2"/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/>
    </row>
    <row r="78" spans="1:55" x14ac:dyDescent="0.3">
      <c r="A78" s="1" t="s">
        <v>77</v>
      </c>
      <c r="B78" s="1" t="s">
        <v>205</v>
      </c>
      <c r="C78" s="1" t="s">
        <v>213</v>
      </c>
      <c r="D78" s="1" t="s">
        <v>214</v>
      </c>
      <c r="E78" s="1" t="s">
        <v>1</v>
      </c>
      <c r="F78" s="1">
        <v>19</v>
      </c>
      <c r="G78" s="1"/>
      <c r="H78" s="1"/>
      <c r="I78" s="1"/>
      <c r="J78" s="1"/>
      <c r="K78" s="1"/>
      <c r="L78" s="1"/>
      <c r="M78" s="1"/>
      <c r="N78" s="1"/>
      <c r="O78" s="1"/>
      <c r="P78" s="1">
        <v>0</v>
      </c>
      <c r="Q78" s="1">
        <v>1</v>
      </c>
      <c r="R78" s="1"/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>
        <v>1</v>
      </c>
      <c r="AL78" s="1"/>
      <c r="AM78" s="2"/>
      <c r="AN78" s="2"/>
      <c r="AO78" s="2"/>
      <c r="AP78" s="2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>
        <v>4</v>
      </c>
    </row>
    <row r="79" spans="1:55" x14ac:dyDescent="0.3">
      <c r="A79" s="1" t="s">
        <v>77</v>
      </c>
      <c r="B79" s="1" t="s">
        <v>206</v>
      </c>
      <c r="C79" s="1" t="s">
        <v>213</v>
      </c>
      <c r="D79" s="1" t="s">
        <v>214</v>
      </c>
      <c r="E79" s="1" t="s">
        <v>1</v>
      </c>
      <c r="F79" s="1">
        <v>21</v>
      </c>
      <c r="G79" s="1">
        <v>19</v>
      </c>
      <c r="H79" s="1">
        <v>23</v>
      </c>
      <c r="I79" s="1"/>
      <c r="J79" s="1"/>
      <c r="K79" s="1"/>
      <c r="L79" s="1"/>
      <c r="M79" s="1"/>
      <c r="N79" s="1"/>
      <c r="O79" s="2">
        <f>150*4.7</f>
        <v>705</v>
      </c>
      <c r="P79" s="1">
        <v>0</v>
      </c>
      <c r="Q79" s="1">
        <v>1</v>
      </c>
      <c r="R79" s="1">
        <v>0</v>
      </c>
      <c r="S79" s="1">
        <v>1</v>
      </c>
      <c r="T79" s="1">
        <v>1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0</v>
      </c>
      <c r="AI79" s="1">
        <v>0</v>
      </c>
      <c r="AJ79" s="1">
        <v>0</v>
      </c>
      <c r="AK79" s="1">
        <v>1</v>
      </c>
      <c r="AL79" s="1">
        <v>35</v>
      </c>
      <c r="AM79" s="2">
        <v>1</v>
      </c>
      <c r="AN79" s="2">
        <v>2</v>
      </c>
      <c r="AO79" s="2">
        <v>2</v>
      </c>
      <c r="AP79" s="2"/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/>
    </row>
    <row r="80" spans="1:55" x14ac:dyDescent="0.3">
      <c r="A80" s="1" t="s">
        <v>77</v>
      </c>
      <c r="B80" s="1" t="s">
        <v>208</v>
      </c>
      <c r="C80" s="1" t="s">
        <v>213</v>
      </c>
      <c r="D80" s="1" t="s">
        <v>214</v>
      </c>
      <c r="E80" s="1" t="s">
        <v>1</v>
      </c>
      <c r="F80" s="1"/>
      <c r="G80" s="1"/>
      <c r="H80" s="1"/>
      <c r="I80" s="1">
        <v>37</v>
      </c>
      <c r="J80" s="1">
        <v>33</v>
      </c>
      <c r="K80" s="1">
        <v>41</v>
      </c>
      <c r="L80" s="1">
        <v>37</v>
      </c>
      <c r="M80" s="1">
        <v>33</v>
      </c>
      <c r="N80" s="1">
        <v>41</v>
      </c>
      <c r="O80" s="1"/>
      <c r="P80" s="1">
        <v>0</v>
      </c>
      <c r="Q80" s="1">
        <v>1</v>
      </c>
      <c r="R80" s="1">
        <v>0</v>
      </c>
      <c r="S80" s="1">
        <v>1</v>
      </c>
      <c r="T80" s="1">
        <v>1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0</v>
      </c>
      <c r="AJ80" s="1">
        <v>0</v>
      </c>
      <c r="AK80" s="1">
        <v>1</v>
      </c>
      <c r="AL80" s="1"/>
      <c r="AM80" s="1"/>
      <c r="AN80" s="1"/>
      <c r="AO80" s="1">
        <v>2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3">
      <c r="A81" s="1" t="s">
        <v>77</v>
      </c>
      <c r="B81" s="1" t="s">
        <v>209</v>
      </c>
      <c r="C81" s="1" t="s">
        <v>213</v>
      </c>
      <c r="D81" s="1" t="s">
        <v>214</v>
      </c>
      <c r="E81" s="1" t="s">
        <v>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>
        <v>1</v>
      </c>
      <c r="AL81" s="1"/>
      <c r="AM81" s="2"/>
      <c r="AN81" s="2"/>
      <c r="AO81" s="2"/>
      <c r="AP81" s="2"/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0</v>
      </c>
      <c r="BC81" s="1"/>
    </row>
    <row r="82" spans="1:55" x14ac:dyDescent="0.3">
      <c r="A82" s="1" t="s">
        <v>78</v>
      </c>
      <c r="B82" s="1" t="s">
        <v>206</v>
      </c>
      <c r="C82" s="1" t="s">
        <v>213</v>
      </c>
      <c r="D82" s="1" t="s">
        <v>214</v>
      </c>
      <c r="E82" s="1" t="s">
        <v>1</v>
      </c>
      <c r="F82" s="1">
        <v>12</v>
      </c>
      <c r="G82" s="1">
        <v>11</v>
      </c>
      <c r="H82" s="1">
        <v>13</v>
      </c>
      <c r="I82" s="1"/>
      <c r="J82" s="1"/>
      <c r="K82" s="1"/>
      <c r="L82" s="1"/>
      <c r="M82" s="1"/>
      <c r="N82" s="1"/>
      <c r="O82" s="2">
        <f>65*1.3</f>
        <v>84.5</v>
      </c>
      <c r="P82" s="1">
        <v>0</v>
      </c>
      <c r="Q82" s="1">
        <v>1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1</v>
      </c>
      <c r="AE82" s="1">
        <v>1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7</v>
      </c>
      <c r="AM82" s="2">
        <v>1</v>
      </c>
      <c r="AN82" s="2">
        <v>2</v>
      </c>
      <c r="AO82" s="2">
        <v>2</v>
      </c>
      <c r="AP82" s="2"/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/>
    </row>
    <row r="83" spans="1:55" x14ac:dyDescent="0.3">
      <c r="A83" s="1" t="s">
        <v>78</v>
      </c>
      <c r="B83" s="1" t="s">
        <v>207</v>
      </c>
      <c r="C83" s="1" t="s">
        <v>213</v>
      </c>
      <c r="D83" s="1" t="s">
        <v>214</v>
      </c>
      <c r="E83" s="1" t="s">
        <v>1</v>
      </c>
      <c r="F83" s="1">
        <v>24.6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>
        <v>1</v>
      </c>
      <c r="AL83" s="1"/>
      <c r="AM83" s="2"/>
      <c r="AN83" s="2"/>
      <c r="AO83" s="2"/>
      <c r="AP83" s="2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>
        <v>3</v>
      </c>
    </row>
    <row r="84" spans="1:55" x14ac:dyDescent="0.3">
      <c r="A84" s="1" t="s">
        <v>78</v>
      </c>
      <c r="B84" s="1" t="s">
        <v>208</v>
      </c>
      <c r="C84" s="1" t="s">
        <v>213</v>
      </c>
      <c r="D84" s="1" t="s">
        <v>214</v>
      </c>
      <c r="E84" s="1" t="s">
        <v>1</v>
      </c>
      <c r="F84" s="1"/>
      <c r="G84" s="1"/>
      <c r="H84" s="1"/>
      <c r="I84" s="1">
        <v>24</v>
      </c>
      <c r="J84" s="1">
        <v>22</v>
      </c>
      <c r="K84" s="1">
        <v>26</v>
      </c>
      <c r="L84" s="1">
        <v>24</v>
      </c>
      <c r="M84" s="1">
        <v>21</v>
      </c>
      <c r="N84" s="1">
        <v>27</v>
      </c>
      <c r="O84" s="1"/>
      <c r="P84" s="1">
        <v>0</v>
      </c>
      <c r="Q84" s="1">
        <v>1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0</v>
      </c>
      <c r="AJ84" s="1">
        <v>0</v>
      </c>
      <c r="AK84" s="1">
        <v>1</v>
      </c>
      <c r="AL84" s="1"/>
      <c r="AM84" s="2"/>
      <c r="AN84" s="2"/>
      <c r="AO84" s="2">
        <v>2</v>
      </c>
      <c r="AP84" s="2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3">
      <c r="A85" s="1" t="s">
        <v>78</v>
      </c>
      <c r="B85" s="1" t="s">
        <v>209</v>
      </c>
      <c r="C85" s="1" t="s">
        <v>213</v>
      </c>
      <c r="D85" s="1" t="s">
        <v>214</v>
      </c>
      <c r="E85" s="1" t="s">
        <v>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>
        <v>1</v>
      </c>
      <c r="AL85" s="1"/>
      <c r="AM85" s="2"/>
      <c r="AN85" s="2"/>
      <c r="AO85" s="2"/>
      <c r="AP85" s="2"/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1</v>
      </c>
      <c r="BB85" s="1">
        <v>0</v>
      </c>
      <c r="BC85" s="1"/>
    </row>
    <row r="86" spans="1:55" x14ac:dyDescent="0.3">
      <c r="A86" s="1" t="s">
        <v>79</v>
      </c>
      <c r="B86" s="1" t="s">
        <v>205</v>
      </c>
      <c r="C86" s="1" t="s">
        <v>213</v>
      </c>
      <c r="D86" s="1" t="s">
        <v>214</v>
      </c>
      <c r="E86" s="1" t="s">
        <v>1</v>
      </c>
      <c r="F86" s="1">
        <v>16.5</v>
      </c>
      <c r="G86" s="1"/>
      <c r="H86" s="1"/>
      <c r="I86" s="1"/>
      <c r="J86" s="1"/>
      <c r="K86" s="1"/>
      <c r="L86" s="1"/>
      <c r="M86" s="1"/>
      <c r="N86" s="1"/>
      <c r="O86" s="1"/>
      <c r="P86" s="1">
        <v>0</v>
      </c>
      <c r="Q86" s="1">
        <v>1</v>
      </c>
      <c r="R86" s="1"/>
      <c r="S86" s="1">
        <v>1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>
        <v>1</v>
      </c>
      <c r="AL86" s="1"/>
      <c r="AM86" s="2"/>
      <c r="AN86" s="2"/>
      <c r="AO86" s="2"/>
      <c r="AP86" s="2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>
        <v>3</v>
      </c>
    </row>
    <row r="87" spans="1:55" x14ac:dyDescent="0.3">
      <c r="A87" s="1" t="s">
        <v>79</v>
      </c>
      <c r="B87" s="1" t="s">
        <v>206</v>
      </c>
      <c r="C87" s="1" t="s">
        <v>213</v>
      </c>
      <c r="D87" s="1" t="s">
        <v>214</v>
      </c>
      <c r="E87" s="1" t="s">
        <v>1</v>
      </c>
      <c r="F87" s="1">
        <v>17</v>
      </c>
      <c r="G87" s="1">
        <v>15</v>
      </c>
      <c r="H87" s="1">
        <v>18</v>
      </c>
      <c r="I87" s="1"/>
      <c r="J87" s="1"/>
      <c r="K87" s="1"/>
      <c r="L87" s="1"/>
      <c r="M87" s="1"/>
      <c r="N87" s="1"/>
      <c r="O87" s="2">
        <f>68*2</f>
        <v>136</v>
      </c>
      <c r="P87" s="1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1</v>
      </c>
      <c r="AE87" s="1">
        <v>1</v>
      </c>
      <c r="AF87" s="1">
        <v>1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14</v>
      </c>
      <c r="AM87" s="2">
        <v>1</v>
      </c>
      <c r="AN87" s="2">
        <v>2</v>
      </c>
      <c r="AO87" s="2">
        <v>2</v>
      </c>
      <c r="AP87" s="2"/>
      <c r="AQ87" s="1">
        <v>0</v>
      </c>
      <c r="AR87" s="1">
        <v>0</v>
      </c>
      <c r="AS87" s="1">
        <v>1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/>
    </row>
    <row r="88" spans="1:55" x14ac:dyDescent="0.3">
      <c r="A88" s="1" t="s">
        <v>79</v>
      </c>
      <c r="B88" s="1" t="s">
        <v>207</v>
      </c>
      <c r="C88" s="1" t="s">
        <v>213</v>
      </c>
      <c r="D88" s="1" t="s">
        <v>214</v>
      </c>
      <c r="E88" s="1" t="s">
        <v>1</v>
      </c>
      <c r="F88" s="1">
        <v>31.3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>
        <v>1</v>
      </c>
      <c r="AL88" s="1"/>
      <c r="AM88" s="2"/>
      <c r="AN88" s="2"/>
      <c r="AO88" s="2"/>
      <c r="AP88" s="2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>
        <v>4.2</v>
      </c>
    </row>
    <row r="89" spans="1:55" x14ac:dyDescent="0.3">
      <c r="A89" s="1" t="s">
        <v>79</v>
      </c>
      <c r="B89" s="1" t="s">
        <v>208</v>
      </c>
      <c r="C89" s="1" t="s">
        <v>213</v>
      </c>
      <c r="D89" s="1" t="s">
        <v>214</v>
      </c>
      <c r="E89" s="1" t="s">
        <v>1</v>
      </c>
      <c r="F89" s="1"/>
      <c r="G89" s="1"/>
      <c r="H89" s="1"/>
      <c r="I89" s="1">
        <v>30.5</v>
      </c>
      <c r="J89" s="1">
        <v>27</v>
      </c>
      <c r="K89" s="1">
        <v>34</v>
      </c>
      <c r="L89" s="1">
        <v>30.5</v>
      </c>
      <c r="M89" s="1">
        <v>27</v>
      </c>
      <c r="N89" s="1">
        <v>34</v>
      </c>
      <c r="O89" s="1"/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1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0</v>
      </c>
      <c r="AI89" s="1">
        <v>0</v>
      </c>
      <c r="AJ89" s="1">
        <v>0</v>
      </c>
      <c r="AK89" s="1">
        <v>1</v>
      </c>
      <c r="AL89" s="1"/>
      <c r="AM89" s="2"/>
      <c r="AN89" s="2"/>
      <c r="AO89" s="2">
        <v>2</v>
      </c>
      <c r="AP89" s="2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3">
      <c r="A90" s="1" t="s">
        <v>79</v>
      </c>
      <c r="B90" s="1" t="s">
        <v>209</v>
      </c>
      <c r="C90" s="1" t="s">
        <v>213</v>
      </c>
      <c r="D90" s="1" t="s">
        <v>214</v>
      </c>
      <c r="E90" s="1" t="s">
        <v>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>
        <v>1</v>
      </c>
      <c r="AL90" s="1"/>
      <c r="AM90" s="2"/>
      <c r="AN90" s="2"/>
      <c r="AO90" s="2"/>
      <c r="AP90" s="2"/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/>
    </row>
    <row r="91" spans="1:55" x14ac:dyDescent="0.3">
      <c r="A91" s="1" t="s">
        <v>80</v>
      </c>
      <c r="B91" s="1" t="s">
        <v>205</v>
      </c>
      <c r="C91" s="1" t="s">
        <v>213</v>
      </c>
      <c r="D91" s="1" t="s">
        <v>214</v>
      </c>
      <c r="E91" s="1" t="s">
        <v>1</v>
      </c>
      <c r="F91" s="1">
        <v>13.5</v>
      </c>
      <c r="G91" s="1"/>
      <c r="H91" s="1"/>
      <c r="I91" s="1"/>
      <c r="J91" s="1"/>
      <c r="K91" s="1"/>
      <c r="L91" s="1"/>
      <c r="M91" s="1"/>
      <c r="N91" s="1"/>
      <c r="O91" s="1"/>
      <c r="P91" s="1">
        <v>0</v>
      </c>
      <c r="Q91" s="1">
        <v>0</v>
      </c>
      <c r="R91" s="1"/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>
        <v>1</v>
      </c>
      <c r="AL91" s="1"/>
      <c r="AM91" s="2"/>
      <c r="AN91" s="2"/>
      <c r="AO91" s="2"/>
      <c r="AP91" s="2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>
        <v>4</v>
      </c>
    </row>
    <row r="92" spans="1:55" x14ac:dyDescent="0.3">
      <c r="A92" s="1" t="s">
        <v>80</v>
      </c>
      <c r="B92" s="1" t="s">
        <v>206</v>
      </c>
      <c r="C92" s="1" t="s">
        <v>213</v>
      </c>
      <c r="D92" s="1" t="s">
        <v>214</v>
      </c>
      <c r="E92" s="1" t="s">
        <v>1</v>
      </c>
      <c r="F92" s="1">
        <v>13</v>
      </c>
      <c r="G92" s="1">
        <v>12</v>
      </c>
      <c r="H92" s="1">
        <v>15</v>
      </c>
      <c r="I92" s="1"/>
      <c r="J92" s="1"/>
      <c r="K92" s="1"/>
      <c r="L92" s="1"/>
      <c r="M92" s="1"/>
      <c r="N92" s="1"/>
      <c r="O92" s="2">
        <f>76*2.1</f>
        <v>159.6</v>
      </c>
      <c r="P92" s="1">
        <v>0</v>
      </c>
      <c r="Q92" s="1">
        <v>1</v>
      </c>
      <c r="R92" s="1">
        <v>0</v>
      </c>
      <c r="S92" s="1">
        <v>1</v>
      </c>
      <c r="T92" s="1">
        <v>1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0</v>
      </c>
      <c r="AJ92" s="1">
        <v>0</v>
      </c>
      <c r="AK92" s="1">
        <v>1</v>
      </c>
      <c r="AL92" s="1">
        <v>21</v>
      </c>
      <c r="AM92" s="2">
        <v>1</v>
      </c>
      <c r="AN92" s="2">
        <v>2</v>
      </c>
      <c r="AO92" s="2">
        <v>2</v>
      </c>
      <c r="AP92" s="2"/>
      <c r="AQ92" s="1">
        <v>0</v>
      </c>
      <c r="AR92" s="1">
        <v>1</v>
      </c>
      <c r="AS92" s="1">
        <v>1</v>
      </c>
      <c r="AT92" s="1">
        <v>0</v>
      </c>
      <c r="AU92" s="1">
        <v>1</v>
      </c>
      <c r="AV92" s="1">
        <v>0</v>
      </c>
      <c r="AW92" s="1">
        <v>1</v>
      </c>
      <c r="AX92" s="1">
        <v>1</v>
      </c>
      <c r="AY92" s="1">
        <v>0</v>
      </c>
      <c r="AZ92" s="1">
        <v>1</v>
      </c>
      <c r="BA92" s="1">
        <v>0</v>
      </c>
      <c r="BB92" s="1">
        <v>1</v>
      </c>
      <c r="BC92" s="1"/>
    </row>
    <row r="93" spans="1:55" x14ac:dyDescent="0.3">
      <c r="A93" s="1" t="s">
        <v>80</v>
      </c>
      <c r="B93" s="1" t="s">
        <v>207</v>
      </c>
      <c r="C93" s="1" t="s">
        <v>213</v>
      </c>
      <c r="D93" s="1" t="s">
        <v>214</v>
      </c>
      <c r="E93" s="1" t="s">
        <v>1</v>
      </c>
      <c r="F93" s="1">
        <v>27.7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>
        <v>1</v>
      </c>
      <c r="AL93" s="1"/>
      <c r="AM93" s="2"/>
      <c r="AN93" s="2"/>
      <c r="AO93" s="2"/>
      <c r="AP93" s="2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>
        <v>4.2</v>
      </c>
    </row>
    <row r="94" spans="1:55" x14ac:dyDescent="0.3">
      <c r="A94" s="1" t="s">
        <v>80</v>
      </c>
      <c r="B94" s="1" t="s">
        <v>208</v>
      </c>
      <c r="C94" s="1" t="s">
        <v>213</v>
      </c>
      <c r="D94" s="1" t="s">
        <v>214</v>
      </c>
      <c r="E94" s="1" t="s">
        <v>1</v>
      </c>
      <c r="F94" s="1"/>
      <c r="G94" s="1"/>
      <c r="H94" s="1"/>
      <c r="I94" s="1">
        <v>24.5</v>
      </c>
      <c r="J94" s="1">
        <v>20</v>
      </c>
      <c r="K94" s="1">
        <v>29</v>
      </c>
      <c r="L94" s="1">
        <v>26.5</v>
      </c>
      <c r="M94" s="1">
        <v>21</v>
      </c>
      <c r="N94" s="1">
        <v>32</v>
      </c>
      <c r="O94" s="1"/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0</v>
      </c>
      <c r="AK94" s="1">
        <v>1</v>
      </c>
      <c r="AL94" s="1"/>
      <c r="AM94" s="2"/>
      <c r="AN94" s="2"/>
      <c r="AO94" s="2">
        <v>2</v>
      </c>
      <c r="AP94" s="2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3">
      <c r="A95" s="1" t="s">
        <v>80</v>
      </c>
      <c r="B95" s="1" t="s">
        <v>209</v>
      </c>
      <c r="C95" s="1" t="s">
        <v>213</v>
      </c>
      <c r="D95" s="1" t="s">
        <v>214</v>
      </c>
      <c r="E95" s="1" t="s">
        <v>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>
        <v>1</v>
      </c>
      <c r="AL95" s="1"/>
      <c r="AM95" s="2"/>
      <c r="AN95" s="2"/>
      <c r="AO95" s="2"/>
      <c r="AP95" s="2"/>
      <c r="AQ95" s="1">
        <v>0</v>
      </c>
      <c r="AR95" s="1">
        <v>1</v>
      </c>
      <c r="AS95" s="1">
        <v>1</v>
      </c>
      <c r="AT95" s="1">
        <v>0</v>
      </c>
      <c r="AU95" s="1">
        <v>0</v>
      </c>
      <c r="AV95" s="1">
        <v>0</v>
      </c>
      <c r="AW95" s="1">
        <v>1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/>
    </row>
    <row r="96" spans="1:55" x14ac:dyDescent="0.3">
      <c r="A96" s="1" t="s">
        <v>81</v>
      </c>
      <c r="B96" s="1" t="s">
        <v>205</v>
      </c>
      <c r="C96" s="1" t="s">
        <v>213</v>
      </c>
      <c r="D96" s="1" t="s">
        <v>214</v>
      </c>
      <c r="E96" s="1" t="s">
        <v>1</v>
      </c>
      <c r="F96" s="1">
        <v>15.5</v>
      </c>
      <c r="G96" s="1"/>
      <c r="H96" s="1"/>
      <c r="I96" s="1"/>
      <c r="J96" s="1"/>
      <c r="K96" s="1"/>
      <c r="L96" s="1"/>
      <c r="M96" s="1"/>
      <c r="N96" s="1"/>
      <c r="O96" s="1"/>
      <c r="P96" s="1">
        <v>0</v>
      </c>
      <c r="Q96" s="1">
        <v>0</v>
      </c>
      <c r="R96" s="1"/>
      <c r="S96" s="1">
        <v>1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>
        <v>1</v>
      </c>
      <c r="AL96" s="1"/>
      <c r="AM96" s="2"/>
      <c r="AN96" s="2"/>
      <c r="AO96" s="2"/>
      <c r="AP96" s="2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>
        <v>3</v>
      </c>
    </row>
    <row r="97" spans="1:55" x14ac:dyDescent="0.3">
      <c r="A97" s="1" t="s">
        <v>81</v>
      </c>
      <c r="B97" s="1" t="s">
        <v>206</v>
      </c>
      <c r="C97" s="1" t="s">
        <v>213</v>
      </c>
      <c r="D97" s="1" t="s">
        <v>214</v>
      </c>
      <c r="E97" s="1" t="s">
        <v>1</v>
      </c>
      <c r="F97" s="1">
        <v>14</v>
      </c>
      <c r="G97" s="1">
        <v>13</v>
      </c>
      <c r="H97" s="1">
        <v>16</v>
      </c>
      <c r="I97" s="1"/>
      <c r="J97" s="1"/>
      <c r="K97" s="1"/>
      <c r="L97" s="1"/>
      <c r="M97" s="1"/>
      <c r="N97" s="1"/>
      <c r="O97" s="2">
        <f>80*1.9</f>
        <v>152</v>
      </c>
      <c r="P97" s="1">
        <v>0</v>
      </c>
      <c r="Q97" s="1">
        <v>0</v>
      </c>
      <c r="R97" s="1">
        <v>0</v>
      </c>
      <c r="S97" s="1">
        <v>1</v>
      </c>
      <c r="T97" s="1">
        <v>1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1</v>
      </c>
      <c r="AE97" s="1">
        <v>1</v>
      </c>
      <c r="AF97" s="1">
        <v>1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14</v>
      </c>
      <c r="AM97" s="2">
        <v>1</v>
      </c>
      <c r="AN97" s="2">
        <v>2</v>
      </c>
      <c r="AO97" s="2">
        <v>2</v>
      </c>
      <c r="AP97" s="2"/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/>
    </row>
    <row r="98" spans="1:55" x14ac:dyDescent="0.3">
      <c r="A98" s="1" t="s">
        <v>81</v>
      </c>
      <c r="B98" s="1" t="s">
        <v>208</v>
      </c>
      <c r="C98" s="1" t="s">
        <v>213</v>
      </c>
      <c r="D98" s="1" t="s">
        <v>214</v>
      </c>
      <c r="E98" s="1" t="s">
        <v>1</v>
      </c>
      <c r="F98" s="1"/>
      <c r="G98" s="1"/>
      <c r="H98" s="1"/>
      <c r="I98" s="1">
        <v>30</v>
      </c>
      <c r="J98" s="1">
        <v>28</v>
      </c>
      <c r="K98" s="1">
        <v>32</v>
      </c>
      <c r="L98" s="1">
        <v>30</v>
      </c>
      <c r="M98" s="1">
        <v>28</v>
      </c>
      <c r="N98" s="1">
        <v>32</v>
      </c>
      <c r="O98" s="1"/>
      <c r="P98" s="1">
        <v>0</v>
      </c>
      <c r="Q98" s="1">
        <v>1</v>
      </c>
      <c r="R98" s="1">
        <v>0</v>
      </c>
      <c r="S98" s="1">
        <v>1</v>
      </c>
      <c r="T98" s="1">
        <v>1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0</v>
      </c>
      <c r="AJ98" s="1">
        <v>0</v>
      </c>
      <c r="AK98" s="1">
        <v>1</v>
      </c>
      <c r="AL98" s="1"/>
      <c r="AM98" s="2"/>
      <c r="AN98" s="2"/>
      <c r="AO98" s="2">
        <v>3</v>
      </c>
      <c r="AP98" s="2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3">
      <c r="A99" s="1" t="s">
        <v>81</v>
      </c>
      <c r="B99" s="1" t="s">
        <v>209</v>
      </c>
      <c r="C99" s="1" t="s">
        <v>213</v>
      </c>
      <c r="D99" s="1" t="s">
        <v>214</v>
      </c>
      <c r="E99" s="1" t="s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>
        <v>1</v>
      </c>
      <c r="AL99" s="1"/>
      <c r="AM99" s="2"/>
      <c r="AN99" s="2"/>
      <c r="AO99" s="2"/>
      <c r="AP99" s="2"/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1</v>
      </c>
      <c r="AX99" s="1">
        <v>1</v>
      </c>
      <c r="AY99" s="1">
        <v>1</v>
      </c>
      <c r="AZ99" s="1">
        <v>0</v>
      </c>
      <c r="BA99" s="1">
        <v>0</v>
      </c>
      <c r="BB99" s="1">
        <v>0</v>
      </c>
      <c r="BC99" s="1"/>
    </row>
    <row r="100" spans="1:55" x14ac:dyDescent="0.3">
      <c r="A100" s="1" t="s">
        <v>82</v>
      </c>
      <c r="B100" s="1" t="s">
        <v>205</v>
      </c>
      <c r="C100" s="1" t="s">
        <v>213</v>
      </c>
      <c r="D100" s="1" t="s">
        <v>214</v>
      </c>
      <c r="E100" s="1" t="s">
        <v>1</v>
      </c>
      <c r="F100" s="1">
        <v>16.5</v>
      </c>
      <c r="G100" s="1"/>
      <c r="H100" s="1"/>
      <c r="I100" s="1"/>
      <c r="J100" s="1"/>
      <c r="K100" s="1"/>
      <c r="L100" s="1"/>
      <c r="M100" s="1"/>
      <c r="N100" s="1"/>
      <c r="O100" s="1"/>
      <c r="P100" s="1">
        <v>0</v>
      </c>
      <c r="Q100" s="1">
        <v>1</v>
      </c>
      <c r="R100" s="1"/>
      <c r="S100" s="1">
        <v>0</v>
      </c>
      <c r="T100" s="1">
        <v>0</v>
      </c>
      <c r="U100" s="1">
        <v>1</v>
      </c>
      <c r="V100" s="1">
        <v>1</v>
      </c>
      <c r="W100" s="1">
        <v>0</v>
      </c>
      <c r="X100" s="1">
        <v>0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>
        <v>1</v>
      </c>
      <c r="AL100" s="1"/>
      <c r="AM100" s="2"/>
      <c r="AN100" s="2"/>
      <c r="AO100" s="2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>
        <v>4</v>
      </c>
    </row>
    <row r="101" spans="1:55" x14ac:dyDescent="0.3">
      <c r="A101" s="1" t="s">
        <v>82</v>
      </c>
      <c r="B101" s="1" t="s">
        <v>206</v>
      </c>
      <c r="C101" s="1" t="s">
        <v>213</v>
      </c>
      <c r="D101" s="1" t="s">
        <v>214</v>
      </c>
      <c r="E101" s="1" t="s">
        <v>1</v>
      </c>
      <c r="F101" s="1">
        <v>16</v>
      </c>
      <c r="G101" s="1">
        <v>14</v>
      </c>
      <c r="H101" s="1">
        <v>17</v>
      </c>
      <c r="I101" s="1"/>
      <c r="J101" s="1"/>
      <c r="K101" s="1"/>
      <c r="L101" s="1"/>
      <c r="M101" s="1"/>
      <c r="N101" s="1"/>
      <c r="O101" s="2">
        <f>30*3.2</f>
        <v>96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35</v>
      </c>
      <c r="AM101" s="2">
        <v>1</v>
      </c>
      <c r="AN101" s="2">
        <v>2</v>
      </c>
      <c r="AO101" s="2">
        <v>2</v>
      </c>
      <c r="AP101" s="2"/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/>
    </row>
    <row r="102" spans="1:55" x14ac:dyDescent="0.3">
      <c r="A102" s="1" t="s">
        <v>82</v>
      </c>
      <c r="B102" s="1" t="s">
        <v>207</v>
      </c>
      <c r="C102" s="1" t="s">
        <v>213</v>
      </c>
      <c r="D102" s="1" t="s">
        <v>214</v>
      </c>
      <c r="E102" s="1" t="s">
        <v>1</v>
      </c>
      <c r="F102" s="1">
        <v>25.9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>
        <v>1</v>
      </c>
      <c r="AL102" s="1"/>
      <c r="AM102" s="2"/>
      <c r="AN102" s="2"/>
      <c r="AO102" s="2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>
        <v>5.9</v>
      </c>
    </row>
    <row r="103" spans="1:55" x14ac:dyDescent="0.3">
      <c r="A103" s="1" t="s">
        <v>82</v>
      </c>
      <c r="B103" s="1" t="s">
        <v>208</v>
      </c>
      <c r="C103" s="1" t="s">
        <v>213</v>
      </c>
      <c r="D103" s="1" t="s">
        <v>214</v>
      </c>
      <c r="E103" s="1" t="s">
        <v>1</v>
      </c>
      <c r="F103" s="1"/>
      <c r="G103" s="1"/>
      <c r="H103" s="1"/>
      <c r="I103" s="1">
        <v>27.5</v>
      </c>
      <c r="J103" s="1">
        <v>23</v>
      </c>
      <c r="K103" s="1">
        <v>32</v>
      </c>
      <c r="L103" s="1">
        <v>27</v>
      </c>
      <c r="M103" s="1">
        <v>24</v>
      </c>
      <c r="N103" s="1">
        <v>30</v>
      </c>
      <c r="O103" s="1"/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0</v>
      </c>
      <c r="AI103" s="1">
        <v>0</v>
      </c>
      <c r="AJ103" s="1">
        <v>0</v>
      </c>
      <c r="AK103" s="1">
        <v>1</v>
      </c>
      <c r="AL103" s="1"/>
      <c r="AM103" s="2"/>
      <c r="AN103" s="2"/>
      <c r="AO103" s="2">
        <v>2</v>
      </c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3">
      <c r="A104" s="1" t="s">
        <v>82</v>
      </c>
      <c r="B104" s="1" t="s">
        <v>209</v>
      </c>
      <c r="C104" s="1" t="s">
        <v>213</v>
      </c>
      <c r="D104" s="1" t="s">
        <v>214</v>
      </c>
      <c r="E104" s="1" t="s">
        <v>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>
        <v>1</v>
      </c>
      <c r="AL104" s="1"/>
      <c r="AM104" s="2"/>
      <c r="AN104" s="2"/>
      <c r="AO104" s="2"/>
      <c r="AP104" s="2"/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/>
    </row>
    <row r="105" spans="1:55" x14ac:dyDescent="0.3">
      <c r="A105" s="1" t="s">
        <v>83</v>
      </c>
      <c r="B105" s="1" t="s">
        <v>205</v>
      </c>
      <c r="C105" s="1" t="s">
        <v>213</v>
      </c>
      <c r="D105" s="1" t="s">
        <v>214</v>
      </c>
      <c r="E105" s="1" t="s">
        <v>1</v>
      </c>
      <c r="F105" s="1">
        <v>13</v>
      </c>
      <c r="G105" s="1"/>
      <c r="H105" s="1"/>
      <c r="I105" s="1"/>
      <c r="J105" s="1"/>
      <c r="K105" s="1"/>
      <c r="L105" s="1"/>
      <c r="M105" s="1"/>
      <c r="N105" s="1"/>
      <c r="O105" s="1"/>
      <c r="P105" s="1">
        <v>0</v>
      </c>
      <c r="Q105" s="1">
        <v>0</v>
      </c>
      <c r="R105" s="1"/>
      <c r="S105" s="1">
        <v>1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>
        <v>1</v>
      </c>
      <c r="AL105" s="1"/>
      <c r="AM105" s="2"/>
      <c r="AN105" s="2"/>
      <c r="AO105" s="2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>
        <v>4</v>
      </c>
    </row>
    <row r="106" spans="1:55" x14ac:dyDescent="0.3">
      <c r="A106" s="1" t="s">
        <v>83</v>
      </c>
      <c r="B106" s="1" t="s">
        <v>206</v>
      </c>
      <c r="C106" s="1" t="s">
        <v>213</v>
      </c>
      <c r="D106" s="1" t="s">
        <v>214</v>
      </c>
      <c r="E106" s="1" t="s">
        <v>1</v>
      </c>
      <c r="F106" s="1">
        <v>13</v>
      </c>
      <c r="G106" s="1">
        <v>12</v>
      </c>
      <c r="H106" s="1">
        <v>14</v>
      </c>
      <c r="I106" s="1"/>
      <c r="J106" s="1"/>
      <c r="K106" s="1"/>
      <c r="L106" s="1"/>
      <c r="M106" s="1"/>
      <c r="N106" s="1"/>
      <c r="O106" s="2">
        <f>60*3.9</f>
        <v>234</v>
      </c>
      <c r="P106" s="1">
        <v>0</v>
      </c>
      <c r="Q106" s="1">
        <v>0</v>
      </c>
      <c r="R106" s="1">
        <v>0</v>
      </c>
      <c r="S106" s="1">
        <v>1</v>
      </c>
      <c r="T106" s="1">
        <v>1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0</v>
      </c>
      <c r="AI106" s="1">
        <v>0</v>
      </c>
      <c r="AJ106" s="1">
        <v>0</v>
      </c>
      <c r="AK106" s="1">
        <v>1</v>
      </c>
      <c r="AL106" s="1">
        <v>28</v>
      </c>
      <c r="AM106" s="2">
        <v>4</v>
      </c>
      <c r="AN106" s="2">
        <v>2</v>
      </c>
      <c r="AO106" s="2">
        <v>3</v>
      </c>
      <c r="AP106" s="2"/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/>
    </row>
    <row r="107" spans="1:55" x14ac:dyDescent="0.3">
      <c r="A107" s="1" t="s">
        <v>83</v>
      </c>
      <c r="B107" s="1" t="s">
        <v>211</v>
      </c>
      <c r="C107" s="1" t="s">
        <v>213</v>
      </c>
      <c r="D107" s="1" t="s">
        <v>214</v>
      </c>
      <c r="E107" s="1" t="s">
        <v>1</v>
      </c>
      <c r="F107" s="1">
        <v>12.9</v>
      </c>
      <c r="G107" s="1"/>
      <c r="H107" s="1"/>
      <c r="I107" s="1"/>
      <c r="J107" s="1"/>
      <c r="K107" s="1"/>
      <c r="L107" s="1"/>
      <c r="M107" s="1"/>
      <c r="N107" s="1"/>
      <c r="O107" s="1">
        <v>235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>
        <v>1</v>
      </c>
      <c r="AL107" s="1"/>
      <c r="AM107" s="2"/>
      <c r="AN107" s="2"/>
      <c r="AO107" s="2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3">
      <c r="A108" s="1" t="s">
        <v>83</v>
      </c>
      <c r="B108" s="1" t="s">
        <v>208</v>
      </c>
      <c r="C108" s="1" t="s">
        <v>213</v>
      </c>
      <c r="D108" s="1" t="s">
        <v>214</v>
      </c>
      <c r="E108" s="1" t="s">
        <v>1</v>
      </c>
      <c r="F108" s="1"/>
      <c r="G108" s="1"/>
      <c r="H108" s="1"/>
      <c r="I108" s="1">
        <v>25</v>
      </c>
      <c r="J108" s="1">
        <v>22</v>
      </c>
      <c r="K108" s="1">
        <v>28</v>
      </c>
      <c r="L108" s="1">
        <v>25</v>
      </c>
      <c r="M108" s="1">
        <v>22</v>
      </c>
      <c r="N108" s="1">
        <v>28</v>
      </c>
      <c r="O108" s="1"/>
      <c r="P108" s="1">
        <v>0</v>
      </c>
      <c r="Q108" s="1">
        <v>1</v>
      </c>
      <c r="R108" s="1">
        <v>0</v>
      </c>
      <c r="S108" s="1">
        <v>1</v>
      </c>
      <c r="T108" s="1">
        <v>1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0</v>
      </c>
      <c r="AJ108" s="1">
        <v>0</v>
      </c>
      <c r="AK108" s="1">
        <v>1</v>
      </c>
      <c r="AL108" s="1"/>
      <c r="AM108" s="2"/>
      <c r="AN108" s="2"/>
      <c r="AO108" s="2">
        <v>3</v>
      </c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3">
      <c r="A109" s="1" t="s">
        <v>83</v>
      </c>
      <c r="B109" s="1" t="s">
        <v>209</v>
      </c>
      <c r="C109" s="1" t="s">
        <v>213</v>
      </c>
      <c r="D109" s="1" t="s">
        <v>214</v>
      </c>
      <c r="E109" s="1" t="s"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>
        <v>1</v>
      </c>
      <c r="AL109" s="1"/>
      <c r="AM109" s="2"/>
      <c r="AN109" s="2"/>
      <c r="AO109" s="2"/>
      <c r="AP109" s="2"/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</v>
      </c>
      <c r="AX109" s="1">
        <v>1</v>
      </c>
      <c r="AY109" s="1">
        <v>0</v>
      </c>
      <c r="AZ109" s="1">
        <v>1</v>
      </c>
      <c r="BA109" s="1">
        <v>0</v>
      </c>
      <c r="BB109" s="1">
        <v>0</v>
      </c>
      <c r="BC109" s="1"/>
    </row>
    <row r="110" spans="1:55" x14ac:dyDescent="0.3">
      <c r="A110" s="1" t="s">
        <v>84</v>
      </c>
      <c r="B110" s="1" t="s">
        <v>210</v>
      </c>
      <c r="C110" s="1" t="s">
        <v>213</v>
      </c>
      <c r="D110" s="1" t="s">
        <v>214</v>
      </c>
      <c r="E110" s="1" t="s">
        <v>1</v>
      </c>
      <c r="F110" s="1">
        <v>12</v>
      </c>
      <c r="G110" s="1">
        <v>11</v>
      </c>
      <c r="H110" s="1">
        <v>13</v>
      </c>
      <c r="I110" s="1"/>
      <c r="J110" s="1"/>
      <c r="K110" s="1"/>
      <c r="L110" s="1"/>
      <c r="M110" s="1"/>
      <c r="N110" s="1"/>
      <c r="O110" s="1">
        <v>160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 s="1">
        <v>1</v>
      </c>
      <c r="AG110" s="1">
        <v>1</v>
      </c>
      <c r="AH110" s="1">
        <v>0</v>
      </c>
      <c r="AI110" s="1">
        <v>0</v>
      </c>
      <c r="AJ110" s="1">
        <v>0</v>
      </c>
      <c r="AK110" s="1">
        <v>1</v>
      </c>
      <c r="AL110" s="1">
        <v>20</v>
      </c>
      <c r="AM110" s="2">
        <v>1</v>
      </c>
      <c r="AN110" s="2">
        <v>2</v>
      </c>
      <c r="AO110" s="2">
        <v>3</v>
      </c>
      <c r="AP110" s="2"/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3</v>
      </c>
    </row>
    <row r="111" spans="1:55" x14ac:dyDescent="0.3">
      <c r="A111" s="1" t="s">
        <v>84</v>
      </c>
      <c r="B111" s="1" t="s">
        <v>207</v>
      </c>
      <c r="C111" s="1" t="s">
        <v>213</v>
      </c>
      <c r="D111" s="1" t="s">
        <v>214</v>
      </c>
      <c r="E111" s="1" t="s">
        <v>1</v>
      </c>
      <c r="F111" s="1">
        <v>28.1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>
        <v>1</v>
      </c>
      <c r="AL111" s="1"/>
      <c r="AM111" s="2"/>
      <c r="AN111" s="2"/>
      <c r="AO111" s="2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>
        <v>4.0999999999999996</v>
      </c>
    </row>
    <row r="112" spans="1:55" x14ac:dyDescent="0.3">
      <c r="A112" s="1" t="s">
        <v>84</v>
      </c>
      <c r="B112" s="1" t="s">
        <v>208</v>
      </c>
      <c r="C112" s="1" t="s">
        <v>213</v>
      </c>
      <c r="D112" s="1" t="s">
        <v>214</v>
      </c>
      <c r="E112" s="1" t="s">
        <v>1</v>
      </c>
      <c r="F112" s="1"/>
      <c r="G112" s="1"/>
      <c r="H112" s="1"/>
      <c r="I112" s="1">
        <v>26.5</v>
      </c>
      <c r="J112" s="1">
        <v>23</v>
      </c>
      <c r="K112" s="1">
        <v>30</v>
      </c>
      <c r="L112" s="1">
        <v>27.5</v>
      </c>
      <c r="M112" s="1">
        <v>24</v>
      </c>
      <c r="N112" s="1">
        <v>31</v>
      </c>
      <c r="O112" s="1"/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1">
        <v>1</v>
      </c>
      <c r="AG112" s="1">
        <v>1</v>
      </c>
      <c r="AH112" s="1">
        <v>0</v>
      </c>
      <c r="AI112" s="1">
        <v>0</v>
      </c>
      <c r="AJ112" s="1">
        <v>0</v>
      </c>
      <c r="AK112" s="1">
        <v>1</v>
      </c>
      <c r="AL112" s="1"/>
      <c r="AM112" s="2"/>
      <c r="AN112" s="2"/>
      <c r="AO112" s="2">
        <v>3</v>
      </c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3">
      <c r="A113" s="1" t="s">
        <v>84</v>
      </c>
      <c r="B113" s="1" t="s">
        <v>209</v>
      </c>
      <c r="C113" s="1" t="s">
        <v>213</v>
      </c>
      <c r="D113" s="1" t="s">
        <v>214</v>
      </c>
      <c r="E113" s="1" t="s">
        <v>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>
        <v>1</v>
      </c>
      <c r="AL113" s="1"/>
      <c r="AM113" s="2"/>
      <c r="AN113" s="2"/>
      <c r="AO113" s="2"/>
      <c r="AP113" s="2"/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/>
    </row>
    <row r="114" spans="1:55" x14ac:dyDescent="0.3">
      <c r="A114" s="1" t="s">
        <v>85</v>
      </c>
      <c r="B114" s="1" t="s">
        <v>205</v>
      </c>
      <c r="C114" s="1" t="s">
        <v>213</v>
      </c>
      <c r="D114" s="1" t="s">
        <v>214</v>
      </c>
      <c r="E114" s="1" t="s">
        <v>1</v>
      </c>
      <c r="F114" s="1">
        <v>15</v>
      </c>
      <c r="G114" s="1"/>
      <c r="H114" s="1"/>
      <c r="I114" s="1"/>
      <c r="J114" s="1"/>
      <c r="K114" s="1"/>
      <c r="L114" s="1"/>
      <c r="M114" s="1"/>
      <c r="N114" s="1"/>
      <c r="O114" s="1"/>
      <c r="P114" s="1">
        <v>0</v>
      </c>
      <c r="Q114" s="1">
        <v>1</v>
      </c>
      <c r="R114" s="1"/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>
        <v>1</v>
      </c>
      <c r="AL114" s="1"/>
      <c r="AM114" s="2"/>
      <c r="AN114" s="2"/>
      <c r="AO114" s="2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>
        <v>3</v>
      </c>
    </row>
    <row r="115" spans="1:55" x14ac:dyDescent="0.3">
      <c r="A115" s="1" t="s">
        <v>85</v>
      </c>
      <c r="B115" s="1" t="s">
        <v>210</v>
      </c>
      <c r="C115" s="1" t="s">
        <v>213</v>
      </c>
      <c r="D115" s="1" t="s">
        <v>214</v>
      </c>
      <c r="E115" s="1" t="s">
        <v>1</v>
      </c>
      <c r="F115" s="1">
        <v>15</v>
      </c>
      <c r="G115" s="1">
        <v>13</v>
      </c>
      <c r="H115" s="1">
        <v>16</v>
      </c>
      <c r="I115" s="1"/>
      <c r="J115" s="1"/>
      <c r="K115" s="1"/>
      <c r="L115" s="1"/>
      <c r="M115" s="1"/>
      <c r="N115" s="1"/>
      <c r="O115" s="1">
        <v>160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1</v>
      </c>
      <c r="AF115" s="1">
        <v>1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20</v>
      </c>
      <c r="AM115" s="2">
        <v>1</v>
      </c>
      <c r="AN115" s="2">
        <v>2</v>
      </c>
      <c r="AO115" s="2">
        <v>2</v>
      </c>
      <c r="AP115" s="2"/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1</v>
      </c>
      <c r="AX115" s="1">
        <v>0</v>
      </c>
      <c r="AY115" s="1">
        <v>1</v>
      </c>
      <c r="AZ115" s="1">
        <v>0</v>
      </c>
      <c r="BA115" s="1">
        <v>1</v>
      </c>
      <c r="BB115" s="1">
        <v>0</v>
      </c>
      <c r="BC115" s="1">
        <v>3</v>
      </c>
    </row>
    <row r="116" spans="1:55" x14ac:dyDescent="0.3">
      <c r="A116" s="1" t="s">
        <v>85</v>
      </c>
      <c r="B116" s="1" t="s">
        <v>207</v>
      </c>
      <c r="C116" s="1" t="s">
        <v>213</v>
      </c>
      <c r="D116" s="1" t="s">
        <v>214</v>
      </c>
      <c r="E116" s="1" t="s">
        <v>1</v>
      </c>
      <c r="F116" s="1">
        <v>28.1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>
        <v>1</v>
      </c>
      <c r="AL116" s="1"/>
      <c r="AM116" s="2"/>
      <c r="AN116" s="2"/>
      <c r="AO116" s="2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>
        <v>4.8</v>
      </c>
    </row>
    <row r="117" spans="1:55" x14ac:dyDescent="0.3">
      <c r="A117" s="1" t="s">
        <v>85</v>
      </c>
      <c r="B117" s="1" t="s">
        <v>208</v>
      </c>
      <c r="C117" s="1" t="s">
        <v>213</v>
      </c>
      <c r="D117" s="1" t="s">
        <v>214</v>
      </c>
      <c r="E117" s="1" t="s">
        <v>1</v>
      </c>
      <c r="F117" s="1"/>
      <c r="G117" s="1"/>
      <c r="H117" s="1"/>
      <c r="I117" s="1">
        <v>26.5</v>
      </c>
      <c r="J117" s="1">
        <v>23</v>
      </c>
      <c r="K117" s="1">
        <v>30</v>
      </c>
      <c r="L117" s="1">
        <v>28</v>
      </c>
      <c r="M117" s="1">
        <v>24</v>
      </c>
      <c r="N117" s="1">
        <v>32</v>
      </c>
      <c r="O117" s="1"/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1</v>
      </c>
      <c r="AE117" s="1">
        <v>1</v>
      </c>
      <c r="AF117" s="1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/>
      <c r="AM117" s="2"/>
      <c r="AN117" s="2"/>
      <c r="AO117" s="2">
        <v>2</v>
      </c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3">
      <c r="A118" s="1" t="s">
        <v>85</v>
      </c>
      <c r="B118" s="1" t="s">
        <v>209</v>
      </c>
      <c r="C118" s="1" t="s">
        <v>213</v>
      </c>
      <c r="D118" s="1" t="s">
        <v>214</v>
      </c>
      <c r="E118" s="1" t="s">
        <v>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>
        <v>1</v>
      </c>
      <c r="AL118" s="1"/>
      <c r="AM118" s="2"/>
      <c r="AN118" s="2"/>
      <c r="AO118" s="2"/>
      <c r="AP118" s="2"/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/>
    </row>
    <row r="119" spans="1:55" x14ac:dyDescent="0.3">
      <c r="A119" s="1" t="s">
        <v>86</v>
      </c>
      <c r="B119" s="1" t="s">
        <v>206</v>
      </c>
      <c r="C119" s="1" t="s">
        <v>213</v>
      </c>
      <c r="D119" s="1" t="s">
        <v>214</v>
      </c>
      <c r="E119" s="1" t="s"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2">
        <f>34*3</f>
        <v>102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1</v>
      </c>
      <c r="AG119" s="1">
        <v>1</v>
      </c>
      <c r="AH119" s="1">
        <v>1</v>
      </c>
      <c r="AI119" s="1">
        <v>0</v>
      </c>
      <c r="AJ119" s="1">
        <v>0</v>
      </c>
      <c r="AK119" s="1">
        <v>1</v>
      </c>
      <c r="AL119" s="1">
        <v>21</v>
      </c>
      <c r="AM119" s="1">
        <v>1</v>
      </c>
      <c r="AN119" s="1">
        <v>2</v>
      </c>
      <c r="AO119" s="1">
        <v>2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3">
      <c r="A120" s="1" t="s">
        <v>86</v>
      </c>
      <c r="B120" s="1" t="s">
        <v>208</v>
      </c>
      <c r="C120" s="1" t="s">
        <v>213</v>
      </c>
      <c r="D120" s="1" t="s">
        <v>214</v>
      </c>
      <c r="E120" s="1" t="s">
        <v>1</v>
      </c>
      <c r="F120" s="1"/>
      <c r="G120" s="1"/>
      <c r="H120" s="1"/>
      <c r="I120" s="1">
        <v>23.5</v>
      </c>
      <c r="J120" s="1">
        <v>21</v>
      </c>
      <c r="K120" s="1">
        <v>26</v>
      </c>
      <c r="L120" s="1">
        <v>23.5</v>
      </c>
      <c r="M120" s="1">
        <v>21</v>
      </c>
      <c r="N120" s="1">
        <v>26</v>
      </c>
      <c r="O120" s="1"/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1</v>
      </c>
      <c r="W120" s="1">
        <v>1</v>
      </c>
      <c r="X120" s="1">
        <v>0</v>
      </c>
      <c r="Y120" s="1">
        <v>0</v>
      </c>
      <c r="Z120" s="1">
        <v>0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0</v>
      </c>
      <c r="AJ120" s="1">
        <v>0</v>
      </c>
      <c r="AK120" s="1">
        <v>1</v>
      </c>
      <c r="AL120" s="1"/>
      <c r="AM120" s="2"/>
      <c r="AN120" s="2"/>
      <c r="AO120" s="2">
        <v>2</v>
      </c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3">
      <c r="A121" s="1" t="s">
        <v>87</v>
      </c>
      <c r="B121" s="1" t="s">
        <v>205</v>
      </c>
      <c r="C121" s="1" t="s">
        <v>213</v>
      </c>
      <c r="D121" s="1" t="s">
        <v>214</v>
      </c>
      <c r="E121" s="1" t="s">
        <v>1</v>
      </c>
      <c r="F121" s="1">
        <v>15</v>
      </c>
      <c r="G121" s="1"/>
      <c r="H121" s="1"/>
      <c r="I121" s="1"/>
      <c r="J121" s="1"/>
      <c r="K121" s="1"/>
      <c r="L121" s="1"/>
      <c r="M121" s="1"/>
      <c r="N121" s="1"/>
      <c r="O121" s="1"/>
      <c r="P121" s="1">
        <v>0</v>
      </c>
      <c r="Q121" s="1">
        <v>0</v>
      </c>
      <c r="R121" s="1"/>
      <c r="S121" s="1">
        <v>1</v>
      </c>
      <c r="T121" s="1">
        <v>1</v>
      </c>
      <c r="U121" s="1">
        <v>0</v>
      </c>
      <c r="V121" s="1">
        <v>0</v>
      </c>
      <c r="W121" s="1">
        <v>1</v>
      </c>
      <c r="X121" s="1">
        <v>0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>
        <v>1</v>
      </c>
      <c r="AL121" s="1"/>
      <c r="AM121" s="2"/>
      <c r="AN121" s="2"/>
      <c r="AO121" s="2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>
        <v>5</v>
      </c>
    </row>
    <row r="122" spans="1:55" x14ac:dyDescent="0.3">
      <c r="A122" s="1" t="s">
        <v>87</v>
      </c>
      <c r="B122" s="1" t="s">
        <v>206</v>
      </c>
      <c r="C122" s="1" t="s">
        <v>213</v>
      </c>
      <c r="D122" s="1" t="s">
        <v>214</v>
      </c>
      <c r="E122" s="1" t="s">
        <v>1</v>
      </c>
      <c r="F122" s="1">
        <v>14</v>
      </c>
      <c r="G122" s="1">
        <v>13</v>
      </c>
      <c r="H122" s="1">
        <v>16</v>
      </c>
      <c r="I122" s="1"/>
      <c r="J122" s="1"/>
      <c r="K122" s="1"/>
      <c r="L122" s="1"/>
      <c r="M122" s="1"/>
      <c r="N122" s="1"/>
      <c r="O122" s="2">
        <f>56*2.3</f>
        <v>128.79999999999998</v>
      </c>
      <c r="P122" s="1">
        <v>0</v>
      </c>
      <c r="Q122" s="1">
        <v>1</v>
      </c>
      <c r="R122" s="1">
        <v>0</v>
      </c>
      <c r="S122" s="1">
        <v>1</v>
      </c>
      <c r="T122" s="1">
        <v>1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0</v>
      </c>
      <c r="AI122" s="1">
        <v>0</v>
      </c>
      <c r="AJ122" s="1">
        <v>0</v>
      </c>
      <c r="AK122" s="1">
        <v>1</v>
      </c>
      <c r="AL122" s="1">
        <v>21</v>
      </c>
      <c r="AM122" s="2">
        <v>1</v>
      </c>
      <c r="AN122" s="2">
        <v>2</v>
      </c>
      <c r="AO122" s="2">
        <v>3</v>
      </c>
      <c r="AP122" s="2"/>
      <c r="AQ122" s="1">
        <v>1</v>
      </c>
      <c r="AR122" s="1">
        <v>1</v>
      </c>
      <c r="AS122" s="1">
        <v>0</v>
      </c>
      <c r="AT122" s="1">
        <v>1</v>
      </c>
      <c r="AU122" s="1">
        <v>1</v>
      </c>
      <c r="AV122" s="1">
        <v>1</v>
      </c>
      <c r="AW122" s="1">
        <v>0</v>
      </c>
      <c r="AX122" s="1">
        <v>1</v>
      </c>
      <c r="AY122" s="1">
        <v>1</v>
      </c>
      <c r="AZ122" s="1">
        <v>1</v>
      </c>
      <c r="BA122" s="1">
        <v>0</v>
      </c>
      <c r="BB122" s="1">
        <v>0</v>
      </c>
      <c r="BC122" s="1"/>
    </row>
    <row r="123" spans="1:55" x14ac:dyDescent="0.3">
      <c r="A123" s="1" t="s">
        <v>87</v>
      </c>
      <c r="B123" s="1" t="s">
        <v>207</v>
      </c>
      <c r="C123" s="1" t="s">
        <v>213</v>
      </c>
      <c r="D123" s="1" t="s">
        <v>214</v>
      </c>
      <c r="E123" s="1" t="s">
        <v>1</v>
      </c>
      <c r="F123" s="1">
        <v>26.3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>
        <v>1</v>
      </c>
      <c r="AL123" s="1"/>
      <c r="AM123" s="2"/>
      <c r="AN123" s="2"/>
      <c r="AO123" s="2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>
        <v>6.5</v>
      </c>
    </row>
    <row r="124" spans="1:55" x14ac:dyDescent="0.3">
      <c r="A124" s="1" t="s">
        <v>87</v>
      </c>
      <c r="B124" s="1" t="s">
        <v>208</v>
      </c>
      <c r="C124" s="1" t="s">
        <v>213</v>
      </c>
      <c r="D124" s="1" t="s">
        <v>214</v>
      </c>
      <c r="E124" s="1" t="s">
        <v>1</v>
      </c>
      <c r="F124" s="1"/>
      <c r="G124" s="1"/>
      <c r="H124" s="1"/>
      <c r="I124" s="1">
        <v>24.5</v>
      </c>
      <c r="J124" s="1">
        <v>21</v>
      </c>
      <c r="K124" s="1">
        <v>28</v>
      </c>
      <c r="L124" s="1">
        <v>27</v>
      </c>
      <c r="M124" s="1">
        <v>22</v>
      </c>
      <c r="N124" s="1">
        <v>32</v>
      </c>
      <c r="O124" s="1"/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0</v>
      </c>
      <c r="AI124" s="1">
        <v>0</v>
      </c>
      <c r="AJ124" s="1">
        <v>0</v>
      </c>
      <c r="AK124" s="1">
        <v>1</v>
      </c>
      <c r="AL124" s="1"/>
      <c r="AM124" s="2"/>
      <c r="AN124" s="2"/>
      <c r="AO124" s="2">
        <v>3</v>
      </c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3">
      <c r="A125" s="1" t="s">
        <v>87</v>
      </c>
      <c r="B125" s="1" t="s">
        <v>209</v>
      </c>
      <c r="C125" s="1" t="s">
        <v>213</v>
      </c>
      <c r="D125" s="1" t="s">
        <v>214</v>
      </c>
      <c r="E125" s="1" t="s">
        <v>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>
        <v>1</v>
      </c>
      <c r="AL125" s="1"/>
      <c r="AM125" s="2"/>
      <c r="AN125" s="2"/>
      <c r="AO125" s="2"/>
      <c r="AP125" s="2"/>
      <c r="AQ125" s="1">
        <v>1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0</v>
      </c>
      <c r="BA125" s="1">
        <v>0</v>
      </c>
      <c r="BB125" s="1">
        <v>0</v>
      </c>
      <c r="BC125" s="1"/>
    </row>
    <row r="126" spans="1:55" x14ac:dyDescent="0.3">
      <c r="A126" s="1" t="s">
        <v>88</v>
      </c>
      <c r="B126" s="1" t="s">
        <v>205</v>
      </c>
      <c r="C126" s="1" t="s">
        <v>213</v>
      </c>
      <c r="D126" s="1" t="s">
        <v>214</v>
      </c>
      <c r="E126" s="1" t="s">
        <v>1</v>
      </c>
      <c r="F126" s="1">
        <v>12.5</v>
      </c>
      <c r="G126" s="1"/>
      <c r="H126" s="1"/>
      <c r="I126" s="1"/>
      <c r="J126" s="1"/>
      <c r="K126" s="1"/>
      <c r="L126" s="1"/>
      <c r="M126" s="1"/>
      <c r="N126" s="1"/>
      <c r="O126" s="1"/>
      <c r="P126" s="1">
        <v>0</v>
      </c>
      <c r="Q126" s="1">
        <v>0</v>
      </c>
      <c r="R126" s="1"/>
      <c r="S126" s="1">
        <v>1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>
        <v>1</v>
      </c>
      <c r="AL126" s="1"/>
      <c r="AM126" s="2"/>
      <c r="AN126" s="2"/>
      <c r="AO126" s="2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>
        <v>5</v>
      </c>
    </row>
    <row r="127" spans="1:55" x14ac:dyDescent="0.3">
      <c r="A127" s="1" t="s">
        <v>88</v>
      </c>
      <c r="B127" s="1" t="s">
        <v>206</v>
      </c>
      <c r="C127" s="1" t="s">
        <v>213</v>
      </c>
      <c r="D127" s="1" t="s">
        <v>214</v>
      </c>
      <c r="E127" s="1" t="s">
        <v>1</v>
      </c>
      <c r="F127" s="1">
        <v>11</v>
      </c>
      <c r="G127" s="1">
        <v>10</v>
      </c>
      <c r="H127" s="1">
        <v>13</v>
      </c>
      <c r="I127" s="1"/>
      <c r="J127" s="1"/>
      <c r="K127" s="1"/>
      <c r="L127" s="1"/>
      <c r="M127" s="1"/>
      <c r="N127" s="1"/>
      <c r="O127" s="2">
        <f>65*2.5</f>
        <v>162.5</v>
      </c>
      <c r="P127" s="1">
        <v>0</v>
      </c>
      <c r="Q127" s="1">
        <v>0</v>
      </c>
      <c r="R127" s="1">
        <v>0</v>
      </c>
      <c r="S127" s="1">
        <v>1</v>
      </c>
      <c r="T127" s="1">
        <v>1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0</v>
      </c>
      <c r="AI127" s="1">
        <v>0</v>
      </c>
      <c r="AJ127" s="1">
        <v>0</v>
      </c>
      <c r="AK127" s="1">
        <v>1</v>
      </c>
      <c r="AL127" s="1">
        <v>21</v>
      </c>
      <c r="AM127" s="2">
        <v>1</v>
      </c>
      <c r="AN127" s="2">
        <v>2</v>
      </c>
      <c r="AO127" s="2">
        <v>2</v>
      </c>
      <c r="AP127" s="2"/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</v>
      </c>
      <c r="AX127" s="1">
        <v>1</v>
      </c>
      <c r="AY127" s="1">
        <v>0</v>
      </c>
      <c r="AZ127" s="1">
        <v>0</v>
      </c>
      <c r="BA127" s="1">
        <v>1</v>
      </c>
      <c r="BB127" s="1">
        <v>0</v>
      </c>
      <c r="BC127" s="1"/>
    </row>
    <row r="128" spans="1:55" x14ac:dyDescent="0.3">
      <c r="A128" s="1" t="s">
        <v>88</v>
      </c>
      <c r="B128" s="1" t="s">
        <v>208</v>
      </c>
      <c r="C128" s="1" t="s">
        <v>213</v>
      </c>
      <c r="D128" s="1" t="s">
        <v>214</v>
      </c>
      <c r="E128" s="1" t="s">
        <v>1</v>
      </c>
      <c r="F128" s="1"/>
      <c r="G128" s="1"/>
      <c r="H128" s="1"/>
      <c r="I128" s="1">
        <v>29</v>
      </c>
      <c r="J128" s="1">
        <v>28</v>
      </c>
      <c r="K128" s="1">
        <v>30</v>
      </c>
      <c r="L128" s="1">
        <v>29</v>
      </c>
      <c r="M128" s="1">
        <v>28</v>
      </c>
      <c r="N128" s="1">
        <v>30</v>
      </c>
      <c r="O128" s="1"/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0</v>
      </c>
      <c r="AI128" s="1">
        <v>0</v>
      </c>
      <c r="AJ128" s="1">
        <v>0</v>
      </c>
      <c r="AK128" s="1">
        <v>1</v>
      </c>
      <c r="AL128" s="1"/>
      <c r="AM128" s="2"/>
      <c r="AN128" s="2"/>
      <c r="AO128" s="2">
        <v>2</v>
      </c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3">
      <c r="A129" s="1" t="s">
        <v>88</v>
      </c>
      <c r="B129" s="1" t="s">
        <v>209</v>
      </c>
      <c r="C129" s="1" t="s">
        <v>213</v>
      </c>
      <c r="D129" s="1" t="s">
        <v>214</v>
      </c>
      <c r="E129" s="1" t="s">
        <v>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1</v>
      </c>
      <c r="AL129" s="1"/>
      <c r="AM129" s="2"/>
      <c r="AN129" s="2"/>
      <c r="AO129" s="2"/>
      <c r="AP129" s="2"/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/>
    </row>
    <row r="130" spans="1:55" x14ac:dyDescent="0.3">
      <c r="A130" s="1" t="s">
        <v>89</v>
      </c>
      <c r="B130" s="1" t="s">
        <v>205</v>
      </c>
      <c r="C130" s="1" t="s">
        <v>213</v>
      </c>
      <c r="D130" s="1" t="s">
        <v>214</v>
      </c>
      <c r="E130" s="1" t="s">
        <v>1</v>
      </c>
      <c r="F130" s="1">
        <v>11</v>
      </c>
      <c r="G130" s="1"/>
      <c r="H130" s="1"/>
      <c r="I130" s="1"/>
      <c r="J130" s="1"/>
      <c r="K130" s="1"/>
      <c r="L130" s="1"/>
      <c r="M130" s="1"/>
      <c r="N130" s="1"/>
      <c r="O130" s="1"/>
      <c r="P130" s="1">
        <v>0</v>
      </c>
      <c r="Q130" s="1">
        <v>0</v>
      </c>
      <c r="R130" s="1"/>
      <c r="S130" s="1">
        <v>1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1</v>
      </c>
      <c r="AL130" s="1"/>
      <c r="AM130" s="2"/>
      <c r="AN130" s="2"/>
      <c r="AO130" s="2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>
        <v>2</v>
      </c>
    </row>
    <row r="131" spans="1:55" x14ac:dyDescent="0.3">
      <c r="A131" s="1" t="s">
        <v>89</v>
      </c>
      <c r="B131" s="1" t="s">
        <v>206</v>
      </c>
      <c r="C131" s="1" t="s">
        <v>213</v>
      </c>
      <c r="D131" s="1" t="s">
        <v>214</v>
      </c>
      <c r="E131" s="1" t="s">
        <v>1</v>
      </c>
      <c r="F131" s="1">
        <v>11</v>
      </c>
      <c r="G131" s="1">
        <v>10</v>
      </c>
      <c r="H131" s="1">
        <v>12</v>
      </c>
      <c r="I131" s="1"/>
      <c r="J131" s="1"/>
      <c r="K131" s="1"/>
      <c r="L131" s="1"/>
      <c r="M131" s="1"/>
      <c r="N131" s="1"/>
      <c r="O131" s="2">
        <f>48*1.7</f>
        <v>81.599999999999994</v>
      </c>
      <c r="P131" s="1">
        <v>0</v>
      </c>
      <c r="Q131" s="1">
        <v>1</v>
      </c>
      <c r="R131" s="1">
        <v>1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0</v>
      </c>
      <c r="AI131" s="1">
        <v>0</v>
      </c>
      <c r="AJ131" s="1">
        <v>0</v>
      </c>
      <c r="AK131" s="1">
        <v>1</v>
      </c>
      <c r="AL131" s="1">
        <v>7</v>
      </c>
      <c r="AM131" s="2">
        <v>4</v>
      </c>
      <c r="AN131" s="2">
        <v>2</v>
      </c>
      <c r="AO131" s="2">
        <v>1</v>
      </c>
      <c r="AP131" s="2"/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/>
    </row>
    <row r="132" spans="1:55" x14ac:dyDescent="0.3">
      <c r="A132" s="1" t="s">
        <v>89</v>
      </c>
      <c r="B132" s="1" t="s">
        <v>207</v>
      </c>
      <c r="C132" s="1" t="s">
        <v>213</v>
      </c>
      <c r="D132" s="1" t="s">
        <v>214</v>
      </c>
      <c r="E132" s="1" t="s">
        <v>1</v>
      </c>
      <c r="F132" s="3">
        <v>23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>
        <v>1</v>
      </c>
      <c r="AL132" s="1"/>
      <c r="AM132" s="2"/>
      <c r="AN132" s="2"/>
      <c r="AO132" s="2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>
        <v>1.6</v>
      </c>
    </row>
    <row r="133" spans="1:55" x14ac:dyDescent="0.3">
      <c r="A133" s="1" t="s">
        <v>89</v>
      </c>
      <c r="B133" s="1" t="s">
        <v>208</v>
      </c>
      <c r="C133" s="1" t="s">
        <v>213</v>
      </c>
      <c r="D133" s="1" t="s">
        <v>214</v>
      </c>
      <c r="E133" s="1" t="s">
        <v>1</v>
      </c>
      <c r="F133" s="1"/>
      <c r="G133" s="1"/>
      <c r="H133" s="1"/>
      <c r="I133" s="1">
        <v>23</v>
      </c>
      <c r="J133" s="1">
        <v>20</v>
      </c>
      <c r="K133" s="1">
        <v>26</v>
      </c>
      <c r="L133" s="1">
        <v>23</v>
      </c>
      <c r="M133" s="1">
        <v>21</v>
      </c>
      <c r="N133" s="1">
        <v>25</v>
      </c>
      <c r="O133" s="1"/>
      <c r="P133" s="1">
        <v>0</v>
      </c>
      <c r="Q133" s="1">
        <v>1</v>
      </c>
      <c r="R133" s="1">
        <v>0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0</v>
      </c>
      <c r="AI133" s="1">
        <v>0</v>
      </c>
      <c r="AJ133" s="1">
        <v>0</v>
      </c>
      <c r="AK133" s="1">
        <v>1</v>
      </c>
      <c r="AL133" s="1"/>
      <c r="AM133" s="2"/>
      <c r="AN133" s="2"/>
      <c r="AO133" s="2">
        <v>2</v>
      </c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3">
      <c r="A134" s="1" t="s">
        <v>89</v>
      </c>
      <c r="B134" s="1" t="s">
        <v>209</v>
      </c>
      <c r="C134" s="1" t="s">
        <v>213</v>
      </c>
      <c r="D134" s="1" t="s">
        <v>214</v>
      </c>
      <c r="E134" s="1" t="s">
        <v>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>
        <v>1</v>
      </c>
      <c r="AL134" s="1"/>
      <c r="AM134" s="2"/>
      <c r="AN134" s="2"/>
      <c r="AO134" s="2"/>
      <c r="AP134" s="2"/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/>
    </row>
    <row r="135" spans="1:55" x14ac:dyDescent="0.3">
      <c r="A135" s="1" t="s">
        <v>90</v>
      </c>
      <c r="B135" s="1" t="s">
        <v>205</v>
      </c>
      <c r="C135" s="1" t="s">
        <v>213</v>
      </c>
      <c r="D135" s="1" t="s">
        <v>214</v>
      </c>
      <c r="E135" s="1" t="s">
        <v>1</v>
      </c>
      <c r="F135" s="1">
        <v>15.5</v>
      </c>
      <c r="G135" s="1"/>
      <c r="H135" s="1"/>
      <c r="I135" s="1"/>
      <c r="J135" s="1"/>
      <c r="K135" s="1"/>
      <c r="L135" s="1"/>
      <c r="M135" s="1"/>
      <c r="N135" s="1"/>
      <c r="O135" s="1"/>
      <c r="P135" s="1">
        <v>0</v>
      </c>
      <c r="Q135" s="1">
        <v>1</v>
      </c>
      <c r="R135" s="1"/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>
        <v>1</v>
      </c>
      <c r="AL135" s="1"/>
      <c r="AM135" s="2"/>
      <c r="AN135" s="2"/>
      <c r="AO135" s="2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>
        <v>4</v>
      </c>
    </row>
    <row r="136" spans="1:55" x14ac:dyDescent="0.3">
      <c r="A136" s="1" t="s">
        <v>90</v>
      </c>
      <c r="B136" s="1" t="s">
        <v>206</v>
      </c>
      <c r="C136" s="1" t="s">
        <v>213</v>
      </c>
      <c r="D136" s="1" t="s">
        <v>214</v>
      </c>
      <c r="E136" s="1" t="s">
        <v>1</v>
      </c>
      <c r="F136" s="1">
        <v>15</v>
      </c>
      <c r="G136" s="1">
        <v>13</v>
      </c>
      <c r="H136" s="1">
        <v>17</v>
      </c>
      <c r="I136" s="1"/>
      <c r="J136" s="1"/>
      <c r="K136" s="1"/>
      <c r="L136" s="1"/>
      <c r="M136" s="1"/>
      <c r="N136" s="1"/>
      <c r="O136" s="2">
        <f>116*1.4</f>
        <v>162.39999999999998</v>
      </c>
      <c r="P136" s="1">
        <v>0</v>
      </c>
      <c r="Q136" s="1">
        <v>0</v>
      </c>
      <c r="R136" s="1">
        <v>0</v>
      </c>
      <c r="S136" s="1">
        <v>1</v>
      </c>
      <c r="T136" s="1">
        <v>1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0</v>
      </c>
      <c r="AI136" s="1">
        <v>0</v>
      </c>
      <c r="AJ136" s="1">
        <v>0</v>
      </c>
      <c r="AK136" s="1">
        <v>1</v>
      </c>
      <c r="AL136" s="1">
        <v>21</v>
      </c>
      <c r="AM136" s="2">
        <v>1</v>
      </c>
      <c r="AN136" s="2">
        <v>2</v>
      </c>
      <c r="AO136" s="2">
        <v>1</v>
      </c>
      <c r="AP136" s="2"/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/>
    </row>
    <row r="137" spans="1:55" x14ac:dyDescent="0.3">
      <c r="A137" s="1" t="s">
        <v>90</v>
      </c>
      <c r="B137" s="1" t="s">
        <v>207</v>
      </c>
      <c r="C137" s="1" t="s">
        <v>213</v>
      </c>
      <c r="D137" s="1" t="s">
        <v>214</v>
      </c>
      <c r="E137" s="1" t="s">
        <v>1</v>
      </c>
      <c r="F137" s="1">
        <v>28.8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>
        <v>1</v>
      </c>
      <c r="AL137" s="1"/>
      <c r="AM137" s="2"/>
      <c r="AN137" s="2"/>
      <c r="AO137" s="2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>
        <v>6.2</v>
      </c>
    </row>
    <row r="138" spans="1:55" x14ac:dyDescent="0.3">
      <c r="A138" s="1" t="s">
        <v>90</v>
      </c>
      <c r="B138" s="1" t="s">
        <v>208</v>
      </c>
      <c r="C138" s="1" t="s">
        <v>213</v>
      </c>
      <c r="D138" s="1" t="s">
        <v>214</v>
      </c>
      <c r="E138" s="1" t="s">
        <v>1</v>
      </c>
      <c r="F138" s="1"/>
      <c r="G138" s="1"/>
      <c r="H138" s="1"/>
      <c r="I138" s="1">
        <v>26.5</v>
      </c>
      <c r="J138" s="1">
        <v>22</v>
      </c>
      <c r="K138" s="1">
        <v>31</v>
      </c>
      <c r="L138" s="1">
        <v>29</v>
      </c>
      <c r="M138" s="1">
        <v>25</v>
      </c>
      <c r="N138" s="1">
        <v>33</v>
      </c>
      <c r="O138" s="1"/>
      <c r="P138" s="1">
        <v>0</v>
      </c>
      <c r="Q138" s="1">
        <v>1</v>
      </c>
      <c r="R138" s="1">
        <v>1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0</v>
      </c>
      <c r="AJ138" s="1">
        <v>0</v>
      </c>
      <c r="AK138" s="1">
        <v>1</v>
      </c>
      <c r="AL138" s="1"/>
      <c r="AM138" s="2"/>
      <c r="AN138" s="2"/>
      <c r="AO138" s="2">
        <v>2</v>
      </c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3">
      <c r="A139" s="1" t="s">
        <v>90</v>
      </c>
      <c r="B139" s="1" t="s">
        <v>209</v>
      </c>
      <c r="C139" s="1" t="s">
        <v>213</v>
      </c>
      <c r="D139" s="1" t="s">
        <v>214</v>
      </c>
      <c r="E139" s="1" t="s">
        <v>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>
        <v>1</v>
      </c>
      <c r="AL139" s="1"/>
      <c r="AM139" s="2"/>
      <c r="AN139" s="2"/>
      <c r="AO139" s="2"/>
      <c r="AP139" s="2"/>
      <c r="AQ139" s="1">
        <v>0</v>
      </c>
      <c r="AR139" s="1">
        <v>0</v>
      </c>
      <c r="AS139" s="1">
        <v>1</v>
      </c>
      <c r="AT139" s="1">
        <v>0</v>
      </c>
      <c r="AU139" s="1">
        <v>0</v>
      </c>
      <c r="AV139" s="1">
        <v>0</v>
      </c>
      <c r="AW139" s="1">
        <v>1</v>
      </c>
      <c r="AX139" s="1">
        <v>0</v>
      </c>
      <c r="AY139" s="1">
        <v>1</v>
      </c>
      <c r="AZ139" s="1">
        <v>0</v>
      </c>
      <c r="BA139" s="1">
        <v>0</v>
      </c>
      <c r="BB139" s="1">
        <v>0</v>
      </c>
      <c r="BC139" s="1"/>
    </row>
    <row r="140" spans="1:55" x14ac:dyDescent="0.3">
      <c r="A140" s="1" t="s">
        <v>91</v>
      </c>
      <c r="B140" s="1" t="s">
        <v>205</v>
      </c>
      <c r="C140" s="1" t="s">
        <v>213</v>
      </c>
      <c r="D140" s="1" t="s">
        <v>214</v>
      </c>
      <c r="E140" s="1" t="s">
        <v>1</v>
      </c>
      <c r="F140" s="1">
        <v>15.5</v>
      </c>
      <c r="G140" s="1"/>
      <c r="H140" s="1"/>
      <c r="I140" s="1"/>
      <c r="J140" s="1"/>
      <c r="K140" s="1"/>
      <c r="L140" s="1"/>
      <c r="M140" s="1"/>
      <c r="N140" s="1"/>
      <c r="O140" s="1"/>
      <c r="P140" s="1">
        <v>0</v>
      </c>
      <c r="Q140" s="1">
        <v>1</v>
      </c>
      <c r="R140" s="1"/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>
        <v>1</v>
      </c>
      <c r="AL140" s="1"/>
      <c r="AM140" s="2"/>
      <c r="AN140" s="2"/>
      <c r="AO140" s="2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>
        <v>3</v>
      </c>
    </row>
    <row r="141" spans="1:55" x14ac:dyDescent="0.3">
      <c r="A141" s="1" t="s">
        <v>91</v>
      </c>
      <c r="B141" s="1" t="s">
        <v>206</v>
      </c>
      <c r="C141" s="1" t="s">
        <v>213</v>
      </c>
      <c r="D141" s="1" t="s">
        <v>214</v>
      </c>
      <c r="E141" s="1" t="s">
        <v>1</v>
      </c>
      <c r="F141" s="1">
        <v>15</v>
      </c>
      <c r="G141" s="1">
        <v>14</v>
      </c>
      <c r="H141" s="1">
        <v>17</v>
      </c>
      <c r="I141" s="1"/>
      <c r="J141" s="1"/>
      <c r="K141" s="1"/>
      <c r="L141" s="1"/>
      <c r="M141" s="1"/>
      <c r="N141" s="1"/>
      <c r="O141" s="2">
        <f>90*1.3</f>
        <v>117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1</v>
      </c>
      <c r="AD141" s="1">
        <v>1</v>
      </c>
      <c r="AE141" s="1">
        <v>1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1</v>
      </c>
      <c r="AL141" s="1">
        <v>14</v>
      </c>
      <c r="AM141" s="2">
        <v>1</v>
      </c>
      <c r="AN141" s="2">
        <v>2</v>
      </c>
      <c r="AO141" s="2">
        <v>2</v>
      </c>
      <c r="AP141" s="2"/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/>
    </row>
    <row r="142" spans="1:55" x14ac:dyDescent="0.3">
      <c r="A142" s="1" t="s">
        <v>91</v>
      </c>
      <c r="B142" s="1" t="s">
        <v>207</v>
      </c>
      <c r="C142" s="1" t="s">
        <v>213</v>
      </c>
      <c r="D142" s="1" t="s">
        <v>214</v>
      </c>
      <c r="E142" s="1" t="s">
        <v>1</v>
      </c>
      <c r="F142" s="1">
        <v>28.8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>
        <v>1</v>
      </c>
      <c r="AL142" s="1"/>
      <c r="AM142" s="2"/>
      <c r="AN142" s="2"/>
      <c r="AO142" s="2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>
        <v>3.5</v>
      </c>
    </row>
    <row r="143" spans="1:55" x14ac:dyDescent="0.3">
      <c r="A143" s="1" t="s">
        <v>91</v>
      </c>
      <c r="B143" s="1" t="s">
        <v>208</v>
      </c>
      <c r="C143" s="1" t="s">
        <v>213</v>
      </c>
      <c r="D143" s="1" t="s">
        <v>214</v>
      </c>
      <c r="E143" s="1" t="s">
        <v>1</v>
      </c>
      <c r="F143" s="1"/>
      <c r="G143" s="1"/>
      <c r="H143" s="1"/>
      <c r="I143" s="1">
        <v>30.5</v>
      </c>
      <c r="J143" s="1">
        <v>25</v>
      </c>
      <c r="K143" s="1">
        <v>36</v>
      </c>
      <c r="L143" s="1">
        <v>29</v>
      </c>
      <c r="M143" s="1">
        <v>25</v>
      </c>
      <c r="N143" s="1">
        <v>33</v>
      </c>
      <c r="O143" s="1"/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1</v>
      </c>
      <c r="AL143" s="1"/>
      <c r="AM143" s="2"/>
      <c r="AN143" s="2"/>
      <c r="AO143" s="2">
        <v>2</v>
      </c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3">
      <c r="A144" s="1" t="s">
        <v>91</v>
      </c>
      <c r="B144" s="1" t="s">
        <v>209</v>
      </c>
      <c r="C144" s="1" t="s">
        <v>213</v>
      </c>
      <c r="D144" s="1" t="s">
        <v>214</v>
      </c>
      <c r="E144" s="1" t="s">
        <v>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>
        <v>1</v>
      </c>
      <c r="AL144" s="1"/>
      <c r="AM144" s="2"/>
      <c r="AN144" s="2"/>
      <c r="AO144" s="2"/>
      <c r="AP144" s="2"/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/>
    </row>
    <row r="145" spans="1:55" x14ac:dyDescent="0.3">
      <c r="A145" s="1" t="s">
        <v>92</v>
      </c>
      <c r="B145" s="1" t="s">
        <v>206</v>
      </c>
      <c r="C145" s="1" t="s">
        <v>213</v>
      </c>
      <c r="D145" s="1" t="s">
        <v>214</v>
      </c>
      <c r="E145" s="1" t="s">
        <v>1</v>
      </c>
      <c r="F145" s="1">
        <v>15</v>
      </c>
      <c r="G145" s="1">
        <v>13</v>
      </c>
      <c r="H145" s="1">
        <v>17</v>
      </c>
      <c r="I145" s="1"/>
      <c r="J145" s="1"/>
      <c r="K145" s="1"/>
      <c r="L145" s="1"/>
      <c r="M145" s="1"/>
      <c r="N145" s="1"/>
      <c r="O145" s="2">
        <f>28*6</f>
        <v>168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1</v>
      </c>
      <c r="AG145" s="1">
        <v>1</v>
      </c>
      <c r="AH145" s="1">
        <v>1</v>
      </c>
      <c r="AI145" s="1">
        <v>0</v>
      </c>
      <c r="AJ145" s="1">
        <v>0</v>
      </c>
      <c r="AK145" s="1">
        <v>1</v>
      </c>
      <c r="AL145" s="1">
        <v>28</v>
      </c>
      <c r="AM145" s="2">
        <v>1</v>
      </c>
      <c r="AN145" s="2">
        <v>2</v>
      </c>
      <c r="AO145" s="2">
        <v>2</v>
      </c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3">
      <c r="A146" s="1" t="s">
        <v>92</v>
      </c>
      <c r="B146" s="1" t="s">
        <v>211</v>
      </c>
      <c r="C146" s="1" t="s">
        <v>213</v>
      </c>
      <c r="D146" s="1" t="s">
        <v>214</v>
      </c>
      <c r="E146" s="1" t="s">
        <v>1</v>
      </c>
      <c r="F146" s="1">
        <v>16.5</v>
      </c>
      <c r="G146" s="1"/>
      <c r="H146" s="1"/>
      <c r="I146" s="1"/>
      <c r="J146" s="1"/>
      <c r="K146" s="1"/>
      <c r="L146" s="1"/>
      <c r="M146" s="1"/>
      <c r="N146" s="1"/>
      <c r="O146" s="1">
        <v>200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>
        <v>1</v>
      </c>
      <c r="AL146" s="1"/>
      <c r="AM146" s="2"/>
      <c r="AN146" s="2"/>
      <c r="AO146" s="2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3">
      <c r="A147" s="1" t="s">
        <v>92</v>
      </c>
      <c r="B147" s="1" t="s">
        <v>208</v>
      </c>
      <c r="C147" s="1" t="s">
        <v>213</v>
      </c>
      <c r="D147" s="1" t="s">
        <v>214</v>
      </c>
      <c r="E147" s="1" t="s">
        <v>1</v>
      </c>
      <c r="F147" s="1"/>
      <c r="G147" s="1"/>
      <c r="H147" s="1"/>
      <c r="I147" s="1">
        <v>33</v>
      </c>
      <c r="J147" s="1">
        <v>30</v>
      </c>
      <c r="K147" s="1">
        <v>36</v>
      </c>
      <c r="L147" s="1">
        <v>33</v>
      </c>
      <c r="M147" s="1">
        <v>30</v>
      </c>
      <c r="N147" s="1">
        <v>36</v>
      </c>
      <c r="O147" s="1"/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1</v>
      </c>
      <c r="V147" s="1">
        <v>1</v>
      </c>
      <c r="W147" s="1">
        <v>1</v>
      </c>
      <c r="X147" s="1">
        <v>0</v>
      </c>
      <c r="Y147" s="1">
        <v>0</v>
      </c>
      <c r="Z147" s="1">
        <v>0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0</v>
      </c>
      <c r="AK147" s="1">
        <v>1</v>
      </c>
      <c r="AL147" s="1"/>
      <c r="AM147" s="2"/>
      <c r="AN147" s="2"/>
      <c r="AO147" s="2">
        <v>2</v>
      </c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3">
      <c r="A148" s="1" t="s">
        <v>92</v>
      </c>
      <c r="B148" s="1" t="s">
        <v>209</v>
      </c>
      <c r="C148" s="1" t="s">
        <v>213</v>
      </c>
      <c r="D148" s="1" t="s">
        <v>214</v>
      </c>
      <c r="E148" s="1" t="s">
        <v>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>
        <v>1</v>
      </c>
      <c r="AL148" s="1"/>
      <c r="AM148" s="2"/>
      <c r="AN148" s="2"/>
      <c r="AO148" s="2"/>
      <c r="AP148" s="2"/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1"/>
    </row>
    <row r="149" spans="1:55" x14ac:dyDescent="0.3">
      <c r="A149" s="1" t="s">
        <v>93</v>
      </c>
      <c r="B149" s="1" t="s">
        <v>210</v>
      </c>
      <c r="C149" s="1" t="s">
        <v>213</v>
      </c>
      <c r="D149" s="1" t="s">
        <v>214</v>
      </c>
      <c r="E149" s="1" t="s">
        <v>1</v>
      </c>
      <c r="F149" s="1">
        <v>13</v>
      </c>
      <c r="G149" s="1">
        <v>11</v>
      </c>
      <c r="H149" s="1">
        <v>14</v>
      </c>
      <c r="I149" s="1"/>
      <c r="J149" s="1"/>
      <c r="K149" s="1"/>
      <c r="L149" s="1"/>
      <c r="M149" s="1"/>
      <c r="N149" s="1"/>
      <c r="O149" s="1">
        <v>112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0</v>
      </c>
      <c r="AK149" s="1">
        <v>1</v>
      </c>
      <c r="AL149" s="1">
        <v>18</v>
      </c>
      <c r="AM149" s="2">
        <v>1</v>
      </c>
      <c r="AN149" s="2">
        <v>2</v>
      </c>
      <c r="AO149" s="2">
        <v>2</v>
      </c>
      <c r="AP149" s="2"/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1</v>
      </c>
      <c r="AY149" s="1">
        <v>0</v>
      </c>
      <c r="AZ149" s="1">
        <v>1</v>
      </c>
      <c r="BA149" s="1">
        <v>0</v>
      </c>
      <c r="BB149" s="1">
        <v>1</v>
      </c>
      <c r="BC149" s="1">
        <v>7</v>
      </c>
    </row>
    <row r="150" spans="1:55" x14ac:dyDescent="0.3">
      <c r="A150" s="1" t="s">
        <v>93</v>
      </c>
      <c r="B150" s="1" t="s">
        <v>208</v>
      </c>
      <c r="C150" s="1" t="s">
        <v>213</v>
      </c>
      <c r="D150" s="1" t="s">
        <v>214</v>
      </c>
      <c r="E150" s="1" t="s">
        <v>1</v>
      </c>
      <c r="F150" s="1"/>
      <c r="G150" s="1"/>
      <c r="H150" s="1"/>
      <c r="I150" s="1">
        <v>25</v>
      </c>
      <c r="J150" s="1">
        <v>24</v>
      </c>
      <c r="K150" s="1">
        <v>26</v>
      </c>
      <c r="L150" s="1">
        <v>25</v>
      </c>
      <c r="M150" s="1">
        <v>24</v>
      </c>
      <c r="N150" s="1">
        <v>26</v>
      </c>
      <c r="O150" s="1"/>
      <c r="P150" s="1">
        <v>0</v>
      </c>
      <c r="Q150" s="1">
        <v>0</v>
      </c>
      <c r="R150" s="1">
        <v>0</v>
      </c>
      <c r="S150" s="1">
        <v>0</v>
      </c>
      <c r="T150" s="1">
        <v>1</v>
      </c>
      <c r="U150" s="1">
        <v>0</v>
      </c>
      <c r="V150" s="1">
        <v>1</v>
      </c>
      <c r="W150" s="1">
        <v>1</v>
      </c>
      <c r="X150" s="1">
        <v>0</v>
      </c>
      <c r="Y150" s="1">
        <v>0</v>
      </c>
      <c r="Z150" s="1">
        <v>0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0</v>
      </c>
      <c r="AJ150" s="1">
        <v>0</v>
      </c>
      <c r="AK150" s="1">
        <v>1</v>
      </c>
      <c r="AL150" s="1"/>
      <c r="AM150" s="2"/>
      <c r="AN150" s="2"/>
      <c r="AO150" s="2">
        <v>3</v>
      </c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3">
      <c r="A151" s="1" t="s">
        <v>93</v>
      </c>
      <c r="B151" s="1" t="s">
        <v>209</v>
      </c>
      <c r="C151" s="1" t="s">
        <v>213</v>
      </c>
      <c r="D151" s="1" t="s">
        <v>214</v>
      </c>
      <c r="E151" s="1" t="s">
        <v>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>
        <v>1</v>
      </c>
      <c r="AL151" s="1"/>
      <c r="AM151" s="2"/>
      <c r="AN151" s="2"/>
      <c r="AO151" s="2"/>
      <c r="AP151" s="2"/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/>
    </row>
    <row r="152" spans="1:55" x14ac:dyDescent="0.3">
      <c r="A152" s="1" t="s">
        <v>94</v>
      </c>
      <c r="B152" s="1" t="s">
        <v>205</v>
      </c>
      <c r="C152" s="1" t="s">
        <v>213</v>
      </c>
      <c r="D152" s="1" t="s">
        <v>214</v>
      </c>
      <c r="E152" s="1" t="s">
        <v>1</v>
      </c>
      <c r="F152" s="1">
        <v>18</v>
      </c>
      <c r="G152" s="1"/>
      <c r="H152" s="1"/>
      <c r="I152" s="1"/>
      <c r="J152" s="1"/>
      <c r="K152" s="1"/>
      <c r="L152" s="1"/>
      <c r="M152" s="1"/>
      <c r="N152" s="1"/>
      <c r="O152" s="1"/>
      <c r="P152" s="1">
        <v>0</v>
      </c>
      <c r="Q152" s="1">
        <v>1</v>
      </c>
      <c r="R152" s="1"/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>
        <v>1</v>
      </c>
      <c r="AL152" s="1"/>
      <c r="AM152" s="2"/>
      <c r="AN152" s="2"/>
      <c r="AO152" s="2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>
        <v>2</v>
      </c>
    </row>
    <row r="153" spans="1:55" x14ac:dyDescent="0.3">
      <c r="A153" s="1" t="s">
        <v>94</v>
      </c>
      <c r="B153" s="1" t="s">
        <v>206</v>
      </c>
      <c r="C153" s="1" t="s">
        <v>213</v>
      </c>
      <c r="D153" s="1" t="s">
        <v>214</v>
      </c>
      <c r="E153" s="1" t="s">
        <v>1</v>
      </c>
      <c r="F153" s="1">
        <v>17</v>
      </c>
      <c r="G153" s="1">
        <v>16</v>
      </c>
      <c r="H153" s="1">
        <v>19</v>
      </c>
      <c r="I153" s="1"/>
      <c r="J153" s="1"/>
      <c r="K153" s="1"/>
      <c r="L153" s="1"/>
      <c r="M153" s="1"/>
      <c r="N153" s="1"/>
      <c r="O153" s="2">
        <v>200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1</v>
      </c>
      <c r="AF153" s="1">
        <v>1</v>
      </c>
      <c r="AG153" s="1">
        <v>0</v>
      </c>
      <c r="AH153" s="1">
        <v>0</v>
      </c>
      <c r="AI153" s="1">
        <v>0</v>
      </c>
      <c r="AJ153" s="1">
        <v>0</v>
      </c>
      <c r="AK153" s="1">
        <v>1</v>
      </c>
      <c r="AL153" s="1">
        <v>7</v>
      </c>
      <c r="AM153" s="1">
        <v>4</v>
      </c>
      <c r="AN153" s="1">
        <v>2</v>
      </c>
      <c r="AO153" s="1">
        <v>2</v>
      </c>
      <c r="AP153" s="1"/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</v>
      </c>
      <c r="AX153" s="1">
        <v>1</v>
      </c>
      <c r="AY153" s="1">
        <v>0</v>
      </c>
      <c r="AZ153" s="1">
        <v>1</v>
      </c>
      <c r="BA153" s="1">
        <v>0</v>
      </c>
      <c r="BB153" s="1">
        <v>0</v>
      </c>
      <c r="BC153" s="1"/>
    </row>
    <row r="154" spans="1:55" x14ac:dyDescent="0.3">
      <c r="A154" s="1" t="s">
        <v>94</v>
      </c>
      <c r="B154" s="1" t="s">
        <v>208</v>
      </c>
      <c r="C154" s="1" t="s">
        <v>213</v>
      </c>
      <c r="D154" s="1" t="s">
        <v>214</v>
      </c>
      <c r="E154" s="1" t="s">
        <v>1</v>
      </c>
      <c r="F154" s="1"/>
      <c r="G154" s="1"/>
      <c r="H154" s="1"/>
      <c r="I154" s="1">
        <v>36</v>
      </c>
      <c r="J154" s="1">
        <v>34</v>
      </c>
      <c r="K154" s="1">
        <v>38</v>
      </c>
      <c r="L154" s="1">
        <v>36</v>
      </c>
      <c r="M154" s="1">
        <v>34</v>
      </c>
      <c r="N154" s="1">
        <v>38</v>
      </c>
      <c r="O154" s="1"/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1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/>
      <c r="AM154" s="2"/>
      <c r="AN154" s="2"/>
      <c r="AO154" s="2">
        <v>2</v>
      </c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3">
      <c r="A155" s="1" t="s">
        <v>94</v>
      </c>
      <c r="B155" s="1" t="s">
        <v>209</v>
      </c>
      <c r="C155" s="1" t="s">
        <v>213</v>
      </c>
      <c r="D155" s="1" t="s">
        <v>214</v>
      </c>
      <c r="E155" s="1" t="s"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>
        <v>1</v>
      </c>
      <c r="AL155" s="1"/>
      <c r="AM155" s="2"/>
      <c r="AN155" s="2"/>
      <c r="AO155" s="2"/>
      <c r="AP155" s="2"/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1</v>
      </c>
      <c r="AY155" s="1">
        <v>0</v>
      </c>
      <c r="AZ155" s="1">
        <v>0</v>
      </c>
      <c r="BA155" s="1">
        <v>1</v>
      </c>
      <c r="BB155" s="1">
        <v>0</v>
      </c>
      <c r="BC155" s="1"/>
    </row>
    <row r="156" spans="1:55" x14ac:dyDescent="0.3">
      <c r="A156" s="1" t="s">
        <v>95</v>
      </c>
      <c r="B156" s="1" t="s">
        <v>205</v>
      </c>
      <c r="C156" s="1" t="s">
        <v>213</v>
      </c>
      <c r="D156" s="1" t="s">
        <v>214</v>
      </c>
      <c r="E156" s="1" t="s">
        <v>1</v>
      </c>
      <c r="F156" s="1">
        <v>18</v>
      </c>
      <c r="G156" s="1"/>
      <c r="H156" s="1"/>
      <c r="I156" s="1"/>
      <c r="J156" s="1"/>
      <c r="K156" s="1"/>
      <c r="L156" s="1"/>
      <c r="M156" s="1"/>
      <c r="N156" s="1"/>
      <c r="O156" s="1"/>
      <c r="P156" s="1">
        <v>0</v>
      </c>
      <c r="Q156" s="1">
        <v>1</v>
      </c>
      <c r="R156" s="1"/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>
        <v>1</v>
      </c>
      <c r="AL156" s="1"/>
      <c r="AM156" s="2"/>
      <c r="AN156" s="2"/>
      <c r="AO156" s="2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>
        <v>3</v>
      </c>
    </row>
    <row r="157" spans="1:55" x14ac:dyDescent="0.3">
      <c r="A157" s="1" t="s">
        <v>95</v>
      </c>
      <c r="B157" s="1" t="s">
        <v>206</v>
      </c>
      <c r="C157" s="1" t="s">
        <v>213</v>
      </c>
      <c r="D157" s="1" t="s">
        <v>214</v>
      </c>
      <c r="E157" s="1" t="s">
        <v>1</v>
      </c>
      <c r="F157" s="1">
        <v>20</v>
      </c>
      <c r="G157" s="1">
        <v>16</v>
      </c>
      <c r="H157" s="1">
        <v>22</v>
      </c>
      <c r="I157" s="1"/>
      <c r="J157" s="1"/>
      <c r="K157" s="1"/>
      <c r="L157" s="1"/>
      <c r="M157" s="1"/>
      <c r="N157" s="1"/>
      <c r="O157" s="2">
        <f>170*1.4</f>
        <v>237.99999999999997</v>
      </c>
      <c r="P157" s="1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1</v>
      </c>
      <c r="AE157" s="1">
        <v>1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1</v>
      </c>
      <c r="AL157" s="1">
        <v>14</v>
      </c>
      <c r="AM157" s="2">
        <v>4</v>
      </c>
      <c r="AN157" s="2">
        <v>2</v>
      </c>
      <c r="AO157" s="2">
        <v>2</v>
      </c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3">
      <c r="A158" s="1" t="s">
        <v>95</v>
      </c>
      <c r="B158" s="1" t="s">
        <v>211</v>
      </c>
      <c r="C158" s="1" t="s">
        <v>213</v>
      </c>
      <c r="D158" s="1" t="s">
        <v>214</v>
      </c>
      <c r="E158" s="1" t="s">
        <v>1</v>
      </c>
      <c r="F158" s="1">
        <v>19.899999999999999</v>
      </c>
      <c r="G158" s="1"/>
      <c r="H158" s="1"/>
      <c r="I158" s="1"/>
      <c r="J158" s="1"/>
      <c r="K158" s="1"/>
      <c r="L158" s="1"/>
      <c r="M158" s="1"/>
      <c r="N158" s="1"/>
      <c r="O158" s="1">
        <v>378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>
        <v>1</v>
      </c>
      <c r="AL158" s="1"/>
      <c r="AM158" s="2"/>
      <c r="AN158" s="2"/>
      <c r="AO158" s="2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3">
      <c r="A159" s="1" t="s">
        <v>95</v>
      </c>
      <c r="B159" s="1" t="s">
        <v>207</v>
      </c>
      <c r="C159" s="1" t="s">
        <v>213</v>
      </c>
      <c r="D159" s="1" t="s">
        <v>214</v>
      </c>
      <c r="E159" s="1" t="s">
        <v>1</v>
      </c>
      <c r="F159" s="1">
        <v>35.9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>
        <v>1</v>
      </c>
      <c r="AL159" s="1"/>
      <c r="AM159" s="2"/>
      <c r="AN159" s="2"/>
      <c r="AO159" s="2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>
        <v>1.8</v>
      </c>
    </row>
    <row r="160" spans="1:55" x14ac:dyDescent="0.3">
      <c r="A160" s="1" t="s">
        <v>95</v>
      </c>
      <c r="B160" s="1" t="s">
        <v>208</v>
      </c>
      <c r="C160" s="1" t="s">
        <v>213</v>
      </c>
      <c r="D160" s="1" t="s">
        <v>214</v>
      </c>
      <c r="E160" s="1" t="s">
        <v>1</v>
      </c>
      <c r="F160" s="1"/>
      <c r="G160" s="1"/>
      <c r="H160" s="1"/>
      <c r="I160" s="1">
        <v>33</v>
      </c>
      <c r="J160" s="1">
        <v>29</v>
      </c>
      <c r="K160" s="1">
        <v>37</v>
      </c>
      <c r="L160" s="1">
        <v>36</v>
      </c>
      <c r="M160" s="1">
        <v>33</v>
      </c>
      <c r="N160" s="1">
        <v>39</v>
      </c>
      <c r="O160" s="1"/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1</v>
      </c>
      <c r="AE160" s="1">
        <v>1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/>
      <c r="AM160" s="2"/>
      <c r="AN160" s="2"/>
      <c r="AO160" s="2">
        <v>2</v>
      </c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3">
      <c r="A161" s="1" t="s">
        <v>95</v>
      </c>
      <c r="B161" s="1" t="s">
        <v>209</v>
      </c>
      <c r="C161" s="1" t="s">
        <v>213</v>
      </c>
      <c r="D161" s="1" t="s">
        <v>214</v>
      </c>
      <c r="E161" s="1" t="s">
        <v>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>
        <v>1</v>
      </c>
      <c r="AL161" s="1"/>
      <c r="AM161" s="2"/>
      <c r="AN161" s="2"/>
      <c r="AO161" s="2"/>
      <c r="AP161" s="2"/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/>
    </row>
    <row r="162" spans="1:55" x14ac:dyDescent="0.3">
      <c r="A162" s="1" t="s">
        <v>96</v>
      </c>
      <c r="B162" s="1" t="s">
        <v>205</v>
      </c>
      <c r="C162" s="1" t="s">
        <v>213</v>
      </c>
      <c r="D162" s="1" t="s">
        <v>214</v>
      </c>
      <c r="E162" s="1" t="s">
        <v>1</v>
      </c>
      <c r="F162" s="1">
        <v>17.5</v>
      </c>
      <c r="G162" s="1"/>
      <c r="H162" s="1"/>
      <c r="I162" s="1"/>
      <c r="J162" s="1"/>
      <c r="K162" s="1"/>
      <c r="L162" s="1"/>
      <c r="M162" s="1"/>
      <c r="N162" s="1"/>
      <c r="O162" s="1"/>
      <c r="P162" s="1">
        <v>0</v>
      </c>
      <c r="Q162" s="1">
        <v>1</v>
      </c>
      <c r="R162" s="1"/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>
        <v>1</v>
      </c>
      <c r="AL162" s="1"/>
      <c r="AM162" s="2"/>
      <c r="AN162" s="2"/>
      <c r="AO162" s="2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>
        <v>1</v>
      </c>
    </row>
    <row r="163" spans="1:55" x14ac:dyDescent="0.3">
      <c r="A163" s="1" t="s">
        <v>96</v>
      </c>
      <c r="B163" s="1" t="s">
        <v>206</v>
      </c>
      <c r="C163" s="1" t="s">
        <v>213</v>
      </c>
      <c r="D163" s="1" t="s">
        <v>214</v>
      </c>
      <c r="E163" s="1" t="s">
        <v>1</v>
      </c>
      <c r="F163" s="1">
        <v>17</v>
      </c>
      <c r="G163" s="1">
        <v>16</v>
      </c>
      <c r="H163" s="1">
        <v>18</v>
      </c>
      <c r="I163" s="1"/>
      <c r="J163" s="1"/>
      <c r="K163" s="1"/>
      <c r="L163" s="1"/>
      <c r="M163" s="1"/>
      <c r="N163" s="1"/>
      <c r="O163" s="2">
        <f>157*1.1</f>
        <v>172.70000000000002</v>
      </c>
      <c r="P163" s="1">
        <v>0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7</v>
      </c>
      <c r="AM163" s="2">
        <v>4</v>
      </c>
      <c r="AN163" s="2">
        <v>2</v>
      </c>
      <c r="AO163" s="2">
        <v>1</v>
      </c>
      <c r="AP163" s="2"/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/>
    </row>
    <row r="164" spans="1:55" x14ac:dyDescent="0.3">
      <c r="A164" s="1" t="s">
        <v>96</v>
      </c>
      <c r="B164" s="1" t="s">
        <v>208</v>
      </c>
      <c r="C164" s="1" t="s">
        <v>213</v>
      </c>
      <c r="D164" s="1" t="s">
        <v>214</v>
      </c>
      <c r="E164" s="1" t="s">
        <v>1</v>
      </c>
      <c r="F164" s="1"/>
      <c r="G164" s="1"/>
      <c r="H164" s="1"/>
      <c r="I164" s="1">
        <v>35</v>
      </c>
      <c r="J164" s="1">
        <v>34</v>
      </c>
      <c r="K164" s="1">
        <v>36</v>
      </c>
      <c r="L164" s="1">
        <v>35</v>
      </c>
      <c r="M164" s="1">
        <v>34</v>
      </c>
      <c r="N164" s="1">
        <v>36</v>
      </c>
      <c r="O164" s="1"/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1</v>
      </c>
      <c r="AE164" s="1">
        <v>1</v>
      </c>
      <c r="AF164" s="1">
        <v>1</v>
      </c>
      <c r="AG164" s="1">
        <v>0</v>
      </c>
      <c r="AH164" s="1">
        <v>0</v>
      </c>
      <c r="AI164" s="1">
        <v>0</v>
      </c>
      <c r="AJ164" s="1">
        <v>0</v>
      </c>
      <c r="AK164" s="1">
        <v>1</v>
      </c>
      <c r="AL164" s="1"/>
      <c r="AM164" s="2"/>
      <c r="AN164" s="2"/>
      <c r="AO164" s="2">
        <v>1</v>
      </c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3">
      <c r="A165" s="1" t="s">
        <v>96</v>
      </c>
      <c r="B165" s="1" t="s">
        <v>209</v>
      </c>
      <c r="C165" s="1" t="s">
        <v>213</v>
      </c>
      <c r="D165" s="1" t="s">
        <v>214</v>
      </c>
      <c r="E165" s="1" t="s">
        <v>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>
        <v>1</v>
      </c>
      <c r="AL165" s="1"/>
      <c r="AM165" s="2"/>
      <c r="AN165" s="2"/>
      <c r="AO165" s="2"/>
      <c r="AP165" s="2"/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/>
    </row>
    <row r="166" spans="1:55" x14ac:dyDescent="0.3">
      <c r="A166" s="1" t="s">
        <v>97</v>
      </c>
      <c r="B166" s="1" t="s">
        <v>205</v>
      </c>
      <c r="C166" s="1" t="s">
        <v>213</v>
      </c>
      <c r="D166" s="1" t="s">
        <v>214</v>
      </c>
      <c r="E166" s="1" t="s">
        <v>1</v>
      </c>
      <c r="F166" s="1">
        <v>17</v>
      </c>
      <c r="G166" s="1"/>
      <c r="H166" s="1"/>
      <c r="I166" s="1"/>
      <c r="J166" s="1"/>
      <c r="K166" s="1"/>
      <c r="L166" s="1"/>
      <c r="M166" s="1"/>
      <c r="N166" s="1"/>
      <c r="O166" s="1"/>
      <c r="P166" s="1">
        <v>0</v>
      </c>
      <c r="Q166" s="1">
        <v>1</v>
      </c>
      <c r="R166" s="1"/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>
        <v>1</v>
      </c>
      <c r="AL166" s="1"/>
      <c r="AM166" s="2"/>
      <c r="AN166" s="2"/>
      <c r="AO166" s="2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>
        <v>2</v>
      </c>
    </row>
    <row r="167" spans="1:55" x14ac:dyDescent="0.3">
      <c r="A167" s="1" t="s">
        <v>97</v>
      </c>
      <c r="B167" s="1" t="s">
        <v>206</v>
      </c>
      <c r="C167" s="1" t="s">
        <v>213</v>
      </c>
      <c r="D167" s="1" t="s">
        <v>214</v>
      </c>
      <c r="E167" s="1" t="s">
        <v>1</v>
      </c>
      <c r="F167" s="1">
        <v>17</v>
      </c>
      <c r="G167" s="1">
        <v>16</v>
      </c>
      <c r="H167" s="1">
        <v>18</v>
      </c>
      <c r="I167" s="1"/>
      <c r="J167" s="1"/>
      <c r="K167" s="1"/>
      <c r="L167" s="1"/>
      <c r="M167" s="1"/>
      <c r="N167" s="1"/>
      <c r="O167" s="2">
        <f>140*1.1</f>
        <v>154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1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14</v>
      </c>
      <c r="AM167" s="2">
        <v>4</v>
      </c>
      <c r="AN167" s="2">
        <v>2</v>
      </c>
      <c r="AO167" s="2">
        <v>1</v>
      </c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3">
      <c r="A168" s="1" t="s">
        <v>97</v>
      </c>
      <c r="B168" s="1" t="s">
        <v>208</v>
      </c>
      <c r="C168" s="1" t="s">
        <v>213</v>
      </c>
      <c r="D168" s="1" t="s">
        <v>214</v>
      </c>
      <c r="E168" s="1" t="s">
        <v>1</v>
      </c>
      <c r="F168" s="1"/>
      <c r="G168" s="1"/>
      <c r="H168" s="1"/>
      <c r="I168" s="1">
        <v>34</v>
      </c>
      <c r="J168" s="1">
        <v>32</v>
      </c>
      <c r="K168" s="1">
        <v>36</v>
      </c>
      <c r="L168" s="1">
        <v>34</v>
      </c>
      <c r="M168" s="1">
        <v>32</v>
      </c>
      <c r="N168" s="1">
        <v>36</v>
      </c>
      <c r="O168" s="1"/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1</v>
      </c>
      <c r="AF168" s="1">
        <v>1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/>
      <c r="AM168" s="2"/>
      <c r="AN168" s="2"/>
      <c r="AO168" s="2">
        <v>1</v>
      </c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3">
      <c r="A169" s="1" t="s">
        <v>97</v>
      </c>
      <c r="B169" s="1" t="s">
        <v>209</v>
      </c>
      <c r="C169" s="1" t="s">
        <v>213</v>
      </c>
      <c r="D169" s="1" t="s">
        <v>214</v>
      </c>
      <c r="E169" s="1" t="s">
        <v>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>
        <v>1</v>
      </c>
      <c r="AL169" s="1"/>
      <c r="AM169" s="2"/>
      <c r="AN169" s="2"/>
      <c r="AO169" s="2"/>
      <c r="AP169" s="2"/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/>
    </row>
    <row r="170" spans="1:55" x14ac:dyDescent="0.3">
      <c r="A170" s="1" t="s">
        <v>98</v>
      </c>
      <c r="B170" s="1" t="s">
        <v>205</v>
      </c>
      <c r="C170" s="1" t="s">
        <v>213</v>
      </c>
      <c r="D170" s="1" t="s">
        <v>214</v>
      </c>
      <c r="E170" s="1" t="s">
        <v>1</v>
      </c>
      <c r="F170" s="1">
        <v>13.5</v>
      </c>
      <c r="G170" s="1"/>
      <c r="H170" s="1"/>
      <c r="I170" s="1"/>
      <c r="J170" s="1"/>
      <c r="K170" s="1"/>
      <c r="L170" s="1"/>
      <c r="M170" s="1"/>
      <c r="N170" s="1"/>
      <c r="O170" s="1"/>
      <c r="P170" s="1">
        <v>0</v>
      </c>
      <c r="Q170" s="1">
        <v>0</v>
      </c>
      <c r="R170" s="1"/>
      <c r="S170" s="1">
        <v>1</v>
      </c>
      <c r="T170" s="1">
        <v>0</v>
      </c>
      <c r="U170" s="1">
        <v>1</v>
      </c>
      <c r="V170" s="1">
        <v>0</v>
      </c>
      <c r="W170" s="1">
        <v>0</v>
      </c>
      <c r="X170" s="1">
        <v>0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>
        <v>1</v>
      </c>
      <c r="AL170" s="1"/>
      <c r="AM170" s="2"/>
      <c r="AN170" s="2"/>
      <c r="AO170" s="2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>
        <v>3</v>
      </c>
    </row>
    <row r="171" spans="1:55" x14ac:dyDescent="0.3">
      <c r="A171" s="1" t="s">
        <v>98</v>
      </c>
      <c r="B171" s="1" t="s">
        <v>206</v>
      </c>
      <c r="C171" s="1" t="s">
        <v>213</v>
      </c>
      <c r="D171" s="1" t="s">
        <v>214</v>
      </c>
      <c r="E171" s="1" t="s">
        <v>1</v>
      </c>
      <c r="F171" s="1">
        <v>14</v>
      </c>
      <c r="G171" s="1">
        <v>11</v>
      </c>
      <c r="H171" s="1">
        <v>15</v>
      </c>
      <c r="I171" s="1"/>
      <c r="J171" s="1"/>
      <c r="K171" s="1"/>
      <c r="L171" s="1"/>
      <c r="M171" s="1"/>
      <c r="N171" s="1"/>
      <c r="O171" s="2">
        <f>26*3.5</f>
        <v>91</v>
      </c>
      <c r="P171" s="1">
        <v>0</v>
      </c>
      <c r="Q171" s="1">
        <v>1</v>
      </c>
      <c r="R171" s="1">
        <v>0</v>
      </c>
      <c r="S171" s="1">
        <v>1</v>
      </c>
      <c r="T171" s="1">
        <v>0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1</v>
      </c>
      <c r="AE171" s="1">
        <v>1</v>
      </c>
      <c r="AF171" s="1">
        <v>1</v>
      </c>
      <c r="AG171" s="1">
        <v>0</v>
      </c>
      <c r="AH171" s="1">
        <v>0</v>
      </c>
      <c r="AI171" s="1">
        <v>0</v>
      </c>
      <c r="AJ171" s="1">
        <v>0</v>
      </c>
      <c r="AK171" s="1">
        <v>1</v>
      </c>
      <c r="AL171" s="1">
        <v>28</v>
      </c>
      <c r="AM171" s="2">
        <v>1</v>
      </c>
      <c r="AN171" s="2">
        <v>2</v>
      </c>
      <c r="AO171" s="2">
        <v>3</v>
      </c>
      <c r="AP171" s="2"/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1</v>
      </c>
      <c r="AY171" s="1">
        <v>0</v>
      </c>
      <c r="AZ171" s="1">
        <v>1</v>
      </c>
      <c r="BA171" s="1">
        <v>0</v>
      </c>
      <c r="BB171" s="1">
        <v>0</v>
      </c>
      <c r="BC171" s="1"/>
    </row>
    <row r="172" spans="1:55" x14ac:dyDescent="0.3">
      <c r="A172" s="1" t="s">
        <v>98</v>
      </c>
      <c r="B172" s="1" t="s">
        <v>207</v>
      </c>
      <c r="C172" s="1" t="s">
        <v>213</v>
      </c>
      <c r="D172" s="1" t="s">
        <v>214</v>
      </c>
      <c r="E172" s="1" t="s">
        <v>1</v>
      </c>
      <c r="F172" s="3">
        <v>23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>
        <v>1</v>
      </c>
      <c r="AL172" s="1"/>
      <c r="AM172" s="2"/>
      <c r="AN172" s="2"/>
      <c r="AO172" s="2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>
        <v>6.5</v>
      </c>
    </row>
    <row r="173" spans="1:55" x14ac:dyDescent="0.3">
      <c r="A173" s="1" t="s">
        <v>98</v>
      </c>
      <c r="B173" s="1" t="s">
        <v>208</v>
      </c>
      <c r="C173" s="1" t="s">
        <v>213</v>
      </c>
      <c r="D173" s="1" t="s">
        <v>214</v>
      </c>
      <c r="E173" s="1" t="s">
        <v>1</v>
      </c>
      <c r="F173" s="1"/>
      <c r="G173" s="1"/>
      <c r="H173" s="1"/>
      <c r="I173" s="1">
        <v>23</v>
      </c>
      <c r="J173" s="1">
        <v>19</v>
      </c>
      <c r="K173" s="1">
        <v>27</v>
      </c>
      <c r="L173" s="1">
        <v>22.5</v>
      </c>
      <c r="M173" s="1">
        <v>18</v>
      </c>
      <c r="N173" s="1">
        <v>27</v>
      </c>
      <c r="O173" s="1"/>
      <c r="P173" s="1">
        <v>0</v>
      </c>
      <c r="Q173" s="1">
        <v>1</v>
      </c>
      <c r="R173" s="1">
        <v>0</v>
      </c>
      <c r="S173" s="1">
        <v>1</v>
      </c>
      <c r="T173" s="1">
        <v>0</v>
      </c>
      <c r="U173" s="1">
        <v>1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1</v>
      </c>
      <c r="AD173" s="1">
        <v>1</v>
      </c>
      <c r="AE173" s="1">
        <v>1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1</v>
      </c>
      <c r="AL173" s="1"/>
      <c r="AM173" s="2"/>
      <c r="AN173" s="2"/>
      <c r="AO173" s="2">
        <v>3</v>
      </c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3">
      <c r="A174" s="1" t="s">
        <v>98</v>
      </c>
      <c r="B174" s="1" t="s">
        <v>209</v>
      </c>
      <c r="C174" s="1" t="s">
        <v>213</v>
      </c>
      <c r="D174" s="1" t="s">
        <v>214</v>
      </c>
      <c r="E174" s="1" t="s">
        <v>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>
        <v>1</v>
      </c>
      <c r="AL174" s="1"/>
      <c r="AM174" s="2"/>
      <c r="AN174" s="2"/>
      <c r="AO174" s="2"/>
      <c r="AP174" s="2"/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/>
    </row>
    <row r="175" spans="1:55" x14ac:dyDescent="0.3">
      <c r="A175" s="1" t="s">
        <v>99</v>
      </c>
      <c r="B175" s="1" t="s">
        <v>205</v>
      </c>
      <c r="C175" s="1" t="s">
        <v>213</v>
      </c>
      <c r="D175" s="1" t="s">
        <v>214</v>
      </c>
      <c r="E175" s="1" t="s">
        <v>1</v>
      </c>
      <c r="F175" s="1">
        <v>16</v>
      </c>
      <c r="G175" s="1"/>
      <c r="H175" s="1"/>
      <c r="I175" s="1"/>
      <c r="J175" s="1"/>
      <c r="K175" s="1"/>
      <c r="L175" s="1"/>
      <c r="M175" s="1"/>
      <c r="N175" s="1"/>
      <c r="O175" s="1"/>
      <c r="P175" s="1">
        <v>0</v>
      </c>
      <c r="Q175" s="1">
        <v>0</v>
      </c>
      <c r="R175" s="1"/>
      <c r="S175" s="1">
        <v>1</v>
      </c>
      <c r="T175" s="1">
        <v>0</v>
      </c>
      <c r="U175" s="1">
        <v>1</v>
      </c>
      <c r="V175" s="1">
        <v>0</v>
      </c>
      <c r="W175" s="1">
        <v>0</v>
      </c>
      <c r="X175" s="1">
        <v>0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>
        <v>1</v>
      </c>
      <c r="AL175" s="1"/>
      <c r="AM175" s="2"/>
      <c r="AN175" s="2"/>
      <c r="AO175" s="2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>
        <v>3</v>
      </c>
    </row>
    <row r="176" spans="1:55" x14ac:dyDescent="0.3">
      <c r="A176" s="1" t="s">
        <v>99</v>
      </c>
      <c r="B176" s="1" t="s">
        <v>206</v>
      </c>
      <c r="C176" s="1" t="s">
        <v>213</v>
      </c>
      <c r="D176" s="1" t="s">
        <v>214</v>
      </c>
      <c r="E176" s="1" t="s">
        <v>1</v>
      </c>
      <c r="F176" s="1">
        <v>15</v>
      </c>
      <c r="G176" s="1">
        <v>14</v>
      </c>
      <c r="H176" s="1">
        <v>17</v>
      </c>
      <c r="I176" s="1"/>
      <c r="J176" s="1"/>
      <c r="K176" s="1"/>
      <c r="L176" s="1"/>
      <c r="M176" s="1"/>
      <c r="N176" s="1"/>
      <c r="O176" s="2">
        <v>180</v>
      </c>
      <c r="P176" s="1">
        <v>0</v>
      </c>
      <c r="Q176" s="1">
        <v>1</v>
      </c>
      <c r="R176" s="1">
        <v>0</v>
      </c>
      <c r="S176" s="1">
        <v>1</v>
      </c>
      <c r="T176" s="1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0</v>
      </c>
      <c r="AI176" s="1">
        <v>0</v>
      </c>
      <c r="AJ176" s="1">
        <v>0</v>
      </c>
      <c r="AK176" s="1">
        <v>1</v>
      </c>
      <c r="AL176" s="1">
        <v>21</v>
      </c>
      <c r="AM176" s="2">
        <v>1</v>
      </c>
      <c r="AN176" s="2">
        <v>2</v>
      </c>
      <c r="AO176" s="2">
        <v>2</v>
      </c>
      <c r="AP176" s="2"/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/>
    </row>
    <row r="177" spans="1:55" x14ac:dyDescent="0.3">
      <c r="A177" s="1" t="s">
        <v>99</v>
      </c>
      <c r="B177" s="1" t="s">
        <v>208</v>
      </c>
      <c r="C177" s="1" t="s">
        <v>213</v>
      </c>
      <c r="D177" s="1" t="s">
        <v>214</v>
      </c>
      <c r="E177" s="1" t="s">
        <v>1</v>
      </c>
      <c r="F177" s="1"/>
      <c r="G177" s="1"/>
      <c r="H177" s="1"/>
      <c r="I177" s="1">
        <v>31</v>
      </c>
      <c r="J177" s="1">
        <v>28</v>
      </c>
      <c r="K177" s="1">
        <v>34</v>
      </c>
      <c r="L177" s="1">
        <v>31</v>
      </c>
      <c r="M177" s="1">
        <v>28</v>
      </c>
      <c r="N177" s="1">
        <v>34</v>
      </c>
      <c r="O177" s="1"/>
      <c r="P177" s="1">
        <v>0</v>
      </c>
      <c r="Q177" s="1">
        <v>1</v>
      </c>
      <c r="R177" s="1">
        <v>0</v>
      </c>
      <c r="S177" s="1">
        <v>1</v>
      </c>
      <c r="T177" s="1">
        <v>0</v>
      </c>
      <c r="U177" s="1">
        <v>1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1</v>
      </c>
      <c r="AE177" s="1">
        <v>1</v>
      </c>
      <c r="AF177" s="1">
        <v>1</v>
      </c>
      <c r="AG177" s="1">
        <v>0</v>
      </c>
      <c r="AH177" s="1">
        <v>0</v>
      </c>
      <c r="AI177" s="1">
        <v>0</v>
      </c>
      <c r="AJ177" s="1">
        <v>0</v>
      </c>
      <c r="AK177" s="1">
        <v>1</v>
      </c>
      <c r="AL177" s="1"/>
      <c r="AM177" s="2"/>
      <c r="AN177" s="2"/>
      <c r="AO177" s="2">
        <v>2</v>
      </c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3">
      <c r="A178" s="1" t="s">
        <v>99</v>
      </c>
      <c r="B178" s="1" t="s">
        <v>209</v>
      </c>
      <c r="C178" s="1" t="s">
        <v>213</v>
      </c>
      <c r="D178" s="1" t="s">
        <v>214</v>
      </c>
      <c r="E178" s="1" t="s">
        <v>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>
        <v>1</v>
      </c>
      <c r="AL178" s="1"/>
      <c r="AM178" s="2"/>
      <c r="AN178" s="2"/>
      <c r="AO178" s="2"/>
      <c r="AP178" s="2"/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/>
    </row>
    <row r="179" spans="1:55" x14ac:dyDescent="0.3">
      <c r="A179" s="1" t="s">
        <v>100</v>
      </c>
      <c r="B179" s="1" t="s">
        <v>205</v>
      </c>
      <c r="C179" s="1" t="s">
        <v>213</v>
      </c>
      <c r="D179" s="1" t="s">
        <v>214</v>
      </c>
      <c r="E179" s="1" t="s">
        <v>1</v>
      </c>
      <c r="F179" s="1">
        <v>15.5</v>
      </c>
      <c r="G179" s="1"/>
      <c r="H179" s="1"/>
      <c r="I179" s="1"/>
      <c r="J179" s="1"/>
      <c r="K179" s="1"/>
      <c r="L179" s="1"/>
      <c r="M179" s="1"/>
      <c r="N179" s="1"/>
      <c r="O179" s="1"/>
      <c r="P179" s="1">
        <v>0</v>
      </c>
      <c r="Q179" s="1">
        <v>0</v>
      </c>
      <c r="R179" s="1"/>
      <c r="S179" s="1">
        <v>1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>
        <v>1</v>
      </c>
      <c r="AL179" s="1"/>
      <c r="AM179" s="2"/>
      <c r="AN179" s="2"/>
      <c r="AO179" s="2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>
        <v>3</v>
      </c>
    </row>
    <row r="180" spans="1:55" x14ac:dyDescent="0.3">
      <c r="A180" s="1" t="s">
        <v>100</v>
      </c>
      <c r="B180" s="1" t="s">
        <v>206</v>
      </c>
      <c r="C180" s="1" t="s">
        <v>213</v>
      </c>
      <c r="D180" s="1" t="s">
        <v>214</v>
      </c>
      <c r="E180" s="1" t="s">
        <v>1</v>
      </c>
      <c r="F180" s="1">
        <v>14</v>
      </c>
      <c r="G180" s="1">
        <v>12</v>
      </c>
      <c r="H180" s="1">
        <v>15</v>
      </c>
      <c r="I180" s="1"/>
      <c r="J180" s="1"/>
      <c r="K180" s="1"/>
      <c r="L180" s="1"/>
      <c r="M180" s="1"/>
      <c r="N180" s="1"/>
      <c r="O180" s="2">
        <f>48*2.2</f>
        <v>105.60000000000001</v>
      </c>
      <c r="P180" s="1">
        <v>0</v>
      </c>
      <c r="Q180" s="1">
        <v>1</v>
      </c>
      <c r="R180" s="1">
        <v>0</v>
      </c>
      <c r="S180" s="1">
        <v>1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0</v>
      </c>
      <c r="AI180" s="1">
        <v>0</v>
      </c>
      <c r="AJ180" s="1">
        <v>0</v>
      </c>
      <c r="AK180" s="1">
        <v>1</v>
      </c>
      <c r="AL180" s="1">
        <v>21</v>
      </c>
      <c r="AM180" s="2">
        <v>1</v>
      </c>
      <c r="AN180" s="2">
        <v>2</v>
      </c>
      <c r="AO180" s="2">
        <v>3</v>
      </c>
      <c r="AP180" s="2"/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/>
    </row>
    <row r="181" spans="1:55" x14ac:dyDescent="0.3">
      <c r="A181" s="1" t="s">
        <v>100</v>
      </c>
      <c r="B181" s="1" t="s">
        <v>207</v>
      </c>
      <c r="C181" s="1" t="s">
        <v>213</v>
      </c>
      <c r="D181" s="1" t="s">
        <v>214</v>
      </c>
      <c r="E181" s="1" t="s">
        <v>1</v>
      </c>
      <c r="F181" s="1">
        <v>24.6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>
        <v>1</v>
      </c>
      <c r="AL181" s="1"/>
      <c r="AM181" s="2"/>
      <c r="AN181" s="2"/>
      <c r="AO181" s="2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>
        <v>6.5</v>
      </c>
    </row>
    <row r="182" spans="1:55" x14ac:dyDescent="0.3">
      <c r="A182" s="1" t="s">
        <v>100</v>
      </c>
      <c r="B182" s="1" t="s">
        <v>208</v>
      </c>
      <c r="C182" s="1" t="s">
        <v>213</v>
      </c>
      <c r="D182" s="1" t="s">
        <v>214</v>
      </c>
      <c r="E182" s="1" t="s">
        <v>1</v>
      </c>
      <c r="F182" s="1"/>
      <c r="G182" s="1"/>
      <c r="H182" s="1"/>
      <c r="I182" s="1">
        <v>24</v>
      </c>
      <c r="J182" s="1">
        <v>18</v>
      </c>
      <c r="K182" s="1">
        <v>30</v>
      </c>
      <c r="L182" s="1">
        <v>24.5</v>
      </c>
      <c r="M182" s="1">
        <v>22</v>
      </c>
      <c r="N182" s="1">
        <v>27</v>
      </c>
      <c r="O182" s="1"/>
      <c r="P182" s="1">
        <v>0</v>
      </c>
      <c r="Q182" s="1">
        <v>1</v>
      </c>
      <c r="R182" s="1">
        <v>0</v>
      </c>
      <c r="S182" s="1">
        <v>1</v>
      </c>
      <c r="T182" s="1">
        <v>0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0</v>
      </c>
      <c r="AI182" s="1">
        <v>0</v>
      </c>
      <c r="AJ182" s="1">
        <v>0</v>
      </c>
      <c r="AK182" s="1">
        <v>1</v>
      </c>
      <c r="AL182" s="1"/>
      <c r="AM182" s="2"/>
      <c r="AN182" s="2"/>
      <c r="AO182" s="2">
        <v>3</v>
      </c>
      <c r="AP182" s="2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3">
      <c r="A183" s="1" t="s">
        <v>100</v>
      </c>
      <c r="B183" s="1" t="s">
        <v>209</v>
      </c>
      <c r="C183" s="1" t="s">
        <v>213</v>
      </c>
      <c r="D183" s="1" t="s">
        <v>214</v>
      </c>
      <c r="E183" s="1" t="s">
        <v>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>
        <v>1</v>
      </c>
      <c r="AL183" s="1"/>
      <c r="AM183" s="2"/>
      <c r="AN183" s="2"/>
      <c r="AO183" s="2"/>
      <c r="AP183" s="2"/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1</v>
      </c>
      <c r="AY183" s="1">
        <v>1</v>
      </c>
      <c r="AZ183" s="1">
        <v>0</v>
      </c>
      <c r="BA183" s="1">
        <v>0</v>
      </c>
      <c r="BB183" s="1">
        <v>0</v>
      </c>
      <c r="BC183" s="1"/>
    </row>
    <row r="184" spans="1:55" x14ac:dyDescent="0.3">
      <c r="A184" s="4" t="s">
        <v>101</v>
      </c>
      <c r="B184" s="4" t="s">
        <v>205</v>
      </c>
      <c r="C184" s="1" t="s">
        <v>213</v>
      </c>
      <c r="D184" s="1" t="s">
        <v>214</v>
      </c>
      <c r="E184" s="4" t="s">
        <v>1</v>
      </c>
      <c r="F184" s="4">
        <v>14</v>
      </c>
      <c r="G184" s="4"/>
      <c r="H184" s="4"/>
      <c r="I184" s="4"/>
      <c r="J184" s="4"/>
      <c r="K184" s="4"/>
      <c r="L184" s="4"/>
      <c r="M184" s="4"/>
      <c r="N184" s="4"/>
      <c r="O184" s="4"/>
      <c r="P184" s="4">
        <v>0</v>
      </c>
      <c r="Q184" s="4">
        <v>1</v>
      </c>
      <c r="R184" s="4"/>
      <c r="S184" s="4">
        <v>0</v>
      </c>
      <c r="T184" s="4">
        <v>0</v>
      </c>
      <c r="U184" s="4">
        <v>0</v>
      </c>
      <c r="V184" s="4">
        <v>1</v>
      </c>
      <c r="W184" s="4">
        <v>0</v>
      </c>
      <c r="X184" s="4">
        <v>0</v>
      </c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">
        <v>1</v>
      </c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>
        <v>3</v>
      </c>
    </row>
    <row r="185" spans="1:55" x14ac:dyDescent="0.3">
      <c r="A185" s="4" t="s">
        <v>101</v>
      </c>
      <c r="B185" s="4" t="s">
        <v>206</v>
      </c>
      <c r="C185" s="1" t="s">
        <v>213</v>
      </c>
      <c r="D185" s="1" t="s">
        <v>214</v>
      </c>
      <c r="E185" s="4" t="s">
        <v>1</v>
      </c>
      <c r="F185" s="4">
        <v>14</v>
      </c>
      <c r="G185" s="4">
        <v>13</v>
      </c>
      <c r="H185" s="4">
        <v>15</v>
      </c>
      <c r="I185" s="4"/>
      <c r="J185" s="4"/>
      <c r="K185" s="4"/>
      <c r="L185" s="4"/>
      <c r="M185" s="4"/>
      <c r="N185" s="4"/>
      <c r="O185" s="5">
        <f>74*1.4</f>
        <v>103.6</v>
      </c>
      <c r="P185" s="4">
        <v>0</v>
      </c>
      <c r="Q185" s="4">
        <v>1</v>
      </c>
      <c r="R185" s="4">
        <v>0</v>
      </c>
      <c r="S185" s="4">
        <v>0</v>
      </c>
      <c r="T185" s="4">
        <v>0</v>
      </c>
      <c r="U185" s="4">
        <v>0</v>
      </c>
      <c r="V185" s="4">
        <v>1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1</v>
      </c>
      <c r="AE185" s="4">
        <v>1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1">
        <v>1</v>
      </c>
      <c r="AL185" s="4">
        <v>14</v>
      </c>
      <c r="AM185" s="4">
        <v>1</v>
      </c>
      <c r="AN185" s="4">
        <v>2</v>
      </c>
      <c r="AO185" s="4">
        <v>2</v>
      </c>
      <c r="AP185" s="4"/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1</v>
      </c>
      <c r="AY185" s="4">
        <v>0</v>
      </c>
      <c r="AZ185" s="4">
        <v>0</v>
      </c>
      <c r="BA185" s="4">
        <v>0</v>
      </c>
      <c r="BB185" s="4">
        <v>0</v>
      </c>
      <c r="BC185" s="4"/>
    </row>
    <row r="186" spans="1:55" x14ac:dyDescent="0.3">
      <c r="A186" s="4" t="s">
        <v>101</v>
      </c>
      <c r="B186" s="4" t="s">
        <v>207</v>
      </c>
      <c r="C186" s="1" t="s">
        <v>213</v>
      </c>
      <c r="D186" s="1" t="s">
        <v>214</v>
      </c>
      <c r="E186" s="4" t="s">
        <v>1</v>
      </c>
      <c r="F186" s="4">
        <v>25.9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">
        <v>1</v>
      </c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>
        <v>5.5</v>
      </c>
    </row>
    <row r="187" spans="1:55" x14ac:dyDescent="0.3">
      <c r="A187" s="4" t="s">
        <v>101</v>
      </c>
      <c r="B187" s="4" t="s">
        <v>208</v>
      </c>
      <c r="C187" s="1" t="s">
        <v>213</v>
      </c>
      <c r="D187" s="1" t="s">
        <v>214</v>
      </c>
      <c r="E187" s="4" t="s">
        <v>1</v>
      </c>
      <c r="F187" s="4"/>
      <c r="G187" s="4"/>
      <c r="H187" s="4"/>
      <c r="I187" s="4">
        <v>25</v>
      </c>
      <c r="J187" s="4">
        <v>21</v>
      </c>
      <c r="K187" s="4">
        <v>29</v>
      </c>
      <c r="L187" s="4">
        <v>25</v>
      </c>
      <c r="M187" s="4">
        <v>21</v>
      </c>
      <c r="N187" s="4">
        <v>29</v>
      </c>
      <c r="O187" s="4"/>
      <c r="P187" s="4">
        <v>0</v>
      </c>
      <c r="Q187" s="4">
        <v>1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1</v>
      </c>
      <c r="AE187" s="4">
        <v>1</v>
      </c>
      <c r="AF187" s="4">
        <v>1</v>
      </c>
      <c r="AG187" s="4">
        <v>0</v>
      </c>
      <c r="AH187" s="4">
        <v>0</v>
      </c>
      <c r="AI187" s="4">
        <v>0</v>
      </c>
      <c r="AJ187" s="4">
        <v>0</v>
      </c>
      <c r="AK187" s="1">
        <v>1</v>
      </c>
      <c r="AL187" s="4"/>
      <c r="AM187" s="4"/>
      <c r="AN187" s="4"/>
      <c r="AO187" s="4">
        <v>2</v>
      </c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</row>
    <row r="188" spans="1:55" x14ac:dyDescent="0.3">
      <c r="A188" s="4" t="s">
        <v>101</v>
      </c>
      <c r="B188" s="4" t="s">
        <v>209</v>
      </c>
      <c r="C188" s="1" t="s">
        <v>213</v>
      </c>
      <c r="D188" s="1" t="s">
        <v>214</v>
      </c>
      <c r="E188" s="4" t="s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1">
        <v>1</v>
      </c>
      <c r="AL188" s="4"/>
      <c r="AM188" s="4"/>
      <c r="AN188" s="4"/>
      <c r="AO188" s="4"/>
      <c r="AP188" s="4"/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1</v>
      </c>
      <c r="AY188" s="4">
        <v>1</v>
      </c>
      <c r="AZ188" s="4">
        <v>0</v>
      </c>
      <c r="BA188" s="4">
        <v>0</v>
      </c>
      <c r="BB188" s="4">
        <v>0</v>
      </c>
      <c r="BC188" s="4"/>
    </row>
    <row r="189" spans="1:55" x14ac:dyDescent="0.3">
      <c r="A189" s="1" t="s">
        <v>102</v>
      </c>
      <c r="B189" s="1" t="s">
        <v>205</v>
      </c>
      <c r="C189" s="1" t="s">
        <v>213</v>
      </c>
      <c r="D189" s="1" t="s">
        <v>214</v>
      </c>
      <c r="E189" s="1" t="s">
        <v>1</v>
      </c>
      <c r="F189" s="1">
        <v>16</v>
      </c>
      <c r="G189" s="1"/>
      <c r="H189" s="1"/>
      <c r="I189" s="1"/>
      <c r="J189" s="1"/>
      <c r="K189" s="1"/>
      <c r="L189" s="1"/>
      <c r="M189" s="1"/>
      <c r="N189" s="1"/>
      <c r="O189" s="1"/>
      <c r="P189" s="1">
        <v>0</v>
      </c>
      <c r="Q189" s="1">
        <v>1</v>
      </c>
      <c r="R189" s="1"/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>
        <v>1</v>
      </c>
      <c r="AL189" s="1"/>
      <c r="AM189" s="2"/>
      <c r="AN189" s="2"/>
      <c r="AO189" s="2"/>
      <c r="AP189" s="2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>
        <v>6</v>
      </c>
    </row>
    <row r="190" spans="1:55" x14ac:dyDescent="0.3">
      <c r="A190" s="1" t="s">
        <v>102</v>
      </c>
      <c r="B190" s="1" t="s">
        <v>210</v>
      </c>
      <c r="C190" s="1" t="s">
        <v>213</v>
      </c>
      <c r="D190" s="1" t="s">
        <v>214</v>
      </c>
      <c r="E190" s="1" t="s">
        <v>1</v>
      </c>
      <c r="F190" s="1">
        <v>16</v>
      </c>
      <c r="G190" s="1">
        <v>15</v>
      </c>
      <c r="H190" s="1">
        <v>18</v>
      </c>
      <c r="I190" s="1"/>
      <c r="J190" s="1"/>
      <c r="K190" s="1"/>
      <c r="L190" s="1"/>
      <c r="M190" s="1"/>
      <c r="N190" s="1"/>
      <c r="O190" s="1">
        <v>250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1</v>
      </c>
      <c r="AF190" s="1">
        <v>1</v>
      </c>
      <c r="AG190" s="1">
        <v>0</v>
      </c>
      <c r="AH190" s="1">
        <v>0</v>
      </c>
      <c r="AI190" s="1">
        <v>0</v>
      </c>
      <c r="AJ190" s="1">
        <v>0</v>
      </c>
      <c r="AK190" s="1">
        <v>1</v>
      </c>
      <c r="AL190" s="1">
        <v>14</v>
      </c>
      <c r="AM190" s="2">
        <v>1</v>
      </c>
      <c r="AN190" s="2">
        <v>2</v>
      </c>
      <c r="AO190" s="2">
        <v>2</v>
      </c>
      <c r="AP190" s="2"/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  <c r="BC190" s="1">
        <v>4</v>
      </c>
    </row>
    <row r="191" spans="1:55" x14ac:dyDescent="0.3">
      <c r="A191" s="1" t="s">
        <v>102</v>
      </c>
      <c r="B191" s="1" t="s">
        <v>207</v>
      </c>
      <c r="C191" s="1" t="s">
        <v>213</v>
      </c>
      <c r="D191" s="1" t="s">
        <v>214</v>
      </c>
      <c r="E191" s="1" t="s">
        <v>1</v>
      </c>
      <c r="F191" s="1">
        <v>31.4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>
        <v>1</v>
      </c>
      <c r="AL191" s="1"/>
      <c r="AM191" s="2"/>
      <c r="AN191" s="2"/>
      <c r="AO191" s="2"/>
      <c r="AP191" s="2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>
        <v>6.1</v>
      </c>
    </row>
    <row r="192" spans="1:55" x14ac:dyDescent="0.3">
      <c r="A192" s="1" t="s">
        <v>102</v>
      </c>
      <c r="B192" s="1" t="s">
        <v>208</v>
      </c>
      <c r="C192" s="1" t="s">
        <v>213</v>
      </c>
      <c r="D192" s="1" t="s">
        <v>214</v>
      </c>
      <c r="E192" s="1" t="s">
        <v>1</v>
      </c>
      <c r="F192" s="1"/>
      <c r="G192" s="1"/>
      <c r="H192" s="1"/>
      <c r="I192" s="1">
        <v>33.5</v>
      </c>
      <c r="J192" s="1">
        <v>30</v>
      </c>
      <c r="K192" s="1">
        <v>37</v>
      </c>
      <c r="L192" s="1">
        <v>31</v>
      </c>
      <c r="M192" s="1">
        <v>28</v>
      </c>
      <c r="N192" s="1">
        <v>34</v>
      </c>
      <c r="O192" s="1"/>
      <c r="P192" s="1">
        <v>0</v>
      </c>
      <c r="Q192" s="1">
        <v>1</v>
      </c>
      <c r="R192" s="1">
        <v>0</v>
      </c>
      <c r="S192" s="1">
        <v>1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1</v>
      </c>
      <c r="AD192" s="1">
        <v>1</v>
      </c>
      <c r="AE192" s="1">
        <v>1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/>
      <c r="AM192" s="2"/>
      <c r="AN192" s="2"/>
      <c r="AO192" s="2">
        <v>2</v>
      </c>
      <c r="AP192" s="2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3">
      <c r="A193" s="1" t="s">
        <v>102</v>
      </c>
      <c r="B193" s="1" t="s">
        <v>209</v>
      </c>
      <c r="C193" s="1" t="s">
        <v>213</v>
      </c>
      <c r="D193" s="1" t="s">
        <v>214</v>
      </c>
      <c r="E193" s="1" t="s"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>
        <v>1</v>
      </c>
      <c r="AL193" s="1"/>
      <c r="AM193" s="2"/>
      <c r="AN193" s="2"/>
      <c r="AO193" s="2"/>
      <c r="AP193" s="2"/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/>
    </row>
    <row r="194" spans="1:55" x14ac:dyDescent="0.3">
      <c r="A194" s="1" t="s">
        <v>103</v>
      </c>
      <c r="B194" s="1" t="s">
        <v>205</v>
      </c>
      <c r="C194" s="1" t="s">
        <v>213</v>
      </c>
      <c r="D194" s="1" t="s">
        <v>214</v>
      </c>
      <c r="E194" s="1" t="s">
        <v>1</v>
      </c>
      <c r="F194" s="1">
        <v>15.5</v>
      </c>
      <c r="G194" s="1"/>
      <c r="H194" s="1"/>
      <c r="I194" s="1"/>
      <c r="J194" s="1"/>
      <c r="K194" s="1"/>
      <c r="L194" s="1"/>
      <c r="M194" s="1"/>
      <c r="N194" s="1"/>
      <c r="O194" s="1"/>
      <c r="P194" s="1">
        <v>0</v>
      </c>
      <c r="Q194" s="1">
        <v>0</v>
      </c>
      <c r="R194" s="1"/>
      <c r="S194" s="1">
        <v>1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>
        <v>1</v>
      </c>
      <c r="AL194" s="1"/>
      <c r="AM194" s="2"/>
      <c r="AN194" s="2"/>
      <c r="AO194" s="2"/>
      <c r="AP194" s="2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>
        <v>3</v>
      </c>
    </row>
    <row r="195" spans="1:55" x14ac:dyDescent="0.3">
      <c r="A195" s="1" t="s">
        <v>103</v>
      </c>
      <c r="B195" s="1" t="s">
        <v>206</v>
      </c>
      <c r="C195" s="1" t="s">
        <v>213</v>
      </c>
      <c r="D195" s="1" t="s">
        <v>214</v>
      </c>
      <c r="E195" s="1" t="s">
        <v>1</v>
      </c>
      <c r="F195" s="1">
        <v>16</v>
      </c>
      <c r="G195" s="1">
        <v>14</v>
      </c>
      <c r="H195" s="1">
        <v>17</v>
      </c>
      <c r="I195" s="1"/>
      <c r="J195" s="1"/>
      <c r="K195" s="1"/>
      <c r="L195" s="1"/>
      <c r="M195" s="1"/>
      <c r="N195" s="1"/>
      <c r="O195" s="2">
        <f>121*1.7</f>
        <v>205.7</v>
      </c>
      <c r="P195" s="1">
        <v>0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0</v>
      </c>
      <c r="AI195" s="1">
        <v>0</v>
      </c>
      <c r="AJ195" s="1">
        <v>0</v>
      </c>
      <c r="AK195" s="1">
        <v>1</v>
      </c>
      <c r="AL195" s="1">
        <v>28</v>
      </c>
      <c r="AM195" s="2">
        <v>1</v>
      </c>
      <c r="AN195" s="2">
        <v>2</v>
      </c>
      <c r="AO195" s="2">
        <v>1</v>
      </c>
      <c r="AP195" s="2"/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/>
    </row>
    <row r="196" spans="1:55" x14ac:dyDescent="0.3">
      <c r="A196" s="1" t="s">
        <v>103</v>
      </c>
      <c r="B196" s="1" t="s">
        <v>208</v>
      </c>
      <c r="C196" s="1" t="s">
        <v>213</v>
      </c>
      <c r="D196" s="1" t="s">
        <v>214</v>
      </c>
      <c r="E196" s="1" t="s">
        <v>1</v>
      </c>
      <c r="F196" s="1"/>
      <c r="G196" s="1"/>
      <c r="H196" s="1"/>
      <c r="I196" s="1">
        <v>31</v>
      </c>
      <c r="J196" s="1">
        <v>28</v>
      </c>
      <c r="K196" s="1">
        <v>34</v>
      </c>
      <c r="L196" s="1">
        <v>31</v>
      </c>
      <c r="M196" s="1">
        <v>28</v>
      </c>
      <c r="N196" s="1">
        <v>34</v>
      </c>
      <c r="O196" s="1"/>
      <c r="P196" s="1">
        <v>0</v>
      </c>
      <c r="Q196" s="1">
        <v>1</v>
      </c>
      <c r="R196" s="1">
        <v>1</v>
      </c>
      <c r="S196" s="1">
        <v>1</v>
      </c>
      <c r="T196" s="1">
        <v>1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0</v>
      </c>
      <c r="AJ196" s="1">
        <v>0</v>
      </c>
      <c r="AK196" s="1">
        <v>1</v>
      </c>
      <c r="AL196" s="1"/>
      <c r="AM196" s="2"/>
      <c r="AN196" s="2"/>
      <c r="AO196" s="2">
        <v>2</v>
      </c>
      <c r="AP196" s="2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3">
      <c r="A197" s="1" t="s">
        <v>103</v>
      </c>
      <c r="B197" s="1" t="s">
        <v>209</v>
      </c>
      <c r="C197" s="1" t="s">
        <v>213</v>
      </c>
      <c r="D197" s="1" t="s">
        <v>214</v>
      </c>
      <c r="E197" s="1" t="s">
        <v>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>
        <v>1</v>
      </c>
      <c r="AL197" s="1"/>
      <c r="AM197" s="2"/>
      <c r="AN197" s="2"/>
      <c r="AO197" s="2"/>
      <c r="AP197" s="2"/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1</v>
      </c>
      <c r="AX197" s="1">
        <v>0</v>
      </c>
      <c r="AY197" s="1">
        <v>1</v>
      </c>
      <c r="AZ197" s="1">
        <v>0</v>
      </c>
      <c r="BA197" s="1">
        <v>0</v>
      </c>
      <c r="BB197" s="1">
        <v>0</v>
      </c>
      <c r="BC197" s="1"/>
    </row>
    <row r="198" spans="1:55" x14ac:dyDescent="0.3">
      <c r="A198" s="1" t="s">
        <v>104</v>
      </c>
      <c r="B198" s="1" t="s">
        <v>205</v>
      </c>
      <c r="C198" s="1" t="s">
        <v>213</v>
      </c>
      <c r="D198" s="1" t="s">
        <v>214</v>
      </c>
      <c r="E198" s="1" t="s">
        <v>1</v>
      </c>
      <c r="F198" s="1">
        <v>16.5</v>
      </c>
      <c r="G198" s="1"/>
      <c r="H198" s="1"/>
      <c r="I198" s="1"/>
      <c r="J198" s="1"/>
      <c r="K198" s="1"/>
      <c r="L198" s="1"/>
      <c r="M198" s="1"/>
      <c r="N198" s="1"/>
      <c r="O198" s="1"/>
      <c r="P198" s="1">
        <v>0</v>
      </c>
      <c r="Q198" s="1">
        <v>1</v>
      </c>
      <c r="R198" s="1"/>
      <c r="S198" s="1">
        <v>0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>
        <v>1</v>
      </c>
      <c r="AL198" s="1"/>
      <c r="AM198" s="2"/>
      <c r="AN198" s="2"/>
      <c r="AO198" s="2"/>
      <c r="AP198" s="2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>
        <v>4</v>
      </c>
    </row>
    <row r="199" spans="1:55" x14ac:dyDescent="0.3">
      <c r="A199" s="1" t="s">
        <v>104</v>
      </c>
      <c r="B199" s="1" t="s">
        <v>206</v>
      </c>
      <c r="C199" s="1" t="s">
        <v>213</v>
      </c>
      <c r="D199" s="1" t="s">
        <v>214</v>
      </c>
      <c r="E199" s="1" t="s">
        <v>1</v>
      </c>
      <c r="F199" s="1">
        <v>17</v>
      </c>
      <c r="G199" s="1">
        <v>15</v>
      </c>
      <c r="H199" s="1">
        <v>18</v>
      </c>
      <c r="I199" s="1"/>
      <c r="J199" s="1"/>
      <c r="K199" s="1"/>
      <c r="L199" s="1"/>
      <c r="M199" s="1"/>
      <c r="N199" s="1"/>
      <c r="O199" s="2">
        <f>66*3.3</f>
        <v>217.79999999999998</v>
      </c>
      <c r="P199" s="1">
        <v>0</v>
      </c>
      <c r="Q199" s="1">
        <v>1</v>
      </c>
      <c r="R199" s="1">
        <v>0</v>
      </c>
      <c r="S199" s="1">
        <v>0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1</v>
      </c>
      <c r="AF199" s="1">
        <v>1</v>
      </c>
      <c r="AG199" s="1">
        <v>1</v>
      </c>
      <c r="AH199" s="1">
        <v>0</v>
      </c>
      <c r="AI199" s="1">
        <v>0</v>
      </c>
      <c r="AJ199" s="1">
        <v>0</v>
      </c>
      <c r="AK199" s="1">
        <v>1</v>
      </c>
      <c r="AL199" s="1">
        <v>32</v>
      </c>
      <c r="AM199" s="2">
        <v>1</v>
      </c>
      <c r="AN199" s="2">
        <v>2</v>
      </c>
      <c r="AO199" s="2">
        <v>1</v>
      </c>
      <c r="AP199" s="2"/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1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/>
    </row>
    <row r="200" spans="1:55" x14ac:dyDescent="0.3">
      <c r="A200" s="1" t="s">
        <v>104</v>
      </c>
      <c r="B200" s="1" t="s">
        <v>208</v>
      </c>
      <c r="C200" s="1" t="s">
        <v>213</v>
      </c>
      <c r="D200" s="1" t="s">
        <v>214</v>
      </c>
      <c r="E200" s="1" t="s">
        <v>1</v>
      </c>
      <c r="F200" s="1"/>
      <c r="G200" s="1"/>
      <c r="H200" s="1"/>
      <c r="I200" s="1">
        <v>33</v>
      </c>
      <c r="J200" s="1">
        <v>30</v>
      </c>
      <c r="K200" s="1">
        <v>36</v>
      </c>
      <c r="L200" s="1">
        <v>33</v>
      </c>
      <c r="M200" s="1">
        <v>30</v>
      </c>
      <c r="N200" s="1">
        <v>36</v>
      </c>
      <c r="O200" s="1"/>
      <c r="P200" s="1">
        <v>0</v>
      </c>
      <c r="Q200" s="1">
        <v>1</v>
      </c>
      <c r="R200" s="1">
        <v>0</v>
      </c>
      <c r="S200" s="1">
        <v>1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</v>
      </c>
      <c r="AF200" s="1">
        <v>1</v>
      </c>
      <c r="AG200" s="1">
        <v>1</v>
      </c>
      <c r="AH200" s="1">
        <v>0</v>
      </c>
      <c r="AI200" s="1">
        <v>0</v>
      </c>
      <c r="AJ200" s="1">
        <v>0</v>
      </c>
      <c r="AK200" s="1">
        <v>1</v>
      </c>
      <c r="AL200" s="1"/>
      <c r="AM200" s="2"/>
      <c r="AN200" s="2"/>
      <c r="AO200" s="2">
        <v>2</v>
      </c>
      <c r="AP200" s="2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3">
      <c r="A201" s="1" t="s">
        <v>104</v>
      </c>
      <c r="B201" s="1" t="s">
        <v>209</v>
      </c>
      <c r="C201" s="1" t="s">
        <v>213</v>
      </c>
      <c r="D201" s="1" t="s">
        <v>214</v>
      </c>
      <c r="E201" s="1" t="s">
        <v>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>
        <v>1</v>
      </c>
      <c r="AL201" s="1"/>
      <c r="AM201" s="2"/>
      <c r="AN201" s="2"/>
      <c r="AO201" s="2"/>
      <c r="AP201" s="2"/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1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/>
    </row>
    <row r="202" spans="1:55" x14ac:dyDescent="0.3">
      <c r="A202" s="1" t="s">
        <v>105</v>
      </c>
      <c r="B202" s="1" t="s">
        <v>205</v>
      </c>
      <c r="C202" s="1" t="s">
        <v>213</v>
      </c>
      <c r="D202" s="1" t="s">
        <v>214</v>
      </c>
      <c r="E202" s="1" t="s">
        <v>1</v>
      </c>
      <c r="F202" s="1">
        <v>16</v>
      </c>
      <c r="G202" s="1"/>
      <c r="H202" s="1"/>
      <c r="I202" s="1"/>
      <c r="J202" s="1"/>
      <c r="K202" s="1"/>
      <c r="L202" s="1"/>
      <c r="M202" s="1"/>
      <c r="N202" s="1"/>
      <c r="O202" s="1"/>
      <c r="P202" s="1">
        <v>0</v>
      </c>
      <c r="Q202" s="1">
        <v>1</v>
      </c>
      <c r="R202" s="1"/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>
        <v>1</v>
      </c>
      <c r="AL202" s="1"/>
      <c r="AM202" s="2"/>
      <c r="AN202" s="2"/>
      <c r="AO202" s="2"/>
      <c r="AP202" s="2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>
        <v>2</v>
      </c>
    </row>
    <row r="203" spans="1:55" x14ac:dyDescent="0.3">
      <c r="A203" s="1" t="s">
        <v>105</v>
      </c>
      <c r="B203" s="1" t="s">
        <v>206</v>
      </c>
      <c r="C203" s="1" t="s">
        <v>213</v>
      </c>
      <c r="D203" s="1" t="s">
        <v>214</v>
      </c>
      <c r="E203" s="1" t="s">
        <v>1</v>
      </c>
      <c r="F203" s="1">
        <v>15</v>
      </c>
      <c r="G203" s="1">
        <v>14</v>
      </c>
      <c r="H203" s="1">
        <v>16</v>
      </c>
      <c r="I203" s="1"/>
      <c r="J203" s="1"/>
      <c r="K203" s="1"/>
      <c r="L203" s="1"/>
      <c r="M203" s="1"/>
      <c r="N203" s="1"/>
      <c r="O203" s="2">
        <f>103*1.1</f>
        <v>113.30000000000001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1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1</v>
      </c>
      <c r="AG203" s="1">
        <v>0</v>
      </c>
      <c r="AH203" s="1">
        <v>0</v>
      </c>
      <c r="AI203" s="1">
        <v>0</v>
      </c>
      <c r="AJ203" s="1">
        <v>0</v>
      </c>
      <c r="AK203" s="1">
        <v>1</v>
      </c>
      <c r="AL203" s="1">
        <v>28</v>
      </c>
      <c r="AM203" s="2">
        <v>1</v>
      </c>
      <c r="AN203" s="2">
        <v>2</v>
      </c>
      <c r="AO203" s="2">
        <v>1</v>
      </c>
      <c r="AP203" s="2"/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1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/>
    </row>
    <row r="204" spans="1:55" x14ac:dyDescent="0.3">
      <c r="A204" s="1" t="s">
        <v>105</v>
      </c>
      <c r="B204" s="1" t="s">
        <v>208</v>
      </c>
      <c r="C204" s="1" t="s">
        <v>213</v>
      </c>
      <c r="D204" s="1" t="s">
        <v>214</v>
      </c>
      <c r="E204" s="1" t="s">
        <v>1</v>
      </c>
      <c r="F204" s="1"/>
      <c r="G204" s="1"/>
      <c r="H204" s="1"/>
      <c r="I204" s="1">
        <v>32</v>
      </c>
      <c r="J204" s="1">
        <v>30</v>
      </c>
      <c r="K204" s="1">
        <v>34</v>
      </c>
      <c r="L204" s="1">
        <v>32</v>
      </c>
      <c r="M204" s="1">
        <v>30</v>
      </c>
      <c r="N204" s="1">
        <v>34</v>
      </c>
      <c r="O204" s="1"/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1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1</v>
      </c>
      <c r="AL204" s="1"/>
      <c r="AM204" s="2"/>
      <c r="AN204" s="2"/>
      <c r="AO204" s="2">
        <v>2</v>
      </c>
      <c r="AP204" s="2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3">
      <c r="A205" s="1" t="s">
        <v>105</v>
      </c>
      <c r="B205" s="1" t="s">
        <v>209</v>
      </c>
      <c r="C205" s="1" t="s">
        <v>213</v>
      </c>
      <c r="D205" s="1" t="s">
        <v>214</v>
      </c>
      <c r="E205" s="1" t="s">
        <v>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>
        <v>1</v>
      </c>
      <c r="AL205" s="1"/>
      <c r="AM205" s="2"/>
      <c r="AN205" s="2"/>
      <c r="AO205" s="2"/>
      <c r="AP205" s="2"/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1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/>
    </row>
    <row r="206" spans="1:55" x14ac:dyDescent="0.3">
      <c r="A206" s="1" t="s">
        <v>106</v>
      </c>
      <c r="B206" s="1" t="s">
        <v>205</v>
      </c>
      <c r="C206" s="1" t="s">
        <v>213</v>
      </c>
      <c r="D206" s="1" t="s">
        <v>214</v>
      </c>
      <c r="E206" s="1" t="s">
        <v>1</v>
      </c>
      <c r="F206" s="1">
        <v>18.5</v>
      </c>
      <c r="G206" s="1"/>
      <c r="H206" s="1"/>
      <c r="I206" s="1"/>
      <c r="J206" s="1"/>
      <c r="K206" s="1"/>
      <c r="L206" s="1"/>
      <c r="M206" s="1"/>
      <c r="N206" s="1"/>
      <c r="O206" s="1"/>
      <c r="P206" s="1">
        <v>0</v>
      </c>
      <c r="Q206" s="1">
        <v>1</v>
      </c>
      <c r="R206" s="1"/>
      <c r="S206" s="1">
        <v>0</v>
      </c>
      <c r="T206" s="1">
        <v>0</v>
      </c>
      <c r="U206" s="1">
        <v>1</v>
      </c>
      <c r="V206" s="1">
        <v>0</v>
      </c>
      <c r="W206" s="1">
        <v>0</v>
      </c>
      <c r="X206" s="1">
        <v>0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>
        <v>1</v>
      </c>
      <c r="AL206" s="1"/>
      <c r="AM206" s="2"/>
      <c r="AN206" s="2"/>
      <c r="AO206" s="2"/>
      <c r="AP206" s="2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>
        <v>3</v>
      </c>
    </row>
    <row r="207" spans="1:55" x14ac:dyDescent="0.3">
      <c r="A207" s="1" t="s">
        <v>106</v>
      </c>
      <c r="B207" s="1" t="s">
        <v>210</v>
      </c>
      <c r="C207" s="1" t="s">
        <v>213</v>
      </c>
      <c r="D207" s="1" t="s">
        <v>214</v>
      </c>
      <c r="E207" s="1" t="s">
        <v>1</v>
      </c>
      <c r="F207" s="1"/>
      <c r="G207" s="1"/>
      <c r="H207" s="1"/>
      <c r="I207" s="1">
        <v>18</v>
      </c>
      <c r="J207" s="1">
        <v>17</v>
      </c>
      <c r="K207" s="1">
        <v>19</v>
      </c>
      <c r="L207" s="1">
        <v>16</v>
      </c>
      <c r="M207" s="1">
        <v>15</v>
      </c>
      <c r="N207" s="1">
        <v>17</v>
      </c>
      <c r="O207" s="1">
        <v>170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1</v>
      </c>
      <c r="AF207" s="1">
        <v>1</v>
      </c>
      <c r="AG207" s="1">
        <v>0</v>
      </c>
      <c r="AH207" s="1">
        <v>0</v>
      </c>
      <c r="AI207" s="1">
        <v>0</v>
      </c>
      <c r="AJ207" s="1">
        <v>0</v>
      </c>
      <c r="AK207" s="1">
        <v>1</v>
      </c>
      <c r="AL207" s="1">
        <v>25</v>
      </c>
      <c r="AM207" s="2">
        <v>1</v>
      </c>
      <c r="AN207" s="2">
        <v>2</v>
      </c>
      <c r="AO207" s="2">
        <v>2</v>
      </c>
      <c r="AP207" s="2"/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1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3</v>
      </c>
    </row>
    <row r="208" spans="1:55" x14ac:dyDescent="0.3">
      <c r="A208" s="1" t="s">
        <v>106</v>
      </c>
      <c r="B208" s="1" t="s">
        <v>208</v>
      </c>
      <c r="C208" s="1" t="s">
        <v>213</v>
      </c>
      <c r="D208" s="1" t="s">
        <v>214</v>
      </c>
      <c r="E208" s="1" t="s">
        <v>1</v>
      </c>
      <c r="F208" s="1"/>
      <c r="G208" s="1"/>
      <c r="H208" s="1"/>
      <c r="I208" s="1">
        <v>35</v>
      </c>
      <c r="J208" s="1">
        <v>32</v>
      </c>
      <c r="K208" s="1">
        <v>38</v>
      </c>
      <c r="L208" s="1">
        <v>35</v>
      </c>
      <c r="M208" s="1">
        <v>32</v>
      </c>
      <c r="N208" s="1">
        <v>38</v>
      </c>
      <c r="O208" s="1"/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1</v>
      </c>
      <c r="AF208" s="1"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1</v>
      </c>
      <c r="AL208" s="1"/>
      <c r="AM208" s="2"/>
      <c r="AN208" s="2"/>
      <c r="AO208" s="2">
        <v>3</v>
      </c>
      <c r="AP208" s="2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3">
      <c r="A209" s="1" t="s">
        <v>106</v>
      </c>
      <c r="B209" s="1" t="s">
        <v>209</v>
      </c>
      <c r="C209" s="1" t="s">
        <v>213</v>
      </c>
      <c r="D209" s="1" t="s">
        <v>214</v>
      </c>
      <c r="E209" s="1" t="s">
        <v>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>
        <v>1</v>
      </c>
      <c r="AL209" s="1"/>
      <c r="AM209" s="2"/>
      <c r="AN209" s="2"/>
      <c r="AO209" s="2"/>
      <c r="AP209" s="2"/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1</v>
      </c>
      <c r="AX209" s="1">
        <v>0</v>
      </c>
      <c r="AY209" s="1">
        <v>1</v>
      </c>
      <c r="AZ209" s="1">
        <v>0</v>
      </c>
      <c r="BA209" s="1">
        <v>0</v>
      </c>
      <c r="BB209" s="1">
        <v>0</v>
      </c>
      <c r="BC209" s="1"/>
    </row>
    <row r="210" spans="1:55" x14ac:dyDescent="0.3">
      <c r="A210" s="1" t="s">
        <v>107</v>
      </c>
      <c r="B210" s="1" t="s">
        <v>205</v>
      </c>
      <c r="C210" s="1" t="s">
        <v>213</v>
      </c>
      <c r="D210" s="1" t="s">
        <v>214</v>
      </c>
      <c r="E210" s="1" t="s">
        <v>1</v>
      </c>
      <c r="F210" s="1">
        <v>16</v>
      </c>
      <c r="G210" s="1"/>
      <c r="H210" s="1"/>
      <c r="I210" s="1"/>
      <c r="J210" s="1"/>
      <c r="K210" s="1"/>
      <c r="L210" s="1"/>
      <c r="M210" s="1"/>
      <c r="N210" s="1"/>
      <c r="O210" s="1"/>
      <c r="P210" s="1">
        <v>0</v>
      </c>
      <c r="Q210" s="1">
        <v>0</v>
      </c>
      <c r="R210" s="1"/>
      <c r="S210" s="1">
        <v>1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>
        <v>1</v>
      </c>
      <c r="AL210" s="1"/>
      <c r="AM210" s="2"/>
      <c r="AN210" s="2"/>
      <c r="AO210" s="2"/>
      <c r="AP210" s="2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>
        <v>3</v>
      </c>
    </row>
    <row r="211" spans="1:55" x14ac:dyDescent="0.3">
      <c r="A211" s="1" t="s">
        <v>107</v>
      </c>
      <c r="B211" s="1" t="s">
        <v>206</v>
      </c>
      <c r="C211" s="1" t="s">
        <v>213</v>
      </c>
      <c r="D211" s="1" t="s">
        <v>214</v>
      </c>
      <c r="E211" s="1" t="s">
        <v>1</v>
      </c>
      <c r="F211" s="1">
        <v>15</v>
      </c>
      <c r="G211" s="1">
        <v>14</v>
      </c>
      <c r="H211" s="1">
        <v>16</v>
      </c>
      <c r="I211" s="1"/>
      <c r="J211" s="1"/>
      <c r="K211" s="1"/>
      <c r="L211" s="1"/>
      <c r="M211" s="1"/>
      <c r="N211" s="1"/>
      <c r="O211" s="2"/>
      <c r="P211" s="1">
        <v>0</v>
      </c>
      <c r="Q211" s="1">
        <v>1</v>
      </c>
      <c r="R211" s="1">
        <v>1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28</v>
      </c>
      <c r="AM211" s="2">
        <v>1</v>
      </c>
      <c r="AN211" s="2">
        <v>2</v>
      </c>
      <c r="AO211" s="2">
        <v>1</v>
      </c>
      <c r="AP211" s="2"/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1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/>
    </row>
    <row r="212" spans="1:55" x14ac:dyDescent="0.3">
      <c r="A212" s="1" t="s">
        <v>107</v>
      </c>
      <c r="B212" s="1" t="s">
        <v>208</v>
      </c>
      <c r="C212" s="1" t="s">
        <v>213</v>
      </c>
      <c r="D212" s="1" t="s">
        <v>214</v>
      </c>
      <c r="E212" s="1" t="s">
        <v>1</v>
      </c>
      <c r="F212" s="1"/>
      <c r="G212" s="1"/>
      <c r="H212" s="1"/>
      <c r="I212" s="1">
        <v>32</v>
      </c>
      <c r="J212" s="1">
        <v>30</v>
      </c>
      <c r="K212" s="1">
        <v>34</v>
      </c>
      <c r="L212" s="1">
        <v>32</v>
      </c>
      <c r="M212" s="1">
        <v>30</v>
      </c>
      <c r="N212" s="1">
        <v>34</v>
      </c>
      <c r="O212" s="1"/>
      <c r="P212" s="1">
        <v>0</v>
      </c>
      <c r="Q212" s="1">
        <v>1</v>
      </c>
      <c r="R212" s="1">
        <v>0</v>
      </c>
      <c r="S212" s="1">
        <v>1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</v>
      </c>
      <c r="AD212" s="1">
        <v>1</v>
      </c>
      <c r="AE212" s="1">
        <v>1</v>
      </c>
      <c r="AF212" s="1">
        <v>1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/>
      <c r="AM212" s="2"/>
      <c r="AN212" s="2"/>
      <c r="AO212" s="2">
        <v>3</v>
      </c>
      <c r="AP212" s="2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3">
      <c r="A213" s="1" t="s">
        <v>107</v>
      </c>
      <c r="B213" s="1" t="s">
        <v>209</v>
      </c>
      <c r="C213" s="1" t="s">
        <v>213</v>
      </c>
      <c r="D213" s="1" t="s">
        <v>214</v>
      </c>
      <c r="E213" s="1" t="s">
        <v>1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>
        <v>1</v>
      </c>
      <c r="AL213" s="1"/>
      <c r="AM213" s="2"/>
      <c r="AN213" s="2"/>
      <c r="AO213" s="2"/>
      <c r="AP213" s="2"/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1</v>
      </c>
      <c r="AX213" s="1">
        <v>0</v>
      </c>
      <c r="AY213" s="1">
        <v>1</v>
      </c>
      <c r="AZ213" s="1">
        <v>0</v>
      </c>
      <c r="BA213" s="1">
        <v>0</v>
      </c>
      <c r="BB213" s="1">
        <v>0</v>
      </c>
      <c r="BC213" s="1"/>
    </row>
    <row r="214" spans="1:55" x14ac:dyDescent="0.3">
      <c r="A214" s="1" t="s">
        <v>108</v>
      </c>
      <c r="B214" s="1" t="s">
        <v>205</v>
      </c>
      <c r="C214" s="1" t="s">
        <v>213</v>
      </c>
      <c r="D214" s="1" t="s">
        <v>214</v>
      </c>
      <c r="E214" s="1" t="s">
        <v>1</v>
      </c>
      <c r="F214" s="1">
        <v>16</v>
      </c>
      <c r="G214" s="1"/>
      <c r="H214" s="1"/>
      <c r="I214" s="1"/>
      <c r="J214" s="1"/>
      <c r="K214" s="1"/>
      <c r="L214" s="1"/>
      <c r="M214" s="1"/>
      <c r="N214" s="1"/>
      <c r="O214" s="1"/>
      <c r="P214" s="1">
        <v>0</v>
      </c>
      <c r="Q214" s="1">
        <v>0</v>
      </c>
      <c r="R214" s="1"/>
      <c r="S214" s="1">
        <v>1</v>
      </c>
      <c r="T214" s="1">
        <v>1</v>
      </c>
      <c r="U214" s="1">
        <v>0</v>
      </c>
      <c r="V214" s="1">
        <v>1</v>
      </c>
      <c r="W214" s="1">
        <v>0</v>
      </c>
      <c r="X214" s="1">
        <v>0</v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>
        <v>1</v>
      </c>
      <c r="AL214" s="1"/>
      <c r="AM214" s="2"/>
      <c r="AN214" s="2"/>
      <c r="AO214" s="2"/>
      <c r="AP214" s="2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>
        <v>4</v>
      </c>
    </row>
    <row r="215" spans="1:55" x14ac:dyDescent="0.3">
      <c r="A215" s="1" t="s">
        <v>108</v>
      </c>
      <c r="B215" s="1" t="s">
        <v>206</v>
      </c>
      <c r="C215" s="1" t="s">
        <v>213</v>
      </c>
      <c r="D215" s="1" t="s">
        <v>214</v>
      </c>
      <c r="E215" s="1" t="s">
        <v>1</v>
      </c>
      <c r="F215" s="1">
        <v>15</v>
      </c>
      <c r="G215" s="1">
        <v>13</v>
      </c>
      <c r="H215" s="1">
        <v>16</v>
      </c>
      <c r="I215" s="1"/>
      <c r="J215" s="1"/>
      <c r="K215" s="1"/>
      <c r="L215" s="1"/>
      <c r="M215" s="1"/>
      <c r="N215" s="1"/>
      <c r="O215" s="2">
        <f>118*1.5</f>
        <v>177</v>
      </c>
      <c r="P215" s="1">
        <v>0</v>
      </c>
      <c r="Q215" s="1">
        <v>0</v>
      </c>
      <c r="R215" s="1">
        <v>0</v>
      </c>
      <c r="S215" s="1">
        <v>1</v>
      </c>
      <c r="T215" s="1">
        <v>1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0</v>
      </c>
      <c r="AI215" s="1">
        <v>0</v>
      </c>
      <c r="AJ215" s="1">
        <v>0</v>
      </c>
      <c r="AK215" s="1">
        <v>1</v>
      </c>
      <c r="AL215" s="1">
        <v>28</v>
      </c>
      <c r="AM215" s="2">
        <v>1</v>
      </c>
      <c r="AN215" s="2">
        <v>2</v>
      </c>
      <c r="AO215" s="2">
        <v>2</v>
      </c>
      <c r="AP215" s="2"/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1</v>
      </c>
      <c r="AX215" s="1">
        <v>1</v>
      </c>
      <c r="AY215" s="1">
        <v>1</v>
      </c>
      <c r="AZ215" s="1">
        <v>0</v>
      </c>
      <c r="BA215" s="1">
        <v>0</v>
      </c>
      <c r="BB215" s="1">
        <v>0</v>
      </c>
      <c r="BC215" s="1"/>
    </row>
    <row r="216" spans="1:55" x14ac:dyDescent="0.3">
      <c r="A216" s="1" t="s">
        <v>108</v>
      </c>
      <c r="B216" s="1" t="s">
        <v>211</v>
      </c>
      <c r="C216" s="1" t="s">
        <v>213</v>
      </c>
      <c r="D216" s="1" t="s">
        <v>214</v>
      </c>
      <c r="E216" s="1" t="s">
        <v>1</v>
      </c>
      <c r="F216" s="1">
        <v>15.2</v>
      </c>
      <c r="G216" s="1"/>
      <c r="H216" s="1"/>
      <c r="I216" s="1"/>
      <c r="J216" s="1"/>
      <c r="K216" s="1"/>
      <c r="L216" s="1"/>
      <c r="M216" s="1"/>
      <c r="N216" s="1"/>
      <c r="O216" s="1">
        <v>180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>
        <v>1</v>
      </c>
      <c r="AL216" s="1"/>
      <c r="AM216" s="2"/>
      <c r="AN216" s="2"/>
      <c r="AO216" s="2"/>
      <c r="AP216" s="2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3">
      <c r="A217" s="1" t="s">
        <v>108</v>
      </c>
      <c r="B217" s="1" t="s">
        <v>207</v>
      </c>
      <c r="C217" s="1" t="s">
        <v>213</v>
      </c>
      <c r="D217" s="1" t="s">
        <v>214</v>
      </c>
      <c r="E217" s="1" t="s">
        <v>1</v>
      </c>
      <c r="F217" s="1">
        <v>28.5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>
        <v>1</v>
      </c>
      <c r="AL217" s="1"/>
      <c r="AM217" s="2"/>
      <c r="AN217" s="2"/>
      <c r="AO217" s="2"/>
      <c r="AP217" s="2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>
        <v>6.1</v>
      </c>
    </row>
    <row r="218" spans="1:55" x14ac:dyDescent="0.3">
      <c r="A218" s="1" t="s">
        <v>108</v>
      </c>
      <c r="B218" s="1" t="s">
        <v>208</v>
      </c>
      <c r="C218" s="1" t="s">
        <v>213</v>
      </c>
      <c r="D218" s="1" t="s">
        <v>214</v>
      </c>
      <c r="E218" s="1" t="s">
        <v>1</v>
      </c>
      <c r="F218" s="1"/>
      <c r="G218" s="1"/>
      <c r="H218" s="1"/>
      <c r="I218" s="1">
        <v>30</v>
      </c>
      <c r="J218" s="1">
        <v>24</v>
      </c>
      <c r="K218" s="1">
        <v>36</v>
      </c>
      <c r="L218" s="1">
        <v>28.5</v>
      </c>
      <c r="M218" s="1">
        <v>23</v>
      </c>
      <c r="N218" s="1">
        <v>34</v>
      </c>
      <c r="O218" s="1"/>
      <c r="P218" s="1">
        <v>0</v>
      </c>
      <c r="Q218" s="1">
        <v>1</v>
      </c>
      <c r="R218" s="1">
        <v>1</v>
      </c>
      <c r="S218" s="1">
        <v>1</v>
      </c>
      <c r="T218" s="1">
        <v>1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0</v>
      </c>
      <c r="AJ218" s="1">
        <v>0</v>
      </c>
      <c r="AK218" s="1">
        <v>1</v>
      </c>
      <c r="AL218" s="1"/>
      <c r="AM218" s="2"/>
      <c r="AN218" s="2"/>
      <c r="AO218" s="2">
        <v>2</v>
      </c>
      <c r="AP218" s="2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3">
      <c r="A219" s="1" t="s">
        <v>108</v>
      </c>
      <c r="B219" s="1" t="s">
        <v>209</v>
      </c>
      <c r="C219" s="1" t="s">
        <v>213</v>
      </c>
      <c r="D219" s="1" t="s">
        <v>214</v>
      </c>
      <c r="E219" s="1" t="s">
        <v>1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>
        <v>1</v>
      </c>
      <c r="AL219" s="1"/>
      <c r="AM219" s="2"/>
      <c r="AN219" s="2"/>
      <c r="AO219" s="2"/>
      <c r="AP219" s="2"/>
      <c r="AQ219" s="1">
        <v>0</v>
      </c>
      <c r="AR219" s="1">
        <v>0</v>
      </c>
      <c r="AS219" s="1">
        <v>1</v>
      </c>
      <c r="AT219" s="1">
        <v>0</v>
      </c>
      <c r="AU219" s="1">
        <v>0</v>
      </c>
      <c r="AV219" s="1">
        <v>0</v>
      </c>
      <c r="AW219" s="1">
        <v>1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/>
    </row>
    <row r="220" spans="1:55" x14ac:dyDescent="0.3">
      <c r="A220" s="1" t="s">
        <v>109</v>
      </c>
      <c r="B220" s="1" t="s">
        <v>205</v>
      </c>
      <c r="C220" s="1" t="s">
        <v>213</v>
      </c>
      <c r="D220" s="1" t="s">
        <v>214</v>
      </c>
      <c r="E220" s="1" t="s">
        <v>1</v>
      </c>
      <c r="F220" s="1">
        <v>14.5</v>
      </c>
      <c r="G220" s="1"/>
      <c r="H220" s="1"/>
      <c r="I220" s="1"/>
      <c r="J220" s="1"/>
      <c r="K220" s="1"/>
      <c r="L220" s="1"/>
      <c r="M220" s="1"/>
      <c r="N220" s="1"/>
      <c r="O220" s="1"/>
      <c r="P220" s="1">
        <v>0</v>
      </c>
      <c r="Q220" s="1">
        <v>0</v>
      </c>
      <c r="R220" s="1"/>
      <c r="S220" s="1">
        <v>1</v>
      </c>
      <c r="T220" s="1">
        <v>0</v>
      </c>
      <c r="U220" s="1">
        <v>0</v>
      </c>
      <c r="V220" s="1">
        <v>1</v>
      </c>
      <c r="W220" s="1">
        <v>0</v>
      </c>
      <c r="X220" s="1">
        <v>0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>
        <v>1</v>
      </c>
      <c r="AL220" s="1"/>
      <c r="AM220" s="2"/>
      <c r="AN220" s="2"/>
      <c r="AO220" s="2"/>
      <c r="AP220" s="2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>
        <v>3</v>
      </c>
    </row>
    <row r="221" spans="1:55" x14ac:dyDescent="0.3">
      <c r="A221" s="1" t="s">
        <v>109</v>
      </c>
      <c r="B221" s="1" t="s">
        <v>206</v>
      </c>
      <c r="C221" s="1" t="s">
        <v>213</v>
      </c>
      <c r="D221" s="1" t="s">
        <v>214</v>
      </c>
      <c r="E221" s="1" t="s">
        <v>1</v>
      </c>
      <c r="F221" s="1">
        <v>14</v>
      </c>
      <c r="G221" s="1">
        <v>12</v>
      </c>
      <c r="H221" s="1">
        <v>16</v>
      </c>
      <c r="I221" s="1"/>
      <c r="J221" s="1"/>
      <c r="K221" s="1"/>
      <c r="L221" s="1"/>
      <c r="M221" s="1"/>
      <c r="N221" s="1"/>
      <c r="O221" s="2">
        <f>63*2</f>
        <v>126</v>
      </c>
      <c r="P221" s="1">
        <v>0</v>
      </c>
      <c r="Q221" s="1">
        <v>0</v>
      </c>
      <c r="R221" s="1">
        <v>0</v>
      </c>
      <c r="S221" s="1">
        <v>1</v>
      </c>
      <c r="T221" s="1">
        <v>1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1</v>
      </c>
      <c r="AD221" s="1">
        <v>1</v>
      </c>
      <c r="AE221" s="1">
        <v>1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21</v>
      </c>
      <c r="AM221" s="2">
        <v>1</v>
      </c>
      <c r="AN221" s="2">
        <v>2</v>
      </c>
      <c r="AO221" s="2">
        <v>1</v>
      </c>
      <c r="AP221" s="2"/>
      <c r="AQ221" s="1">
        <v>0</v>
      </c>
      <c r="AR221" s="1">
        <v>0</v>
      </c>
      <c r="AS221" s="1">
        <v>1</v>
      </c>
      <c r="AT221" s="1">
        <v>0</v>
      </c>
      <c r="AU221" s="1">
        <v>0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/>
    </row>
    <row r="222" spans="1:55" x14ac:dyDescent="0.3">
      <c r="A222" s="1" t="s">
        <v>109</v>
      </c>
      <c r="B222" s="1" t="s">
        <v>208</v>
      </c>
      <c r="C222" s="1" t="s">
        <v>213</v>
      </c>
      <c r="D222" s="1" t="s">
        <v>214</v>
      </c>
      <c r="E222" s="1" t="s">
        <v>1</v>
      </c>
      <c r="F222" s="1"/>
      <c r="G222" s="1"/>
      <c r="H222" s="1"/>
      <c r="I222" s="1">
        <v>29</v>
      </c>
      <c r="J222" s="1">
        <v>26</v>
      </c>
      <c r="K222" s="1">
        <v>32</v>
      </c>
      <c r="L222" s="1">
        <v>29</v>
      </c>
      <c r="M222" s="1">
        <v>26</v>
      </c>
      <c r="N222" s="1">
        <v>32</v>
      </c>
      <c r="O222" s="1"/>
      <c r="P222" s="1">
        <v>0</v>
      </c>
      <c r="Q222" s="1">
        <v>1</v>
      </c>
      <c r="R222" s="1">
        <v>0</v>
      </c>
      <c r="S222" s="1">
        <v>1</v>
      </c>
      <c r="T222" s="1">
        <v>1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0</v>
      </c>
      <c r="AJ222" s="1">
        <v>0</v>
      </c>
      <c r="AK222" s="1">
        <v>1</v>
      </c>
      <c r="AL222" s="1"/>
      <c r="AM222" s="2"/>
      <c r="AN222" s="2"/>
      <c r="AO222" s="2">
        <v>2</v>
      </c>
      <c r="AP222" s="2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3">
      <c r="A223" s="1" t="s">
        <v>109</v>
      </c>
      <c r="B223" s="1" t="s">
        <v>209</v>
      </c>
      <c r="C223" s="1" t="s">
        <v>213</v>
      </c>
      <c r="D223" s="1" t="s">
        <v>214</v>
      </c>
      <c r="E223" s="1" t="s">
        <v>1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>
        <v>1</v>
      </c>
      <c r="AL223" s="1"/>
      <c r="AM223" s="2"/>
      <c r="AN223" s="2"/>
      <c r="AO223" s="2"/>
      <c r="AP223" s="2"/>
      <c r="AQ223" s="1">
        <v>0</v>
      </c>
      <c r="AR223" s="1">
        <v>0</v>
      </c>
      <c r="AS223" s="1">
        <v>1</v>
      </c>
      <c r="AT223" s="1">
        <v>0</v>
      </c>
      <c r="AU223" s="1">
        <v>0</v>
      </c>
      <c r="AV223" s="1">
        <v>0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/>
    </row>
    <row r="224" spans="1:55" x14ac:dyDescent="0.3">
      <c r="A224" s="1" t="s">
        <v>110</v>
      </c>
      <c r="B224" s="1" t="s">
        <v>206</v>
      </c>
      <c r="C224" s="1" t="s">
        <v>213</v>
      </c>
      <c r="D224" s="1" t="s">
        <v>214</v>
      </c>
      <c r="E224" s="1" t="s">
        <v>1</v>
      </c>
      <c r="F224" s="1">
        <v>12</v>
      </c>
      <c r="G224" s="1">
        <v>10</v>
      </c>
      <c r="H224" s="1">
        <v>13</v>
      </c>
      <c r="I224" s="1"/>
      <c r="J224" s="1"/>
      <c r="K224" s="1"/>
      <c r="L224" s="1"/>
      <c r="M224" s="1"/>
      <c r="N224" s="1"/>
      <c r="O224" s="2">
        <f>53*1.8</f>
        <v>95.4</v>
      </c>
      <c r="P224" s="1">
        <v>0</v>
      </c>
      <c r="Q224" s="1">
        <v>1</v>
      </c>
      <c r="R224" s="1">
        <v>0</v>
      </c>
      <c r="S224" s="1">
        <v>1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1</v>
      </c>
      <c r="AD224" s="1">
        <v>1</v>
      </c>
      <c r="AE224" s="1">
        <v>1</v>
      </c>
      <c r="AF224" s="1">
        <v>1</v>
      </c>
      <c r="AG224" s="1">
        <v>0</v>
      </c>
      <c r="AH224" s="1">
        <v>0</v>
      </c>
      <c r="AI224" s="1">
        <v>0</v>
      </c>
      <c r="AJ224" s="1">
        <v>0</v>
      </c>
      <c r="AK224" s="1">
        <v>1</v>
      </c>
      <c r="AL224" s="1">
        <v>14</v>
      </c>
      <c r="AM224" s="2">
        <v>1</v>
      </c>
      <c r="AN224" s="2">
        <v>2</v>
      </c>
      <c r="AO224" s="2">
        <v>2</v>
      </c>
      <c r="AP224" s="2"/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/>
    </row>
    <row r="225" spans="1:55" x14ac:dyDescent="0.3">
      <c r="A225" s="1" t="s">
        <v>110</v>
      </c>
      <c r="B225" s="1" t="s">
        <v>208</v>
      </c>
      <c r="C225" s="1" t="s">
        <v>213</v>
      </c>
      <c r="D225" s="1" t="s">
        <v>214</v>
      </c>
      <c r="E225" s="1" t="s">
        <v>1</v>
      </c>
      <c r="F225" s="1"/>
      <c r="G225" s="1"/>
      <c r="H225" s="1"/>
      <c r="I225" s="1">
        <v>22</v>
      </c>
      <c r="J225" s="1">
        <v>19</v>
      </c>
      <c r="K225" s="1">
        <v>25</v>
      </c>
      <c r="L225" s="1">
        <v>24</v>
      </c>
      <c r="M225" s="1">
        <v>22</v>
      </c>
      <c r="N225" s="1">
        <v>26</v>
      </c>
      <c r="O225" s="1"/>
      <c r="P225" s="1">
        <v>0</v>
      </c>
      <c r="Q225" s="1">
        <v>1</v>
      </c>
      <c r="R225" s="1">
        <v>0</v>
      </c>
      <c r="S225" s="1">
        <v>1</v>
      </c>
      <c r="T225" s="1">
        <v>0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0</v>
      </c>
      <c r="AH225" s="1">
        <v>0</v>
      </c>
      <c r="AI225" s="1">
        <v>0</v>
      </c>
      <c r="AJ225" s="1">
        <v>0</v>
      </c>
      <c r="AK225" s="1">
        <v>1</v>
      </c>
      <c r="AL225" s="1"/>
      <c r="AM225" s="2"/>
      <c r="AN225" s="2"/>
      <c r="AO225" s="2">
        <v>2</v>
      </c>
      <c r="AP225" s="2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3">
      <c r="A226" s="1" t="s">
        <v>111</v>
      </c>
      <c r="B226" s="1" t="s">
        <v>205</v>
      </c>
      <c r="C226" s="1" t="s">
        <v>213</v>
      </c>
      <c r="D226" s="1" t="s">
        <v>214</v>
      </c>
      <c r="E226" s="1" t="s">
        <v>1</v>
      </c>
      <c r="F226" s="1">
        <v>11</v>
      </c>
      <c r="G226" s="1"/>
      <c r="H226" s="1"/>
      <c r="I226" s="1"/>
      <c r="J226" s="1"/>
      <c r="K226" s="1"/>
      <c r="L226" s="1"/>
      <c r="M226" s="1"/>
      <c r="N226" s="1"/>
      <c r="O226" s="1"/>
      <c r="P226" s="1">
        <v>0</v>
      </c>
      <c r="Q226" s="1">
        <v>0</v>
      </c>
      <c r="R226" s="1"/>
      <c r="S226" s="1">
        <v>1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>
        <v>1</v>
      </c>
      <c r="AL226" s="1"/>
      <c r="AM226" s="2"/>
      <c r="AN226" s="2"/>
      <c r="AO226" s="2"/>
      <c r="AP226" s="2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>
        <v>3</v>
      </c>
    </row>
    <row r="227" spans="1:55" x14ac:dyDescent="0.3">
      <c r="A227" s="1" t="s">
        <v>111</v>
      </c>
      <c r="B227" s="1" t="s">
        <v>207</v>
      </c>
      <c r="C227" s="1" t="s">
        <v>213</v>
      </c>
      <c r="D227" s="1" t="s">
        <v>214</v>
      </c>
      <c r="E227" s="1" t="s">
        <v>1</v>
      </c>
      <c r="F227" s="1">
        <v>23.7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>
        <v>1</v>
      </c>
      <c r="AL227" s="1"/>
      <c r="AM227" s="2"/>
      <c r="AN227" s="2"/>
      <c r="AO227" s="2"/>
      <c r="AP227" s="2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>
        <v>1.4</v>
      </c>
    </row>
    <row r="228" spans="1:55" x14ac:dyDescent="0.3">
      <c r="A228" s="1" t="s">
        <v>111</v>
      </c>
      <c r="B228" s="1" t="s">
        <v>208</v>
      </c>
      <c r="C228" s="1" t="s">
        <v>213</v>
      </c>
      <c r="D228" s="1" t="s">
        <v>214</v>
      </c>
      <c r="E228" s="1" t="s">
        <v>1</v>
      </c>
      <c r="F228" s="1"/>
      <c r="G228" s="1"/>
      <c r="H228" s="1"/>
      <c r="I228" s="1">
        <v>22</v>
      </c>
      <c r="J228" s="1">
        <v>19</v>
      </c>
      <c r="K228" s="1">
        <v>25</v>
      </c>
      <c r="L228" s="1">
        <v>23</v>
      </c>
      <c r="M228" s="1">
        <v>20</v>
      </c>
      <c r="N228" s="1">
        <v>26</v>
      </c>
      <c r="O228" s="1"/>
      <c r="P228" s="1">
        <v>0</v>
      </c>
      <c r="Q228" s="1">
        <v>1</v>
      </c>
      <c r="R228" s="1">
        <v>0</v>
      </c>
      <c r="S228" s="1">
        <v>1</v>
      </c>
      <c r="T228" s="1">
        <v>0</v>
      </c>
      <c r="U228" s="1">
        <v>0</v>
      </c>
      <c r="V228" s="1">
        <v>1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0</v>
      </c>
      <c r="AH228" s="1">
        <v>0</v>
      </c>
      <c r="AI228" s="1">
        <v>0</v>
      </c>
      <c r="AJ228" s="1">
        <v>0</v>
      </c>
      <c r="AK228" s="1">
        <v>1</v>
      </c>
      <c r="AL228" s="1"/>
      <c r="AM228" s="2"/>
      <c r="AN228" s="2"/>
      <c r="AO228" s="2">
        <v>3</v>
      </c>
      <c r="AP228" s="2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3">
      <c r="A229" s="1" t="s">
        <v>111</v>
      </c>
      <c r="B229" s="1" t="s">
        <v>209</v>
      </c>
      <c r="C229" s="1" t="s">
        <v>213</v>
      </c>
      <c r="D229" s="1" t="s">
        <v>214</v>
      </c>
      <c r="E229" s="1" t="s">
        <v>1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>
        <v>1</v>
      </c>
      <c r="AL229" s="1"/>
      <c r="AM229" s="2"/>
      <c r="AN229" s="2"/>
      <c r="AO229" s="2"/>
      <c r="AP229" s="2"/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1</v>
      </c>
      <c r="AX229" s="1">
        <v>0</v>
      </c>
      <c r="AY229" s="1">
        <v>1</v>
      </c>
      <c r="AZ229" s="1">
        <v>0</v>
      </c>
      <c r="BA229" s="1">
        <v>0</v>
      </c>
      <c r="BB229" s="1">
        <v>0</v>
      </c>
      <c r="BC229" s="1"/>
    </row>
    <row r="230" spans="1:55" x14ac:dyDescent="0.3">
      <c r="A230" s="1" t="s">
        <v>112</v>
      </c>
      <c r="B230" s="1" t="s">
        <v>205</v>
      </c>
      <c r="C230" s="1" t="s">
        <v>213</v>
      </c>
      <c r="D230" s="1" t="s">
        <v>214</v>
      </c>
      <c r="E230" s="1" t="s">
        <v>1</v>
      </c>
      <c r="F230" s="1">
        <v>14.5</v>
      </c>
      <c r="G230" s="1"/>
      <c r="H230" s="1"/>
      <c r="I230" s="1"/>
      <c r="J230" s="1"/>
      <c r="K230" s="1"/>
      <c r="L230" s="1"/>
      <c r="M230" s="1"/>
      <c r="N230" s="1"/>
      <c r="O230" s="1"/>
      <c r="P230" s="1">
        <v>0</v>
      </c>
      <c r="Q230" s="1">
        <v>1</v>
      </c>
      <c r="R230" s="1"/>
      <c r="S230" s="1">
        <v>1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>
        <v>1</v>
      </c>
      <c r="AL230" s="1"/>
      <c r="AM230" s="2"/>
      <c r="AN230" s="2"/>
      <c r="AO230" s="2"/>
      <c r="AP230" s="2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>
        <v>3</v>
      </c>
    </row>
    <row r="231" spans="1:55" x14ac:dyDescent="0.3">
      <c r="A231" s="1" t="s">
        <v>112</v>
      </c>
      <c r="B231" s="1" t="s">
        <v>210</v>
      </c>
      <c r="C231" s="1" t="s">
        <v>213</v>
      </c>
      <c r="D231" s="1" t="s">
        <v>214</v>
      </c>
      <c r="E231" s="1" t="s">
        <v>1</v>
      </c>
      <c r="F231" s="1">
        <v>14</v>
      </c>
      <c r="G231" s="1">
        <v>13</v>
      </c>
      <c r="H231" s="1">
        <v>15</v>
      </c>
      <c r="I231" s="1"/>
      <c r="J231" s="1"/>
      <c r="K231" s="1"/>
      <c r="L231" s="1"/>
      <c r="M231" s="1"/>
      <c r="N231" s="1"/>
      <c r="O231" s="1">
        <v>84</v>
      </c>
      <c r="P231" s="1">
        <v>0</v>
      </c>
      <c r="Q231" s="1">
        <v>1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1</v>
      </c>
      <c r="AD231" s="1">
        <v>1</v>
      </c>
      <c r="AE231" s="1">
        <v>1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1</v>
      </c>
      <c r="AL231" s="1">
        <v>10</v>
      </c>
      <c r="AM231" s="2">
        <v>1</v>
      </c>
      <c r="AN231" s="2">
        <v>2</v>
      </c>
      <c r="AO231" s="2">
        <v>2</v>
      </c>
      <c r="AP231" s="2"/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1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2</v>
      </c>
    </row>
    <row r="232" spans="1:55" x14ac:dyDescent="0.3">
      <c r="A232" s="1" t="s">
        <v>112</v>
      </c>
      <c r="B232" s="1" t="s">
        <v>207</v>
      </c>
      <c r="C232" s="1" t="s">
        <v>213</v>
      </c>
      <c r="D232" s="1" t="s">
        <v>214</v>
      </c>
      <c r="E232" s="1" t="s">
        <v>1</v>
      </c>
      <c r="F232" s="1">
        <v>27.1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>
        <v>1</v>
      </c>
      <c r="AL232" s="1"/>
      <c r="AM232" s="2"/>
      <c r="AN232" s="2"/>
      <c r="AO232" s="2"/>
      <c r="AP232" s="2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>
        <v>2</v>
      </c>
    </row>
    <row r="233" spans="1:55" x14ac:dyDescent="0.3">
      <c r="A233" s="1" t="s">
        <v>112</v>
      </c>
      <c r="B233" s="1" t="s">
        <v>208</v>
      </c>
      <c r="C233" s="1" t="s">
        <v>213</v>
      </c>
      <c r="D233" s="1" t="s">
        <v>214</v>
      </c>
      <c r="E233" s="1" t="s">
        <v>1</v>
      </c>
      <c r="F233" s="1"/>
      <c r="G233" s="1"/>
      <c r="H233" s="1"/>
      <c r="I233" s="1">
        <v>24</v>
      </c>
      <c r="J233" s="1">
        <v>20</v>
      </c>
      <c r="K233" s="1">
        <v>28</v>
      </c>
      <c r="L233" s="1">
        <v>27.5</v>
      </c>
      <c r="M233" s="1">
        <v>25</v>
      </c>
      <c r="N233" s="1">
        <v>30</v>
      </c>
      <c r="O233" s="1"/>
      <c r="P233" s="1">
        <v>0</v>
      </c>
      <c r="Q233" s="1">
        <v>1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/>
      <c r="AM233" s="2"/>
      <c r="AN233" s="2"/>
      <c r="AO233" s="2">
        <v>2</v>
      </c>
      <c r="AP233" s="2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3">
      <c r="A234" s="1" t="s">
        <v>112</v>
      </c>
      <c r="B234" s="1" t="s">
        <v>209</v>
      </c>
      <c r="C234" s="1" t="s">
        <v>213</v>
      </c>
      <c r="D234" s="1" t="s">
        <v>214</v>
      </c>
      <c r="E234" s="1" t="s">
        <v>1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>
        <v>1</v>
      </c>
      <c r="AL234" s="1"/>
      <c r="AM234" s="2"/>
      <c r="AN234" s="2"/>
      <c r="AO234" s="2"/>
      <c r="AP234" s="2"/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1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/>
    </row>
    <row r="235" spans="1:55" x14ac:dyDescent="0.3">
      <c r="A235" s="1" t="s">
        <v>113</v>
      </c>
      <c r="B235" s="1" t="s">
        <v>205</v>
      </c>
      <c r="C235" s="1" t="s">
        <v>213</v>
      </c>
      <c r="D235" s="1" t="s">
        <v>214</v>
      </c>
      <c r="E235" s="1" t="s">
        <v>1</v>
      </c>
      <c r="F235" s="1">
        <v>14</v>
      </c>
      <c r="G235" s="1"/>
      <c r="H235" s="1"/>
      <c r="I235" s="1"/>
      <c r="J235" s="1"/>
      <c r="K235" s="1"/>
      <c r="L235" s="1"/>
      <c r="M235" s="1"/>
      <c r="N235" s="1"/>
      <c r="O235" s="1"/>
      <c r="P235" s="1">
        <v>0</v>
      </c>
      <c r="Q235" s="1">
        <v>1</v>
      </c>
      <c r="R235" s="1"/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>
        <v>1</v>
      </c>
      <c r="AL235" s="1"/>
      <c r="AM235" s="2"/>
      <c r="AN235" s="2"/>
      <c r="AO235" s="2"/>
      <c r="AP235" s="2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>
        <v>4</v>
      </c>
    </row>
    <row r="236" spans="1:55" x14ac:dyDescent="0.3">
      <c r="A236" s="1" t="s">
        <v>113</v>
      </c>
      <c r="B236" s="1" t="s">
        <v>206</v>
      </c>
      <c r="C236" s="1" t="s">
        <v>213</v>
      </c>
      <c r="D236" s="1" t="s">
        <v>214</v>
      </c>
      <c r="E236" s="1" t="s">
        <v>1</v>
      </c>
      <c r="F236" s="1">
        <v>14</v>
      </c>
      <c r="G236" s="1">
        <v>13</v>
      </c>
      <c r="H236" s="1">
        <v>15</v>
      </c>
      <c r="I236" s="1"/>
      <c r="J236" s="1"/>
      <c r="K236" s="1"/>
      <c r="L236" s="1"/>
      <c r="M236" s="1"/>
      <c r="N236" s="1"/>
      <c r="O236" s="2">
        <f>61*1.7</f>
        <v>103.7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>
        <v>0</v>
      </c>
      <c r="AA236" s="1">
        <v>0</v>
      </c>
      <c r="AB236" s="1">
        <v>1</v>
      </c>
      <c r="AC236" s="1">
        <v>1</v>
      </c>
      <c r="AD236" s="1">
        <v>1</v>
      </c>
      <c r="AE236" s="1">
        <v>1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35</v>
      </c>
      <c r="AM236" s="2">
        <v>1</v>
      </c>
      <c r="AN236" s="2">
        <v>2</v>
      </c>
      <c r="AO236" s="2">
        <v>3</v>
      </c>
      <c r="AP236" s="2"/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1</v>
      </c>
      <c r="AX236" s="1">
        <v>1</v>
      </c>
      <c r="AY236" s="1">
        <v>1</v>
      </c>
      <c r="AZ236" s="1">
        <v>0</v>
      </c>
      <c r="BA236" s="1">
        <v>0</v>
      </c>
      <c r="BB236" s="1">
        <v>0</v>
      </c>
      <c r="BC236" s="1"/>
    </row>
    <row r="237" spans="1:55" x14ac:dyDescent="0.3">
      <c r="A237" s="1" t="s">
        <v>113</v>
      </c>
      <c r="B237" s="1" t="s">
        <v>207</v>
      </c>
      <c r="C237" s="1" t="s">
        <v>213</v>
      </c>
      <c r="D237" s="1" t="s">
        <v>214</v>
      </c>
      <c r="E237" s="1" t="s">
        <v>1</v>
      </c>
      <c r="F237" s="1">
        <v>23.9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>
        <v>1</v>
      </c>
      <c r="AL237" s="1"/>
      <c r="AM237" s="2"/>
      <c r="AN237" s="2"/>
      <c r="AO237" s="2"/>
      <c r="AP237" s="2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>
        <v>6.5</v>
      </c>
    </row>
    <row r="238" spans="1:55" x14ac:dyDescent="0.3">
      <c r="A238" s="1" t="s">
        <v>113</v>
      </c>
      <c r="B238" s="1" t="s">
        <v>208</v>
      </c>
      <c r="C238" s="1" t="s">
        <v>213</v>
      </c>
      <c r="D238" s="1" t="s">
        <v>214</v>
      </c>
      <c r="E238" s="1" t="s">
        <v>1</v>
      </c>
      <c r="F238" s="1"/>
      <c r="G238" s="1"/>
      <c r="H238" s="1"/>
      <c r="I238" s="1">
        <v>23</v>
      </c>
      <c r="J238" s="1">
        <v>20</v>
      </c>
      <c r="K238" s="1">
        <v>26</v>
      </c>
      <c r="L238" s="1">
        <v>23</v>
      </c>
      <c r="M238" s="1">
        <v>20</v>
      </c>
      <c r="N238" s="1">
        <v>26</v>
      </c>
      <c r="O238" s="1"/>
      <c r="P238" s="1">
        <v>0</v>
      </c>
      <c r="Q238" s="1">
        <v>1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0</v>
      </c>
      <c r="AI238" s="1">
        <v>0</v>
      </c>
      <c r="AJ238" s="1">
        <v>0</v>
      </c>
      <c r="AK238" s="1">
        <v>1</v>
      </c>
      <c r="AL238" s="1"/>
      <c r="AM238" s="2"/>
      <c r="AN238" s="2"/>
      <c r="AO238" s="2">
        <v>3</v>
      </c>
      <c r="AP238" s="2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3">
      <c r="A239" s="1" t="s">
        <v>113</v>
      </c>
      <c r="B239" s="1" t="s">
        <v>209</v>
      </c>
      <c r="C239" s="1" t="s">
        <v>213</v>
      </c>
      <c r="D239" s="1" t="s">
        <v>214</v>
      </c>
      <c r="E239" s="1" t="s">
        <v>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>
        <v>1</v>
      </c>
      <c r="AL239" s="1"/>
      <c r="AM239" s="2"/>
      <c r="AN239" s="2"/>
      <c r="AO239" s="2"/>
      <c r="AP239" s="2"/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1</v>
      </c>
      <c r="AX239" s="1">
        <v>1</v>
      </c>
      <c r="AY239" s="1">
        <v>0</v>
      </c>
      <c r="AZ239" s="1">
        <v>0</v>
      </c>
      <c r="BA239" s="1">
        <v>1</v>
      </c>
      <c r="BB239" s="1">
        <v>0</v>
      </c>
      <c r="BC239" s="1"/>
    </row>
    <row r="240" spans="1:55" x14ac:dyDescent="0.3">
      <c r="A240" s="1" t="s">
        <v>114</v>
      </c>
      <c r="B240" s="1" t="s">
        <v>205</v>
      </c>
      <c r="C240" s="1" t="s">
        <v>213</v>
      </c>
      <c r="D240" s="1" t="s">
        <v>214</v>
      </c>
      <c r="E240" s="1" t="s">
        <v>1</v>
      </c>
      <c r="F240" s="1">
        <v>13</v>
      </c>
      <c r="G240" s="1"/>
      <c r="H240" s="1"/>
      <c r="I240" s="1"/>
      <c r="J240" s="1"/>
      <c r="K240" s="1"/>
      <c r="L240" s="1"/>
      <c r="M240" s="1"/>
      <c r="N240" s="1"/>
      <c r="O240" s="1"/>
      <c r="P240" s="1">
        <v>0</v>
      </c>
      <c r="Q240" s="1">
        <v>1</v>
      </c>
      <c r="R240" s="1"/>
      <c r="S240" s="1">
        <v>0</v>
      </c>
      <c r="T240" s="1">
        <v>0</v>
      </c>
      <c r="U240" s="1">
        <v>1</v>
      </c>
      <c r="V240" s="1">
        <v>0</v>
      </c>
      <c r="W240" s="1">
        <v>0</v>
      </c>
      <c r="X240" s="1">
        <v>0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>
        <v>1</v>
      </c>
      <c r="AL240" s="1"/>
      <c r="AM240" s="2"/>
      <c r="AN240" s="2"/>
      <c r="AO240" s="2"/>
      <c r="AP240" s="2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>
        <v>1</v>
      </c>
    </row>
    <row r="241" spans="1:55" x14ac:dyDescent="0.3">
      <c r="A241" s="1" t="s">
        <v>114</v>
      </c>
      <c r="B241" s="1" t="s">
        <v>206</v>
      </c>
      <c r="C241" s="1" t="s">
        <v>213</v>
      </c>
      <c r="D241" s="1" t="s">
        <v>214</v>
      </c>
      <c r="E241" s="1" t="s">
        <v>1</v>
      </c>
      <c r="F241" s="1"/>
      <c r="G241" s="1"/>
      <c r="H241" s="1"/>
      <c r="I241" s="1">
        <v>16</v>
      </c>
      <c r="J241" s="1">
        <v>15</v>
      </c>
      <c r="K241" s="1">
        <v>17</v>
      </c>
      <c r="L241" s="1">
        <v>15</v>
      </c>
      <c r="M241" s="1">
        <v>14</v>
      </c>
      <c r="N241" s="1">
        <v>16</v>
      </c>
      <c r="O241" s="2">
        <f>20*3.6</f>
        <v>72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1</v>
      </c>
      <c r="AE241" s="1">
        <v>1</v>
      </c>
      <c r="AF241" s="1">
        <v>1</v>
      </c>
      <c r="AG241" s="1">
        <v>1</v>
      </c>
      <c r="AH241" s="1">
        <v>0</v>
      </c>
      <c r="AI241" s="1">
        <v>0</v>
      </c>
      <c r="AJ241" s="1">
        <v>0</v>
      </c>
      <c r="AK241" s="1">
        <v>1</v>
      </c>
      <c r="AL241" s="1">
        <f>6*7</f>
        <v>42</v>
      </c>
      <c r="AM241" s="2">
        <v>1</v>
      </c>
      <c r="AN241" s="2">
        <v>2</v>
      </c>
      <c r="AO241" s="2">
        <v>2</v>
      </c>
      <c r="AP241" s="2"/>
      <c r="AQ241" s="1">
        <v>0</v>
      </c>
      <c r="AR241" s="1">
        <v>1</v>
      </c>
      <c r="AS241" s="1">
        <v>0</v>
      </c>
      <c r="AT241" s="1">
        <v>1</v>
      </c>
      <c r="AU241" s="1">
        <v>0</v>
      </c>
      <c r="AV241" s="1">
        <v>0</v>
      </c>
      <c r="AW241" s="1">
        <v>0</v>
      </c>
      <c r="AX241" s="1">
        <v>1</v>
      </c>
      <c r="AY241" s="1">
        <v>1</v>
      </c>
      <c r="AZ241" s="1">
        <v>1</v>
      </c>
      <c r="BA241" s="1">
        <v>0</v>
      </c>
      <c r="BB241" s="1">
        <v>0</v>
      </c>
      <c r="BC241" s="1"/>
    </row>
    <row r="242" spans="1:55" x14ac:dyDescent="0.3">
      <c r="A242" s="1" t="s">
        <v>114</v>
      </c>
      <c r="B242" s="1" t="s">
        <v>207</v>
      </c>
      <c r="C242" s="1" t="s">
        <v>213</v>
      </c>
      <c r="D242" s="1" t="s">
        <v>214</v>
      </c>
      <c r="E242" s="1" t="s">
        <v>1</v>
      </c>
      <c r="F242" s="1">
        <v>30.6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>
        <v>1</v>
      </c>
      <c r="AL242" s="1"/>
      <c r="AM242" s="2"/>
      <c r="AN242" s="2"/>
      <c r="AO242" s="2"/>
      <c r="AP242" s="2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>
        <v>2.9</v>
      </c>
    </row>
    <row r="243" spans="1:55" x14ac:dyDescent="0.3">
      <c r="A243" s="1" t="s">
        <v>114</v>
      </c>
      <c r="B243" s="1" t="s">
        <v>208</v>
      </c>
      <c r="C243" s="1" t="s">
        <v>213</v>
      </c>
      <c r="D243" s="1" t="s">
        <v>214</v>
      </c>
      <c r="E243" s="1" t="s">
        <v>1</v>
      </c>
      <c r="F243" s="1"/>
      <c r="G243" s="1"/>
      <c r="H243" s="1"/>
      <c r="I243" s="1">
        <v>32</v>
      </c>
      <c r="J243" s="1">
        <v>29</v>
      </c>
      <c r="K243" s="1">
        <v>35</v>
      </c>
      <c r="L243" s="1">
        <v>32</v>
      </c>
      <c r="M243" s="1">
        <v>29</v>
      </c>
      <c r="N243" s="1">
        <v>35</v>
      </c>
      <c r="O243" s="1"/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0</v>
      </c>
      <c r="AJ243" s="1">
        <v>0</v>
      </c>
      <c r="AK243" s="1">
        <v>1</v>
      </c>
      <c r="AL243" s="1"/>
      <c r="AM243" s="2"/>
      <c r="AN243" s="2"/>
      <c r="AO243" s="2">
        <v>2</v>
      </c>
      <c r="AP243" s="2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3">
      <c r="A244" s="1" t="s">
        <v>114</v>
      </c>
      <c r="B244" s="1" t="s">
        <v>209</v>
      </c>
      <c r="C244" s="1" t="s">
        <v>213</v>
      </c>
      <c r="D244" s="1" t="s">
        <v>214</v>
      </c>
      <c r="E244" s="1" t="s">
        <v>1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>
        <v>1</v>
      </c>
      <c r="AL244" s="1"/>
      <c r="AM244" s="2"/>
      <c r="AN244" s="2"/>
      <c r="AO244" s="2"/>
      <c r="AP244" s="2"/>
      <c r="AQ244" s="1">
        <v>0</v>
      </c>
      <c r="AR244" s="1">
        <v>0</v>
      </c>
      <c r="AS244" s="1">
        <v>0</v>
      </c>
      <c r="AT244" s="1">
        <v>1</v>
      </c>
      <c r="AU244" s="1">
        <v>0</v>
      </c>
      <c r="AV244" s="1">
        <v>1</v>
      </c>
      <c r="AW244" s="1">
        <v>0</v>
      </c>
      <c r="AX244" s="1">
        <v>0</v>
      </c>
      <c r="AY244" s="1">
        <v>1</v>
      </c>
      <c r="AZ244" s="1">
        <v>0</v>
      </c>
      <c r="BA244" s="1">
        <v>0</v>
      </c>
      <c r="BB244" s="1">
        <v>0</v>
      </c>
      <c r="BC244" s="1"/>
    </row>
    <row r="245" spans="1:55" x14ac:dyDescent="0.3">
      <c r="A245" s="1" t="s">
        <v>115</v>
      </c>
      <c r="B245" s="1" t="s">
        <v>205</v>
      </c>
      <c r="C245" s="1" t="s">
        <v>213</v>
      </c>
      <c r="D245" s="1" t="s">
        <v>214</v>
      </c>
      <c r="E245" s="1" t="s">
        <v>1</v>
      </c>
      <c r="F245" s="1">
        <v>15</v>
      </c>
      <c r="G245" s="1"/>
      <c r="H245" s="1"/>
      <c r="I245" s="1"/>
      <c r="J245" s="1"/>
      <c r="K245" s="1"/>
      <c r="L245" s="1"/>
      <c r="M245" s="1"/>
      <c r="N245" s="1"/>
      <c r="O245" s="1"/>
      <c r="P245" s="1">
        <v>0</v>
      </c>
      <c r="Q245" s="1">
        <v>1</v>
      </c>
      <c r="R245" s="1"/>
      <c r="S245" s="1">
        <v>0</v>
      </c>
      <c r="T245" s="1">
        <v>0</v>
      </c>
      <c r="U245" s="1">
        <v>1</v>
      </c>
      <c r="V245" s="1">
        <v>0</v>
      </c>
      <c r="W245" s="1">
        <v>0</v>
      </c>
      <c r="X245" s="1">
        <v>0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>
        <v>1</v>
      </c>
      <c r="AL245" s="1"/>
      <c r="AM245" s="2"/>
      <c r="AN245" s="2"/>
      <c r="AO245" s="2"/>
      <c r="AP245" s="2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>
        <v>5</v>
      </c>
    </row>
    <row r="246" spans="1:55" x14ac:dyDescent="0.3">
      <c r="A246" s="1" t="s">
        <v>115</v>
      </c>
      <c r="B246" s="1" t="s">
        <v>206</v>
      </c>
      <c r="C246" s="1" t="s">
        <v>213</v>
      </c>
      <c r="D246" s="1" t="s">
        <v>214</v>
      </c>
      <c r="E246" s="1" t="s">
        <v>1</v>
      </c>
      <c r="F246" s="1">
        <v>13</v>
      </c>
      <c r="G246" s="1">
        <v>12</v>
      </c>
      <c r="H246" s="1">
        <v>14</v>
      </c>
      <c r="I246" s="1"/>
      <c r="J246" s="1"/>
      <c r="K246" s="1"/>
      <c r="L246" s="1"/>
      <c r="M246" s="1"/>
      <c r="N246" s="1"/>
      <c r="O246" s="2">
        <f>38*1.7</f>
        <v>64.599999999999994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1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1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14</v>
      </c>
      <c r="AM246" s="2">
        <v>1</v>
      </c>
      <c r="AN246" s="2">
        <v>2</v>
      </c>
      <c r="AO246" s="2">
        <v>1</v>
      </c>
      <c r="AP246" s="2"/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1</v>
      </c>
      <c r="AX246" s="1">
        <v>0</v>
      </c>
      <c r="AY246" s="1">
        <v>1</v>
      </c>
      <c r="AZ246" s="1">
        <v>0</v>
      </c>
      <c r="BA246" s="1">
        <v>0</v>
      </c>
      <c r="BB246" s="1">
        <v>0</v>
      </c>
      <c r="BC246" s="1"/>
    </row>
    <row r="247" spans="1:55" x14ac:dyDescent="0.3">
      <c r="A247" s="1" t="s">
        <v>115</v>
      </c>
      <c r="B247" s="1" t="s">
        <v>208</v>
      </c>
      <c r="C247" s="1" t="s">
        <v>213</v>
      </c>
      <c r="D247" s="1" t="s">
        <v>214</v>
      </c>
      <c r="E247" s="1" t="s">
        <v>1</v>
      </c>
      <c r="F247" s="1"/>
      <c r="G247" s="1"/>
      <c r="H247" s="1"/>
      <c r="I247" s="1">
        <v>30</v>
      </c>
      <c r="J247" s="1">
        <v>28</v>
      </c>
      <c r="K247" s="1">
        <v>32</v>
      </c>
      <c r="L247" s="1">
        <v>30</v>
      </c>
      <c r="M247" s="1">
        <v>28</v>
      </c>
      <c r="N247" s="1">
        <v>32</v>
      </c>
      <c r="O247" s="1"/>
      <c r="P247" s="1">
        <v>0</v>
      </c>
      <c r="Q247" s="1">
        <v>1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1</v>
      </c>
      <c r="AE247" s="1">
        <v>1</v>
      </c>
      <c r="AF247" s="1">
        <v>1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/>
      <c r="AM247" s="2"/>
      <c r="AN247" s="2"/>
      <c r="AO247" s="2">
        <v>1</v>
      </c>
      <c r="AP247" s="2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3">
      <c r="A248" s="1" t="s">
        <v>116</v>
      </c>
      <c r="B248" s="1" t="s">
        <v>205</v>
      </c>
      <c r="C248" s="1" t="s">
        <v>213</v>
      </c>
      <c r="D248" s="1" t="s">
        <v>214</v>
      </c>
      <c r="E248" s="1" t="s">
        <v>1</v>
      </c>
      <c r="F248" s="1">
        <v>17</v>
      </c>
      <c r="G248" s="1"/>
      <c r="H248" s="1"/>
      <c r="I248" s="1"/>
      <c r="J248" s="1"/>
      <c r="K248" s="1"/>
      <c r="L248" s="1"/>
      <c r="M248" s="1"/>
      <c r="N248" s="1"/>
      <c r="O248" s="1"/>
      <c r="P248" s="1">
        <v>0</v>
      </c>
      <c r="Q248" s="1">
        <v>1</v>
      </c>
      <c r="R248" s="1"/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>
        <v>1</v>
      </c>
      <c r="AL248" s="1"/>
      <c r="AM248" s="2"/>
      <c r="AN248" s="2"/>
      <c r="AO248" s="2"/>
      <c r="AP248" s="2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>
        <v>3</v>
      </c>
    </row>
    <row r="249" spans="1:55" x14ac:dyDescent="0.3">
      <c r="A249" s="1" t="s">
        <v>116</v>
      </c>
      <c r="B249" s="1" t="s">
        <v>206</v>
      </c>
      <c r="C249" s="1" t="s">
        <v>213</v>
      </c>
      <c r="D249" s="1" t="s">
        <v>214</v>
      </c>
      <c r="E249" s="1" t="s">
        <v>1</v>
      </c>
      <c r="F249" s="1">
        <v>16</v>
      </c>
      <c r="G249" s="1">
        <v>15</v>
      </c>
      <c r="H249" s="1">
        <v>17</v>
      </c>
      <c r="I249" s="1"/>
      <c r="J249" s="1"/>
      <c r="K249" s="1"/>
      <c r="L249" s="1"/>
      <c r="M249" s="1"/>
      <c r="N249" s="1"/>
      <c r="O249" s="2">
        <f>26*2.5</f>
        <v>65</v>
      </c>
      <c r="P249" s="1">
        <v>0</v>
      </c>
      <c r="Q249" s="1">
        <v>1</v>
      </c>
      <c r="R249" s="1">
        <v>0</v>
      </c>
      <c r="S249" s="1">
        <v>0</v>
      </c>
      <c r="T249" s="1">
        <v>0</v>
      </c>
      <c r="U249" s="1">
        <v>1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1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21</v>
      </c>
      <c r="AM249" s="2">
        <v>1</v>
      </c>
      <c r="AN249" s="2">
        <v>2</v>
      </c>
      <c r="AO249" s="2">
        <v>2</v>
      </c>
      <c r="AP249" s="2"/>
      <c r="AQ249" s="1">
        <v>0</v>
      </c>
      <c r="AR249" s="1">
        <v>0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1</v>
      </c>
      <c r="AY249" s="1">
        <v>1</v>
      </c>
      <c r="AZ249" s="1">
        <v>1</v>
      </c>
      <c r="BA249" s="1">
        <v>0</v>
      </c>
      <c r="BB249" s="1">
        <v>0</v>
      </c>
      <c r="BC249" s="1"/>
    </row>
    <row r="250" spans="1:55" x14ac:dyDescent="0.3">
      <c r="A250" s="1" t="s">
        <v>116</v>
      </c>
      <c r="B250" s="1" t="s">
        <v>208</v>
      </c>
      <c r="C250" s="1" t="s">
        <v>213</v>
      </c>
      <c r="D250" s="1" t="s">
        <v>214</v>
      </c>
      <c r="E250" s="1" t="s">
        <v>1</v>
      </c>
      <c r="F250" s="1"/>
      <c r="G250" s="1"/>
      <c r="H250" s="1"/>
      <c r="I250" s="1">
        <v>34</v>
      </c>
      <c r="J250" s="1">
        <v>32</v>
      </c>
      <c r="K250" s="1">
        <v>36</v>
      </c>
      <c r="L250" s="1">
        <v>34</v>
      </c>
      <c r="M250" s="1">
        <v>32</v>
      </c>
      <c r="N250" s="1">
        <v>36</v>
      </c>
      <c r="O250" s="1"/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1</v>
      </c>
      <c r="AD250" s="1">
        <v>1</v>
      </c>
      <c r="AE250" s="1">
        <v>1</v>
      </c>
      <c r="AF250" s="1">
        <v>1</v>
      </c>
      <c r="AG250" s="1">
        <v>0</v>
      </c>
      <c r="AH250" s="1">
        <v>0</v>
      </c>
      <c r="AI250" s="1">
        <v>0</v>
      </c>
      <c r="AJ250" s="1">
        <v>0</v>
      </c>
      <c r="AK250" s="1">
        <v>1</v>
      </c>
      <c r="AL250" s="1"/>
      <c r="AM250" s="2"/>
      <c r="AN250" s="2"/>
      <c r="AO250" s="2">
        <v>3</v>
      </c>
      <c r="AP250" s="2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3">
      <c r="A251" s="1" t="s">
        <v>116</v>
      </c>
      <c r="B251" s="1" t="s">
        <v>209</v>
      </c>
      <c r="C251" s="1" t="s">
        <v>213</v>
      </c>
      <c r="D251" s="1" t="s">
        <v>214</v>
      </c>
      <c r="E251" s="1" t="s">
        <v>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>
        <v>1</v>
      </c>
      <c r="AL251" s="1"/>
      <c r="AM251" s="2"/>
      <c r="AN251" s="2"/>
      <c r="AO251" s="2"/>
      <c r="AP251" s="2"/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1</v>
      </c>
      <c r="AZ251" s="1">
        <v>0</v>
      </c>
      <c r="BA251" s="1">
        <v>0</v>
      </c>
      <c r="BB251" s="1">
        <v>0</v>
      </c>
      <c r="BC251" s="1"/>
    </row>
    <row r="252" spans="1:55" x14ac:dyDescent="0.3">
      <c r="A252" s="1" t="s">
        <v>117</v>
      </c>
      <c r="B252" s="1" t="s">
        <v>205</v>
      </c>
      <c r="C252" s="1" t="s">
        <v>213</v>
      </c>
      <c r="D252" s="1" t="s">
        <v>214</v>
      </c>
      <c r="E252" s="1" t="s">
        <v>1</v>
      </c>
      <c r="F252" s="1">
        <v>15.5</v>
      </c>
      <c r="G252" s="1"/>
      <c r="H252" s="1"/>
      <c r="I252" s="1"/>
      <c r="J252" s="1"/>
      <c r="K252" s="1"/>
      <c r="L252" s="1"/>
      <c r="M252" s="1"/>
      <c r="N252" s="1"/>
      <c r="O252" s="1"/>
      <c r="P252" s="1">
        <v>0</v>
      </c>
      <c r="Q252" s="1">
        <v>1</v>
      </c>
      <c r="R252" s="1"/>
      <c r="S252" s="1">
        <v>0</v>
      </c>
      <c r="T252" s="1">
        <v>0</v>
      </c>
      <c r="U252" s="1">
        <v>1</v>
      </c>
      <c r="V252" s="1">
        <v>0</v>
      </c>
      <c r="W252" s="1">
        <v>0</v>
      </c>
      <c r="X252" s="1">
        <v>0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>
        <v>1</v>
      </c>
      <c r="AL252" s="1"/>
      <c r="AM252" s="2"/>
      <c r="AN252" s="2"/>
      <c r="AO252" s="2"/>
      <c r="AP252" s="2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>
        <v>1</v>
      </c>
    </row>
    <row r="253" spans="1:55" x14ac:dyDescent="0.3">
      <c r="A253" s="1" t="s">
        <v>117</v>
      </c>
      <c r="B253" s="1" t="s">
        <v>206</v>
      </c>
      <c r="C253" s="1" t="s">
        <v>213</v>
      </c>
      <c r="D253" s="1" t="s">
        <v>214</v>
      </c>
      <c r="E253" s="1" t="s">
        <v>1</v>
      </c>
      <c r="F253" s="1">
        <v>14</v>
      </c>
      <c r="G253" s="1">
        <v>13</v>
      </c>
      <c r="H253" s="1">
        <v>15</v>
      </c>
      <c r="I253" s="1"/>
      <c r="J253" s="1"/>
      <c r="K253" s="1"/>
      <c r="L253" s="1"/>
      <c r="M253" s="1"/>
      <c r="N253" s="1"/>
      <c r="O253" s="2">
        <f>24*2.3</f>
        <v>55.199999999999996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1</v>
      </c>
      <c r="AD253" s="1">
        <v>1</v>
      </c>
      <c r="AE253" s="1">
        <v>1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14</v>
      </c>
      <c r="AM253" s="2">
        <v>1</v>
      </c>
      <c r="AN253" s="2">
        <v>2</v>
      </c>
      <c r="AO253" s="2">
        <v>2</v>
      </c>
      <c r="AP253" s="2"/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1</v>
      </c>
      <c r="AX253" s="1">
        <v>0</v>
      </c>
      <c r="AY253" s="1">
        <v>1</v>
      </c>
      <c r="AZ253" s="1">
        <v>0</v>
      </c>
      <c r="BA253" s="1">
        <v>0</v>
      </c>
      <c r="BB253" s="1">
        <v>0</v>
      </c>
      <c r="BC253" s="1"/>
    </row>
    <row r="254" spans="1:55" x14ac:dyDescent="0.3">
      <c r="A254" s="1" t="s">
        <v>117</v>
      </c>
      <c r="B254" s="1" t="s">
        <v>207</v>
      </c>
      <c r="C254" s="1" t="s">
        <v>213</v>
      </c>
      <c r="D254" s="1" t="s">
        <v>214</v>
      </c>
      <c r="E254" s="1" t="s">
        <v>1</v>
      </c>
      <c r="F254" s="1">
        <v>32.299999999999997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>
        <v>1</v>
      </c>
      <c r="AL254" s="1"/>
      <c r="AM254" s="2"/>
      <c r="AN254" s="2"/>
      <c r="AO254" s="2"/>
      <c r="AP254" s="2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>
        <v>3.5</v>
      </c>
    </row>
    <row r="255" spans="1:55" x14ac:dyDescent="0.3">
      <c r="A255" s="1" t="s">
        <v>117</v>
      </c>
      <c r="B255" s="1" t="s">
        <v>208</v>
      </c>
      <c r="C255" s="1" t="s">
        <v>213</v>
      </c>
      <c r="D255" s="1" t="s">
        <v>214</v>
      </c>
      <c r="E255" s="1" t="s">
        <v>1</v>
      </c>
      <c r="F255" s="1"/>
      <c r="G255" s="1"/>
      <c r="H255" s="1"/>
      <c r="I255" s="1">
        <v>29</v>
      </c>
      <c r="J255" s="1">
        <v>25</v>
      </c>
      <c r="K255" s="1">
        <v>33</v>
      </c>
      <c r="L255" s="1">
        <v>31.5</v>
      </c>
      <c r="M255" s="1">
        <v>27</v>
      </c>
      <c r="N255" s="1">
        <v>36</v>
      </c>
      <c r="O255" s="1"/>
      <c r="P255" s="1">
        <v>0</v>
      </c>
      <c r="Q255" s="1">
        <v>1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1</v>
      </c>
      <c r="AD255" s="1">
        <v>1</v>
      </c>
      <c r="AE255" s="1">
        <v>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/>
      <c r="AM255" s="2"/>
      <c r="AN255" s="2"/>
      <c r="AO255" s="2">
        <v>2</v>
      </c>
      <c r="AP255" s="2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3">
      <c r="A256" s="1" t="s">
        <v>117</v>
      </c>
      <c r="B256" s="1" t="s">
        <v>209</v>
      </c>
      <c r="C256" s="1" t="s">
        <v>213</v>
      </c>
      <c r="D256" s="1" t="s">
        <v>214</v>
      </c>
      <c r="E256" s="1" t="s">
        <v>1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>
        <v>1</v>
      </c>
      <c r="AL256" s="1"/>
      <c r="AM256" s="2"/>
      <c r="AN256" s="2"/>
      <c r="AO256" s="2"/>
      <c r="AP256" s="2"/>
      <c r="AQ256" s="1">
        <v>0</v>
      </c>
      <c r="AR256" s="1">
        <v>0</v>
      </c>
      <c r="AS256" s="1">
        <v>1</v>
      </c>
      <c r="AT256" s="1">
        <v>1</v>
      </c>
      <c r="AU256" s="1">
        <v>0</v>
      </c>
      <c r="AV256" s="1">
        <v>1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/>
    </row>
    <row r="257" spans="1:55" x14ac:dyDescent="0.3">
      <c r="A257" s="1" t="s">
        <v>118</v>
      </c>
      <c r="B257" s="1" t="s">
        <v>205</v>
      </c>
      <c r="C257" s="1" t="s">
        <v>213</v>
      </c>
      <c r="D257" s="1" t="s">
        <v>214</v>
      </c>
      <c r="E257" s="1" t="s">
        <v>1</v>
      </c>
      <c r="F257" s="1">
        <v>15</v>
      </c>
      <c r="G257" s="1"/>
      <c r="H257" s="1"/>
      <c r="I257" s="1"/>
      <c r="J257" s="1"/>
      <c r="K257" s="1"/>
      <c r="L257" s="1"/>
      <c r="M257" s="1"/>
      <c r="N257" s="1"/>
      <c r="O257" s="1"/>
      <c r="P257" s="1">
        <v>0</v>
      </c>
      <c r="Q257" s="1">
        <v>1</v>
      </c>
      <c r="R257" s="1"/>
      <c r="S257" s="1">
        <v>0</v>
      </c>
      <c r="T257" s="1">
        <v>0</v>
      </c>
      <c r="U257" s="1">
        <v>1</v>
      </c>
      <c r="V257" s="1">
        <v>0</v>
      </c>
      <c r="W257" s="1">
        <v>0</v>
      </c>
      <c r="X257" s="1">
        <v>0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>
        <v>1</v>
      </c>
      <c r="AL257" s="1"/>
      <c r="AM257" s="2"/>
      <c r="AN257" s="2"/>
      <c r="AO257" s="2"/>
      <c r="AP257" s="2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>
        <v>3</v>
      </c>
    </row>
    <row r="258" spans="1:55" x14ac:dyDescent="0.3">
      <c r="A258" s="1" t="s">
        <v>118</v>
      </c>
      <c r="B258" s="1" t="s">
        <v>206</v>
      </c>
      <c r="C258" s="1" t="s">
        <v>213</v>
      </c>
      <c r="D258" s="1" t="s">
        <v>214</v>
      </c>
      <c r="E258" s="1" t="s">
        <v>1</v>
      </c>
      <c r="F258" s="1">
        <v>16</v>
      </c>
      <c r="G258" s="1">
        <v>15</v>
      </c>
      <c r="H258" s="1">
        <v>17</v>
      </c>
      <c r="I258" s="1"/>
      <c r="J258" s="1"/>
      <c r="K258" s="1"/>
      <c r="L258" s="1"/>
      <c r="M258" s="1"/>
      <c r="N258" s="1"/>
      <c r="O258" s="2">
        <v>95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1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1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1</v>
      </c>
      <c r="AL258" s="1">
        <v>28</v>
      </c>
      <c r="AM258" s="2">
        <v>1</v>
      </c>
      <c r="AN258" s="2">
        <v>2</v>
      </c>
      <c r="AO258" s="2">
        <v>1</v>
      </c>
      <c r="AP258" s="2"/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1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/>
    </row>
    <row r="259" spans="1:55" x14ac:dyDescent="0.3">
      <c r="A259" s="1" t="s">
        <v>118</v>
      </c>
      <c r="B259" s="1" t="s">
        <v>208</v>
      </c>
      <c r="C259" s="1" t="s">
        <v>213</v>
      </c>
      <c r="D259" s="1" t="s">
        <v>214</v>
      </c>
      <c r="E259" s="1" t="s">
        <v>1</v>
      </c>
      <c r="F259" s="1"/>
      <c r="G259" s="1"/>
      <c r="H259" s="1"/>
      <c r="I259" s="1">
        <v>30</v>
      </c>
      <c r="J259" s="1">
        <v>28</v>
      </c>
      <c r="K259" s="1">
        <v>32</v>
      </c>
      <c r="L259" s="1">
        <v>30</v>
      </c>
      <c r="M259" s="1">
        <v>28</v>
      </c>
      <c r="N259" s="1">
        <v>32</v>
      </c>
      <c r="O259" s="1"/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1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1</v>
      </c>
      <c r="AD259" s="1">
        <v>1</v>
      </c>
      <c r="AE259" s="1">
        <v>1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1</v>
      </c>
      <c r="AL259" s="1"/>
      <c r="AM259" s="2"/>
      <c r="AN259" s="2"/>
      <c r="AO259" s="2">
        <v>2</v>
      </c>
      <c r="AP259" s="2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3">
      <c r="A260" s="1" t="s">
        <v>118</v>
      </c>
      <c r="B260" s="1" t="s">
        <v>209</v>
      </c>
      <c r="C260" s="1" t="s">
        <v>213</v>
      </c>
      <c r="D260" s="1" t="s">
        <v>214</v>
      </c>
      <c r="E260" s="1" t="s">
        <v>1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>
        <v>1</v>
      </c>
      <c r="AL260" s="1"/>
      <c r="AM260" s="2"/>
      <c r="AN260" s="2"/>
      <c r="AO260" s="2"/>
      <c r="AP260" s="2"/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1</v>
      </c>
      <c r="AZ260" s="1">
        <v>0</v>
      </c>
      <c r="BA260" s="1">
        <v>0</v>
      </c>
      <c r="BB260" s="1">
        <v>0</v>
      </c>
      <c r="BC260" s="1"/>
    </row>
    <row r="261" spans="1:55" x14ac:dyDescent="0.3">
      <c r="A261" s="1" t="s">
        <v>119</v>
      </c>
      <c r="B261" s="1" t="s">
        <v>205</v>
      </c>
      <c r="C261" s="1" t="s">
        <v>213</v>
      </c>
      <c r="D261" s="1" t="s">
        <v>214</v>
      </c>
      <c r="E261" s="1" t="s">
        <v>1</v>
      </c>
      <c r="F261" s="1">
        <v>15.5</v>
      </c>
      <c r="G261" s="1"/>
      <c r="H261" s="1"/>
      <c r="I261" s="1"/>
      <c r="J261" s="1"/>
      <c r="K261" s="1"/>
      <c r="L261" s="1"/>
      <c r="M261" s="1"/>
      <c r="N261" s="1"/>
      <c r="O261" s="1"/>
      <c r="P261" s="1">
        <v>0</v>
      </c>
      <c r="Q261" s="1">
        <v>1</v>
      </c>
      <c r="R261" s="1"/>
      <c r="S261" s="1">
        <v>0</v>
      </c>
      <c r="T261" s="1">
        <v>0</v>
      </c>
      <c r="U261" s="1">
        <v>1</v>
      </c>
      <c r="V261" s="1">
        <v>0</v>
      </c>
      <c r="W261" s="1">
        <v>0</v>
      </c>
      <c r="X261" s="1">
        <v>0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>
        <v>1</v>
      </c>
      <c r="AL261" s="1"/>
      <c r="AM261" s="2"/>
      <c r="AN261" s="2"/>
      <c r="AO261" s="2"/>
      <c r="AP261" s="2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>
        <v>1</v>
      </c>
    </row>
    <row r="262" spans="1:55" x14ac:dyDescent="0.3">
      <c r="A262" s="1" t="s">
        <v>119</v>
      </c>
      <c r="B262" s="1" t="s">
        <v>206</v>
      </c>
      <c r="C262" s="1" t="s">
        <v>213</v>
      </c>
      <c r="D262" s="1" t="s">
        <v>214</v>
      </c>
      <c r="E262" s="1" t="s">
        <v>1</v>
      </c>
      <c r="F262" s="1">
        <v>16</v>
      </c>
      <c r="G262" s="1">
        <v>15</v>
      </c>
      <c r="H262" s="1">
        <v>16</v>
      </c>
      <c r="I262" s="1"/>
      <c r="J262" s="1"/>
      <c r="K262" s="1"/>
      <c r="L262" s="1"/>
      <c r="M262" s="1"/>
      <c r="N262" s="1"/>
      <c r="O262" s="2">
        <v>90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1</v>
      </c>
      <c r="AF262" s="1">
        <v>1</v>
      </c>
      <c r="AG262" s="1">
        <v>0</v>
      </c>
      <c r="AH262" s="1">
        <v>0</v>
      </c>
      <c r="AI262" s="1">
        <v>0</v>
      </c>
      <c r="AJ262" s="1">
        <v>0</v>
      </c>
      <c r="AK262" s="1">
        <v>1</v>
      </c>
      <c r="AL262" s="1">
        <f>6*7</f>
        <v>42</v>
      </c>
      <c r="AM262" s="2">
        <v>1</v>
      </c>
      <c r="AN262" s="2">
        <v>2</v>
      </c>
      <c r="AO262" s="2">
        <v>2</v>
      </c>
      <c r="AP262" s="2"/>
      <c r="AQ262" s="1">
        <v>0</v>
      </c>
      <c r="AR262" s="1">
        <v>1</v>
      </c>
      <c r="AS262" s="1">
        <v>0</v>
      </c>
      <c r="AT262" s="1">
        <v>1</v>
      </c>
      <c r="AU262" s="1">
        <v>0</v>
      </c>
      <c r="AV262" s="1">
        <v>1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/>
    </row>
    <row r="263" spans="1:55" x14ac:dyDescent="0.3">
      <c r="A263" s="1" t="s">
        <v>119</v>
      </c>
      <c r="B263" s="1" t="s">
        <v>207</v>
      </c>
      <c r="C263" s="1" t="s">
        <v>213</v>
      </c>
      <c r="D263" s="1" t="s">
        <v>214</v>
      </c>
      <c r="E263" s="1" t="s">
        <v>1</v>
      </c>
      <c r="F263" s="3">
        <v>30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>
        <v>1</v>
      </c>
      <c r="AL263" s="1"/>
      <c r="AM263" s="2"/>
      <c r="AN263" s="2"/>
      <c r="AO263" s="2"/>
      <c r="AP263" s="2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>
        <v>2.5</v>
      </c>
    </row>
    <row r="264" spans="1:55" x14ac:dyDescent="0.3">
      <c r="A264" s="1" t="s">
        <v>119</v>
      </c>
      <c r="B264" s="1" t="s">
        <v>208</v>
      </c>
      <c r="C264" s="1" t="s">
        <v>213</v>
      </c>
      <c r="D264" s="1" t="s">
        <v>214</v>
      </c>
      <c r="E264" s="1" t="s">
        <v>1</v>
      </c>
      <c r="F264" s="1"/>
      <c r="G264" s="1"/>
      <c r="H264" s="1"/>
      <c r="I264" s="1">
        <v>30</v>
      </c>
      <c r="J264" s="1">
        <v>28</v>
      </c>
      <c r="K264" s="1">
        <v>32</v>
      </c>
      <c r="L264" s="1">
        <v>30</v>
      </c>
      <c r="M264" s="1">
        <v>28</v>
      </c>
      <c r="N264" s="1">
        <v>32</v>
      </c>
      <c r="O264" s="1"/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1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1</v>
      </c>
      <c r="AF264" s="1">
        <v>1</v>
      </c>
      <c r="AG264" s="1">
        <v>0</v>
      </c>
      <c r="AH264" s="1">
        <v>0</v>
      </c>
      <c r="AI264" s="1">
        <v>0</v>
      </c>
      <c r="AJ264" s="1">
        <v>0</v>
      </c>
      <c r="AK264" s="1">
        <v>1</v>
      </c>
      <c r="AL264" s="1"/>
      <c r="AM264" s="2"/>
      <c r="AN264" s="2"/>
      <c r="AO264" s="2">
        <v>3</v>
      </c>
      <c r="AP264" s="2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3">
      <c r="A265" s="1" t="s">
        <v>119</v>
      </c>
      <c r="B265" s="1" t="s">
        <v>209</v>
      </c>
      <c r="C265" s="1" t="s">
        <v>213</v>
      </c>
      <c r="D265" s="1" t="s">
        <v>214</v>
      </c>
      <c r="E265" s="1" t="s">
        <v>1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>
        <v>1</v>
      </c>
      <c r="AL265" s="1"/>
      <c r="AM265" s="2"/>
      <c r="AN265" s="2"/>
      <c r="AO265" s="2"/>
      <c r="AP265" s="2"/>
      <c r="AQ265" s="1">
        <v>0</v>
      </c>
      <c r="AR265" s="1">
        <v>1</v>
      </c>
      <c r="AS265" s="1">
        <v>0</v>
      </c>
      <c r="AT265" s="1">
        <v>1</v>
      </c>
      <c r="AU265" s="1">
        <v>0</v>
      </c>
      <c r="AV265" s="1">
        <v>1</v>
      </c>
      <c r="AW265" s="1">
        <v>0</v>
      </c>
      <c r="AX265" s="1">
        <v>0</v>
      </c>
      <c r="AY265" s="1">
        <v>1</v>
      </c>
      <c r="AZ265" s="1">
        <v>0</v>
      </c>
      <c r="BA265" s="1">
        <v>0</v>
      </c>
      <c r="BB265" s="1">
        <v>0</v>
      </c>
      <c r="BC265" s="1"/>
    </row>
    <row r="266" spans="1:55" x14ac:dyDescent="0.3">
      <c r="A266" s="1" t="s">
        <v>120</v>
      </c>
      <c r="B266" s="1" t="s">
        <v>205</v>
      </c>
      <c r="C266" s="1" t="s">
        <v>213</v>
      </c>
      <c r="D266" s="1" t="s">
        <v>214</v>
      </c>
      <c r="E266" s="1" t="s">
        <v>1</v>
      </c>
      <c r="F266" s="1">
        <v>17.5</v>
      </c>
      <c r="G266" s="1"/>
      <c r="H266" s="1"/>
      <c r="I266" s="1"/>
      <c r="J266" s="1"/>
      <c r="K266" s="1"/>
      <c r="L266" s="1"/>
      <c r="M266" s="1"/>
      <c r="N266" s="1"/>
      <c r="O266" s="1"/>
      <c r="P266" s="1">
        <v>0</v>
      </c>
      <c r="Q266" s="1">
        <v>1</v>
      </c>
      <c r="R266" s="1"/>
      <c r="S266" s="1">
        <v>0</v>
      </c>
      <c r="T266" s="1">
        <v>0</v>
      </c>
      <c r="U266" s="1">
        <v>1</v>
      </c>
      <c r="V266" s="1">
        <v>0</v>
      </c>
      <c r="W266" s="1">
        <v>0</v>
      </c>
      <c r="X266" s="1">
        <v>0</v>
      </c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>
        <v>1</v>
      </c>
      <c r="AL266" s="1"/>
      <c r="AM266" s="2"/>
      <c r="AN266" s="2"/>
      <c r="AO266" s="2"/>
      <c r="AP266" s="2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>
        <v>3</v>
      </c>
    </row>
    <row r="267" spans="1:55" x14ac:dyDescent="0.3">
      <c r="A267" s="1" t="s">
        <v>120</v>
      </c>
      <c r="B267" s="1" t="s">
        <v>206</v>
      </c>
      <c r="C267" s="1" t="s">
        <v>213</v>
      </c>
      <c r="D267" s="1" t="s">
        <v>214</v>
      </c>
      <c r="E267" s="1" t="s">
        <v>1</v>
      </c>
      <c r="F267" s="1">
        <v>17</v>
      </c>
      <c r="G267" s="1">
        <v>16</v>
      </c>
      <c r="H267" s="1">
        <v>18</v>
      </c>
      <c r="I267" s="1"/>
      <c r="J267" s="1"/>
      <c r="K267" s="1"/>
      <c r="L267" s="1"/>
      <c r="M267" s="1"/>
      <c r="N267" s="1"/>
      <c r="O267" s="2">
        <f>33*7.7</f>
        <v>254.1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1</v>
      </c>
      <c r="AF267" s="1">
        <v>1</v>
      </c>
      <c r="AG267" s="1">
        <v>1</v>
      </c>
      <c r="AH267" s="1">
        <v>1</v>
      </c>
      <c r="AI267" s="1">
        <v>0</v>
      </c>
      <c r="AJ267" s="1">
        <v>0</v>
      </c>
      <c r="AK267" s="1">
        <v>1</v>
      </c>
      <c r="AL267" s="1">
        <v>63</v>
      </c>
      <c r="AM267" s="2">
        <v>1</v>
      </c>
      <c r="AN267" s="2">
        <v>2</v>
      </c>
      <c r="AO267" s="2">
        <v>2</v>
      </c>
      <c r="AP267" s="2"/>
      <c r="AQ267" s="1">
        <v>0</v>
      </c>
      <c r="AR267" s="1">
        <v>1</v>
      </c>
      <c r="AS267" s="1">
        <v>0</v>
      </c>
      <c r="AT267" s="1">
        <v>0</v>
      </c>
      <c r="AU267" s="1">
        <v>0</v>
      </c>
      <c r="AV267" s="1">
        <v>0</v>
      </c>
      <c r="AW267" s="1">
        <v>1</v>
      </c>
      <c r="AX267" s="1">
        <v>0</v>
      </c>
      <c r="AY267" s="1">
        <v>1</v>
      </c>
      <c r="AZ267" s="1">
        <v>0</v>
      </c>
      <c r="BA267" s="1">
        <v>0</v>
      </c>
      <c r="BB267" s="1">
        <v>0</v>
      </c>
      <c r="BC267" s="1"/>
    </row>
    <row r="268" spans="1:55" x14ac:dyDescent="0.3">
      <c r="A268" s="1" t="s">
        <v>120</v>
      </c>
      <c r="B268" s="1" t="s">
        <v>211</v>
      </c>
      <c r="C268" s="1" t="s">
        <v>213</v>
      </c>
      <c r="D268" s="1" t="s">
        <v>214</v>
      </c>
      <c r="E268" s="1" t="s">
        <v>1</v>
      </c>
      <c r="F268" s="1">
        <v>16.3</v>
      </c>
      <c r="G268" s="1"/>
      <c r="H268" s="1"/>
      <c r="I268" s="1"/>
      <c r="J268" s="1"/>
      <c r="K268" s="1"/>
      <c r="L268" s="1"/>
      <c r="M268" s="1"/>
      <c r="N268" s="1"/>
      <c r="O268" s="1">
        <v>158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>
        <v>1</v>
      </c>
      <c r="AL268" s="1"/>
      <c r="AM268" s="2"/>
      <c r="AN268" s="2"/>
      <c r="AO268" s="2"/>
      <c r="AP268" s="2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3">
      <c r="A269" s="1" t="s">
        <v>120</v>
      </c>
      <c r="B269" s="1" t="s">
        <v>207</v>
      </c>
      <c r="C269" s="1" t="s">
        <v>213</v>
      </c>
      <c r="D269" s="1" t="s">
        <v>214</v>
      </c>
      <c r="E269" s="1" t="s">
        <v>1</v>
      </c>
      <c r="F269" s="1">
        <v>35.5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>
        <v>1</v>
      </c>
      <c r="AL269" s="1"/>
      <c r="AM269" s="2"/>
      <c r="AN269" s="2"/>
      <c r="AO269" s="2"/>
      <c r="AP269" s="2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>
        <v>4</v>
      </c>
    </row>
    <row r="270" spans="1:55" x14ac:dyDescent="0.3">
      <c r="A270" s="1" t="s">
        <v>120</v>
      </c>
      <c r="B270" s="1" t="s">
        <v>208</v>
      </c>
      <c r="C270" s="1" t="s">
        <v>213</v>
      </c>
      <c r="D270" s="1" t="s">
        <v>214</v>
      </c>
      <c r="E270" s="1" t="s">
        <v>1</v>
      </c>
      <c r="F270" s="1"/>
      <c r="G270" s="1"/>
      <c r="H270" s="1"/>
      <c r="I270" s="1">
        <v>33</v>
      </c>
      <c r="J270" s="1">
        <v>30</v>
      </c>
      <c r="K270" s="1">
        <v>36</v>
      </c>
      <c r="L270" s="1">
        <v>35</v>
      </c>
      <c r="M270" s="1">
        <v>30</v>
      </c>
      <c r="N270" s="1">
        <v>40</v>
      </c>
      <c r="O270" s="1"/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0</v>
      </c>
      <c r="AJ270" s="1">
        <v>0</v>
      </c>
      <c r="AK270" s="1">
        <v>1</v>
      </c>
      <c r="AL270" s="1"/>
      <c r="AM270" s="2"/>
      <c r="AN270" s="2"/>
      <c r="AO270" s="2">
        <v>3</v>
      </c>
      <c r="AP270" s="2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3">
      <c r="A271" s="1" t="s">
        <v>120</v>
      </c>
      <c r="B271" s="1" t="s">
        <v>209</v>
      </c>
      <c r="C271" s="1" t="s">
        <v>213</v>
      </c>
      <c r="D271" s="1" t="s">
        <v>214</v>
      </c>
      <c r="E271" s="1" t="s">
        <v>1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>
        <v>1</v>
      </c>
      <c r="AL271" s="1"/>
      <c r="AM271" s="2"/>
      <c r="AN271" s="2"/>
      <c r="AO271" s="2"/>
      <c r="AP271" s="2"/>
      <c r="AQ271" s="1">
        <v>0</v>
      </c>
      <c r="AR271" s="1">
        <v>1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0</v>
      </c>
      <c r="BA271" s="1">
        <v>0</v>
      </c>
      <c r="BB271" s="1">
        <v>0</v>
      </c>
      <c r="BC271" s="1"/>
    </row>
    <row r="272" spans="1:55" x14ac:dyDescent="0.3">
      <c r="A272" s="1" t="s">
        <v>121</v>
      </c>
      <c r="B272" s="1" t="s">
        <v>205</v>
      </c>
      <c r="C272" s="1" t="s">
        <v>213</v>
      </c>
      <c r="D272" s="1" t="s">
        <v>214</v>
      </c>
      <c r="E272" s="1" t="s">
        <v>2</v>
      </c>
      <c r="F272" s="1">
        <v>33.5</v>
      </c>
      <c r="G272" s="1"/>
      <c r="H272" s="1"/>
      <c r="I272" s="1"/>
      <c r="J272" s="1"/>
      <c r="K272" s="1"/>
      <c r="L272" s="1"/>
      <c r="M272" s="1"/>
      <c r="N272" s="1"/>
      <c r="O272" s="1"/>
      <c r="P272" s="1">
        <v>0</v>
      </c>
      <c r="Q272" s="1">
        <v>1</v>
      </c>
      <c r="R272" s="1"/>
      <c r="S272" s="1">
        <v>1</v>
      </c>
      <c r="T272" s="1">
        <v>0</v>
      </c>
      <c r="U272" s="1">
        <v>0</v>
      </c>
      <c r="V272" s="1">
        <v>1</v>
      </c>
      <c r="W272" s="1">
        <v>0</v>
      </c>
      <c r="X272" s="1">
        <v>0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>
        <v>1</v>
      </c>
      <c r="AL272" s="1"/>
      <c r="AM272" s="2"/>
      <c r="AN272" s="2"/>
      <c r="AO272" s="2"/>
      <c r="AP272" s="2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>
        <v>4</v>
      </c>
    </row>
    <row r="273" spans="1:55" x14ac:dyDescent="0.3">
      <c r="A273" s="1" t="s">
        <v>121</v>
      </c>
      <c r="B273" s="1" t="s">
        <v>206</v>
      </c>
      <c r="C273" s="1" t="s">
        <v>213</v>
      </c>
      <c r="D273" s="1" t="s">
        <v>214</v>
      </c>
      <c r="E273" s="1" t="s">
        <v>2</v>
      </c>
      <c r="F273" s="1">
        <v>30</v>
      </c>
      <c r="G273" s="1">
        <v>28</v>
      </c>
      <c r="H273" s="1">
        <v>32</v>
      </c>
      <c r="I273" s="1"/>
      <c r="J273" s="1"/>
      <c r="K273" s="1"/>
      <c r="L273" s="1"/>
      <c r="M273" s="1"/>
      <c r="N273" s="1"/>
      <c r="O273" s="2">
        <f>63*2.2</f>
        <v>138.60000000000002</v>
      </c>
      <c r="P273" s="1">
        <v>0</v>
      </c>
      <c r="Q273" s="1">
        <v>1</v>
      </c>
      <c r="R273" s="1">
        <v>1</v>
      </c>
      <c r="S273" s="1">
        <v>0</v>
      </c>
      <c r="T273" s="1">
        <v>0</v>
      </c>
      <c r="U273" s="1">
        <v>0</v>
      </c>
      <c r="V273" s="1">
        <v>1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1</v>
      </c>
      <c r="AF273" s="1">
        <v>1</v>
      </c>
      <c r="AG273" s="1">
        <v>1</v>
      </c>
      <c r="AH273" s="1">
        <v>0</v>
      </c>
      <c r="AI273" s="1">
        <v>0</v>
      </c>
      <c r="AJ273" s="1">
        <v>0</v>
      </c>
      <c r="AK273" s="1">
        <v>1</v>
      </c>
      <c r="AL273" s="1">
        <v>21</v>
      </c>
      <c r="AM273" s="2">
        <v>1</v>
      </c>
      <c r="AN273" s="2">
        <v>1</v>
      </c>
      <c r="AO273" s="2">
        <v>2</v>
      </c>
      <c r="AP273" s="2"/>
      <c r="AQ273" s="1">
        <v>0</v>
      </c>
      <c r="AR273" s="1">
        <v>0</v>
      </c>
      <c r="AS273" s="1">
        <v>0</v>
      </c>
      <c r="AT273" s="1">
        <v>1</v>
      </c>
      <c r="AU273" s="1">
        <v>0</v>
      </c>
      <c r="AV273" s="1">
        <v>1</v>
      </c>
      <c r="AW273" s="1">
        <v>0</v>
      </c>
      <c r="AX273" s="1">
        <v>0</v>
      </c>
      <c r="AY273" s="1">
        <v>1</v>
      </c>
      <c r="AZ273" s="1">
        <v>0</v>
      </c>
      <c r="BA273" s="1">
        <v>0</v>
      </c>
      <c r="BB273" s="1">
        <v>0</v>
      </c>
      <c r="BC273" s="1"/>
    </row>
    <row r="274" spans="1:55" x14ac:dyDescent="0.3">
      <c r="A274" s="1" t="s">
        <v>121</v>
      </c>
      <c r="B274" s="1" t="s">
        <v>208</v>
      </c>
      <c r="C274" s="1" t="s">
        <v>213</v>
      </c>
      <c r="D274" s="1" t="s">
        <v>214</v>
      </c>
      <c r="E274" s="1" t="s">
        <v>2</v>
      </c>
      <c r="F274" s="1"/>
      <c r="G274" s="1"/>
      <c r="H274" s="1"/>
      <c r="I274" s="1">
        <v>67</v>
      </c>
      <c r="J274" s="1">
        <v>64</v>
      </c>
      <c r="K274" s="1">
        <v>70</v>
      </c>
      <c r="L274" s="1">
        <v>68</v>
      </c>
      <c r="M274" s="1">
        <v>64</v>
      </c>
      <c r="N274" s="1">
        <v>72</v>
      </c>
      <c r="O274" s="1"/>
      <c r="P274" s="1">
        <v>0</v>
      </c>
      <c r="Q274" s="1">
        <v>1</v>
      </c>
      <c r="R274" s="1">
        <v>0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1</v>
      </c>
      <c r="AD274" s="6">
        <v>1</v>
      </c>
      <c r="AE274" s="6">
        <v>1</v>
      </c>
      <c r="AF274" s="6">
        <v>1</v>
      </c>
      <c r="AG274" s="6">
        <v>1</v>
      </c>
      <c r="AH274" s="6">
        <v>1</v>
      </c>
      <c r="AI274" s="6">
        <v>0</v>
      </c>
      <c r="AJ274" s="6">
        <v>0</v>
      </c>
      <c r="AK274" s="1">
        <v>1</v>
      </c>
      <c r="AL274" s="1"/>
      <c r="AM274" s="2"/>
      <c r="AN274" s="2"/>
      <c r="AO274" s="2">
        <v>2</v>
      </c>
      <c r="AP274" s="2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3">
      <c r="A275" s="1" t="s">
        <v>121</v>
      </c>
      <c r="B275" s="1" t="s">
        <v>209</v>
      </c>
      <c r="C275" s="1" t="s">
        <v>213</v>
      </c>
      <c r="D275" s="1" t="s">
        <v>214</v>
      </c>
      <c r="E275" s="1" t="s">
        <v>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>
        <v>1</v>
      </c>
      <c r="AL275" s="1"/>
      <c r="AM275" s="2"/>
      <c r="AN275" s="2"/>
      <c r="AO275" s="2"/>
      <c r="AP275" s="2"/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0</v>
      </c>
      <c r="BA275" s="1">
        <v>0</v>
      </c>
      <c r="BB275" s="1">
        <v>0</v>
      </c>
      <c r="BC275" s="1"/>
    </row>
    <row r="276" spans="1:55" x14ac:dyDescent="0.3">
      <c r="A276" s="1" t="s">
        <v>122</v>
      </c>
      <c r="B276" s="1" t="s">
        <v>205</v>
      </c>
      <c r="C276" s="1" t="s">
        <v>213</v>
      </c>
      <c r="D276" s="1" t="s">
        <v>214</v>
      </c>
      <c r="E276" s="1" t="s">
        <v>2</v>
      </c>
      <c r="F276" s="1">
        <v>34</v>
      </c>
      <c r="G276" s="1"/>
      <c r="H276" s="1"/>
      <c r="I276" s="1"/>
      <c r="J276" s="1"/>
      <c r="K276" s="1"/>
      <c r="L276" s="1"/>
      <c r="M276" s="1"/>
      <c r="N276" s="1"/>
      <c r="O276" s="1"/>
      <c r="P276" s="1">
        <v>0</v>
      </c>
      <c r="Q276" s="1">
        <v>1</v>
      </c>
      <c r="R276" s="1"/>
      <c r="S276" s="1">
        <v>0</v>
      </c>
      <c r="T276" s="1">
        <v>0</v>
      </c>
      <c r="U276" s="1">
        <v>0</v>
      </c>
      <c r="V276" s="1">
        <v>1</v>
      </c>
      <c r="W276" s="1">
        <v>0</v>
      </c>
      <c r="X276" s="1">
        <v>0</v>
      </c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>
        <v>1</v>
      </c>
      <c r="AL276" s="1"/>
      <c r="AM276" s="2"/>
      <c r="AN276" s="2"/>
      <c r="AO276" s="2"/>
      <c r="AP276" s="2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>
        <v>3</v>
      </c>
    </row>
    <row r="277" spans="1:55" x14ac:dyDescent="0.3">
      <c r="A277" s="1" t="s">
        <v>122</v>
      </c>
      <c r="B277" s="1" t="s">
        <v>206</v>
      </c>
      <c r="C277" s="1" t="s">
        <v>213</v>
      </c>
      <c r="D277" s="1" t="s">
        <v>214</v>
      </c>
      <c r="E277" s="1" t="s">
        <v>2</v>
      </c>
      <c r="F277" s="1">
        <v>34</v>
      </c>
      <c r="G277" s="1">
        <v>31</v>
      </c>
      <c r="H277" s="1">
        <v>38</v>
      </c>
      <c r="I277" s="1"/>
      <c r="J277" s="1"/>
      <c r="K277" s="1"/>
      <c r="L277" s="1"/>
      <c r="M277" s="1"/>
      <c r="N277" s="1"/>
      <c r="O277" s="2">
        <v>150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1">
        <v>1</v>
      </c>
      <c r="AF277" s="1">
        <v>1</v>
      </c>
      <c r="AG277" s="1">
        <v>1</v>
      </c>
      <c r="AH277" s="1">
        <v>0</v>
      </c>
      <c r="AI277" s="1">
        <v>0</v>
      </c>
      <c r="AJ277" s="1">
        <v>0</v>
      </c>
      <c r="AK277" s="1">
        <v>1</v>
      </c>
      <c r="AL277" s="1">
        <v>28</v>
      </c>
      <c r="AM277" s="2">
        <v>1</v>
      </c>
      <c r="AN277" s="2">
        <v>7</v>
      </c>
      <c r="AO277" s="2">
        <v>2</v>
      </c>
      <c r="AP277" s="2"/>
      <c r="AQ277" s="1">
        <v>0</v>
      </c>
      <c r="AR277" s="1">
        <v>0</v>
      </c>
      <c r="AS277" s="1">
        <v>0</v>
      </c>
      <c r="AT277" s="1">
        <v>1</v>
      </c>
      <c r="AU277" s="1">
        <v>0</v>
      </c>
      <c r="AV277" s="1">
        <v>1</v>
      </c>
      <c r="AW277" s="1">
        <v>0</v>
      </c>
      <c r="AX277" s="1">
        <v>0</v>
      </c>
      <c r="AY277" s="1">
        <v>1</v>
      </c>
      <c r="AZ277" s="1">
        <v>0</v>
      </c>
      <c r="BA277" s="1">
        <v>0</v>
      </c>
      <c r="BB277" s="1">
        <v>0</v>
      </c>
      <c r="BC277" s="1"/>
    </row>
    <row r="278" spans="1:55" x14ac:dyDescent="0.3">
      <c r="A278" s="1" t="s">
        <v>122</v>
      </c>
      <c r="B278" s="1" t="s">
        <v>207</v>
      </c>
      <c r="C278" s="1" t="s">
        <v>213</v>
      </c>
      <c r="D278" s="1" t="s">
        <v>214</v>
      </c>
      <c r="E278" s="1" t="s">
        <v>2</v>
      </c>
      <c r="F278" s="1">
        <v>72.7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>
        <v>1</v>
      </c>
      <c r="AL278" s="1"/>
      <c r="AM278" s="2"/>
      <c r="AN278" s="2"/>
      <c r="AO278" s="2"/>
      <c r="AP278" s="2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>
        <v>5.8</v>
      </c>
    </row>
    <row r="279" spans="1:55" x14ac:dyDescent="0.3">
      <c r="A279" s="1" t="s">
        <v>122</v>
      </c>
      <c r="B279" s="1" t="s">
        <v>208</v>
      </c>
      <c r="C279" s="1" t="s">
        <v>213</v>
      </c>
      <c r="D279" s="1" t="s">
        <v>214</v>
      </c>
      <c r="E279" s="1" t="s">
        <v>2</v>
      </c>
      <c r="F279" s="1"/>
      <c r="G279" s="1"/>
      <c r="H279" s="1"/>
      <c r="I279" s="1">
        <v>64.5</v>
      </c>
      <c r="J279" s="1">
        <v>60</v>
      </c>
      <c r="K279" s="1">
        <v>69</v>
      </c>
      <c r="L279" s="1">
        <v>70</v>
      </c>
      <c r="M279" s="1">
        <v>65</v>
      </c>
      <c r="N279" s="1">
        <v>75</v>
      </c>
      <c r="O279" s="1"/>
      <c r="P279" s="1">
        <v>0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1</v>
      </c>
      <c r="AE279" s="1">
        <v>1</v>
      </c>
      <c r="AF279" s="1">
        <v>1</v>
      </c>
      <c r="AG279" s="1">
        <v>0</v>
      </c>
      <c r="AH279" s="1">
        <v>0</v>
      </c>
      <c r="AI279" s="1">
        <v>0</v>
      </c>
      <c r="AJ279" s="1">
        <v>0</v>
      </c>
      <c r="AK279" s="1">
        <v>1</v>
      </c>
      <c r="AL279" s="1"/>
      <c r="AM279" s="2"/>
      <c r="AN279" s="2"/>
      <c r="AO279" s="2">
        <v>2</v>
      </c>
      <c r="AP279" s="2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3">
      <c r="A280" s="1" t="s">
        <v>122</v>
      </c>
      <c r="B280" s="1" t="s">
        <v>209</v>
      </c>
      <c r="C280" s="1" t="s">
        <v>213</v>
      </c>
      <c r="D280" s="1" t="s">
        <v>214</v>
      </c>
      <c r="E280" s="1" t="s">
        <v>2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>
        <v>1</v>
      </c>
      <c r="AL280" s="1"/>
      <c r="AM280" s="2"/>
      <c r="AN280" s="2"/>
      <c r="AO280" s="2"/>
      <c r="AP280" s="2"/>
      <c r="AQ280" s="1">
        <v>0</v>
      </c>
      <c r="AR280" s="1">
        <v>0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/>
    </row>
    <row r="281" spans="1:55" x14ac:dyDescent="0.3">
      <c r="A281" s="1" t="s">
        <v>123</v>
      </c>
      <c r="B281" s="1" t="s">
        <v>205</v>
      </c>
      <c r="C281" s="1" t="s">
        <v>213</v>
      </c>
      <c r="D281" s="1" t="s">
        <v>214</v>
      </c>
      <c r="E281" s="1" t="s">
        <v>2</v>
      </c>
      <c r="F281" s="1">
        <v>31</v>
      </c>
      <c r="G281" s="1"/>
      <c r="H281" s="1"/>
      <c r="I281" s="1"/>
      <c r="J281" s="1"/>
      <c r="K281" s="1"/>
      <c r="L281" s="1"/>
      <c r="M281" s="1"/>
      <c r="N281" s="1"/>
      <c r="O281" s="1"/>
      <c r="P281" s="1">
        <v>0</v>
      </c>
      <c r="Q281" s="1">
        <v>1</v>
      </c>
      <c r="R281" s="1"/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>
        <v>1</v>
      </c>
      <c r="AL281" s="1"/>
      <c r="AM281" s="2"/>
      <c r="AN281" s="2"/>
      <c r="AO281" s="2"/>
      <c r="AP281" s="2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>
        <v>4</v>
      </c>
    </row>
    <row r="282" spans="1:55" x14ac:dyDescent="0.3">
      <c r="A282" s="1" t="s">
        <v>123</v>
      </c>
      <c r="B282" s="1" t="s">
        <v>206</v>
      </c>
      <c r="C282" s="1" t="s">
        <v>213</v>
      </c>
      <c r="D282" s="1" t="s">
        <v>214</v>
      </c>
      <c r="E282" s="1" t="s">
        <v>2</v>
      </c>
      <c r="F282" s="1">
        <v>33</v>
      </c>
      <c r="G282" s="1">
        <v>27</v>
      </c>
      <c r="H282" s="1">
        <v>35</v>
      </c>
      <c r="I282" s="1"/>
      <c r="J282" s="1"/>
      <c r="K282" s="1"/>
      <c r="L282" s="1"/>
      <c r="M282" s="1"/>
      <c r="N282" s="1"/>
      <c r="O282" s="2">
        <f>56*7</f>
        <v>392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1</v>
      </c>
      <c r="AF282" s="1">
        <v>1</v>
      </c>
      <c r="AG282" s="1">
        <v>1</v>
      </c>
      <c r="AH282" s="1">
        <v>0</v>
      </c>
      <c r="AI282" s="1">
        <v>0</v>
      </c>
      <c r="AJ282" s="1">
        <v>0</v>
      </c>
      <c r="AK282" s="1">
        <v>1</v>
      </c>
      <c r="AL282" s="1">
        <v>42</v>
      </c>
      <c r="AM282" s="2">
        <v>1</v>
      </c>
      <c r="AN282" s="2">
        <v>2</v>
      </c>
      <c r="AO282" s="2">
        <v>2</v>
      </c>
      <c r="AP282" s="2"/>
      <c r="AQ282" s="1">
        <v>0</v>
      </c>
      <c r="AR282" s="1">
        <v>0</v>
      </c>
      <c r="AS282" s="1">
        <v>0</v>
      </c>
      <c r="AT282" s="1">
        <v>1</v>
      </c>
      <c r="AU282" s="1">
        <v>1</v>
      </c>
      <c r="AV282" s="1">
        <v>1</v>
      </c>
      <c r="AW282" s="1">
        <v>0</v>
      </c>
      <c r="AX282" s="1">
        <v>0</v>
      </c>
      <c r="AY282" s="1">
        <v>1</v>
      </c>
      <c r="AZ282" s="1">
        <v>1</v>
      </c>
      <c r="BA282" s="1">
        <v>0</v>
      </c>
      <c r="BB282" s="1">
        <v>0</v>
      </c>
      <c r="BC282" s="1"/>
    </row>
    <row r="283" spans="1:55" x14ac:dyDescent="0.3">
      <c r="A283" s="1" t="s">
        <v>123</v>
      </c>
      <c r="B283" s="1" t="s">
        <v>211</v>
      </c>
      <c r="C283" s="1" t="s">
        <v>213</v>
      </c>
      <c r="D283" s="1" t="s">
        <v>214</v>
      </c>
      <c r="E283" s="1" t="s">
        <v>2</v>
      </c>
      <c r="F283" s="1">
        <v>32.9</v>
      </c>
      <c r="G283" s="1"/>
      <c r="H283" s="1"/>
      <c r="I283" s="1"/>
      <c r="J283" s="1"/>
      <c r="K283" s="1"/>
      <c r="L283" s="1"/>
      <c r="M283" s="1"/>
      <c r="N283" s="1"/>
      <c r="O283" s="1">
        <v>450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>
        <v>1</v>
      </c>
      <c r="AL283" s="1"/>
      <c r="AM283" s="2"/>
      <c r="AN283" s="2"/>
      <c r="AO283" s="2"/>
      <c r="AP283" s="2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3">
      <c r="A284" s="1" t="s">
        <v>123</v>
      </c>
      <c r="B284" s="1" t="s">
        <v>207</v>
      </c>
      <c r="C284" s="1" t="s">
        <v>213</v>
      </c>
      <c r="D284" s="1" t="s">
        <v>214</v>
      </c>
      <c r="E284" s="1" t="s">
        <v>2</v>
      </c>
      <c r="F284" s="1">
        <v>61.8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>
        <v>1</v>
      </c>
      <c r="AL284" s="1"/>
      <c r="AM284" s="2"/>
      <c r="AN284" s="2"/>
      <c r="AO284" s="2"/>
      <c r="AP284" s="2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>
        <v>6.1</v>
      </c>
    </row>
    <row r="285" spans="1:55" x14ac:dyDescent="0.3">
      <c r="A285" s="1" t="s">
        <v>123</v>
      </c>
      <c r="B285" s="1" t="s">
        <v>208</v>
      </c>
      <c r="C285" s="1" t="s">
        <v>213</v>
      </c>
      <c r="D285" s="1" t="s">
        <v>214</v>
      </c>
      <c r="E285" s="1" t="s">
        <v>2</v>
      </c>
      <c r="F285" s="1"/>
      <c r="G285" s="1"/>
      <c r="H285" s="1"/>
      <c r="I285" s="1">
        <v>59.5</v>
      </c>
      <c r="J285" s="1">
        <v>55</v>
      </c>
      <c r="K285" s="1">
        <v>64</v>
      </c>
      <c r="L285" s="1">
        <v>62</v>
      </c>
      <c r="M285" s="1">
        <v>58</v>
      </c>
      <c r="N285" s="1">
        <v>66</v>
      </c>
      <c r="O285" s="1"/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1</v>
      </c>
      <c r="V285" s="1">
        <v>1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0</v>
      </c>
      <c r="AJ285" s="1">
        <v>0</v>
      </c>
      <c r="AK285" s="1">
        <v>1</v>
      </c>
      <c r="AL285" s="1"/>
      <c r="AM285" s="2"/>
      <c r="AN285" s="2"/>
      <c r="AO285" s="2">
        <v>2</v>
      </c>
      <c r="AP285" s="2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3">
      <c r="A286" s="1" t="s">
        <v>123</v>
      </c>
      <c r="B286" s="1" t="s">
        <v>209</v>
      </c>
      <c r="C286" s="1" t="s">
        <v>213</v>
      </c>
      <c r="D286" s="1" t="s">
        <v>214</v>
      </c>
      <c r="E286" s="1" t="s">
        <v>2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>
        <v>1</v>
      </c>
      <c r="AL286" s="1"/>
      <c r="AM286" s="2"/>
      <c r="AN286" s="2"/>
      <c r="AO286" s="2"/>
      <c r="AP286" s="2"/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1</v>
      </c>
      <c r="AZ286" s="1">
        <v>0</v>
      </c>
      <c r="BA286" s="1">
        <v>0</v>
      </c>
      <c r="BB286" s="1">
        <v>0</v>
      </c>
      <c r="BC286" s="1"/>
    </row>
    <row r="287" spans="1:55" x14ac:dyDescent="0.3">
      <c r="A287" s="1" t="s">
        <v>124</v>
      </c>
      <c r="B287" s="1" t="s">
        <v>205</v>
      </c>
      <c r="C287" s="1" t="s">
        <v>213</v>
      </c>
      <c r="D287" s="1" t="s">
        <v>214</v>
      </c>
      <c r="E287" s="1" t="s">
        <v>2</v>
      </c>
      <c r="F287" s="1">
        <v>16.5</v>
      </c>
      <c r="G287" s="1"/>
      <c r="H287" s="1"/>
      <c r="I287" s="1"/>
      <c r="J287" s="1"/>
      <c r="K287" s="1"/>
      <c r="L287" s="1"/>
      <c r="M287" s="1"/>
      <c r="N287" s="1"/>
      <c r="O287" s="1"/>
      <c r="P287" s="1">
        <v>0</v>
      </c>
      <c r="Q287" s="1">
        <v>1</v>
      </c>
      <c r="R287" s="1"/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>
        <v>1</v>
      </c>
      <c r="AL287" s="1"/>
      <c r="AM287" s="2"/>
      <c r="AN287" s="2"/>
      <c r="AO287" s="2"/>
      <c r="AP287" s="2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>
        <v>3</v>
      </c>
    </row>
    <row r="288" spans="1:55" x14ac:dyDescent="0.3">
      <c r="A288" s="1" t="s">
        <v>124</v>
      </c>
      <c r="B288" s="1" t="s">
        <v>206</v>
      </c>
      <c r="C288" s="1" t="s">
        <v>213</v>
      </c>
      <c r="D288" s="1" t="s">
        <v>214</v>
      </c>
      <c r="E288" s="1" t="s">
        <v>2</v>
      </c>
      <c r="F288" s="1">
        <v>19</v>
      </c>
      <c r="G288" s="1">
        <v>17</v>
      </c>
      <c r="H288" s="1">
        <v>21</v>
      </c>
      <c r="I288" s="1"/>
      <c r="J288" s="1"/>
      <c r="K288" s="1"/>
      <c r="L288" s="1"/>
      <c r="M288" s="1"/>
      <c r="N288" s="1"/>
      <c r="O288" s="2">
        <f>67*1.6</f>
        <v>107.2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  <c r="AJ288" s="1">
        <v>0</v>
      </c>
      <c r="AK288" s="1">
        <v>1</v>
      </c>
      <c r="AL288" s="1">
        <v>14</v>
      </c>
      <c r="AM288" s="2">
        <v>1</v>
      </c>
      <c r="AN288" s="2">
        <v>2</v>
      </c>
      <c r="AO288" s="2">
        <v>2</v>
      </c>
      <c r="AP288" s="2"/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1</v>
      </c>
      <c r="AY288" s="1">
        <v>0</v>
      </c>
      <c r="AZ288" s="1">
        <v>0</v>
      </c>
      <c r="BA288" s="1">
        <v>0</v>
      </c>
      <c r="BB288" s="1">
        <v>0</v>
      </c>
      <c r="BC288" s="1"/>
    </row>
    <row r="289" spans="1:55" x14ac:dyDescent="0.3">
      <c r="A289" s="1" t="s">
        <v>124</v>
      </c>
      <c r="B289" s="1" t="s">
        <v>207</v>
      </c>
      <c r="C289" s="1" t="s">
        <v>213</v>
      </c>
      <c r="D289" s="1" t="s">
        <v>214</v>
      </c>
      <c r="E289" s="1" t="s">
        <v>2</v>
      </c>
      <c r="F289" s="1">
        <v>34.700000000000003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>
        <v>1</v>
      </c>
      <c r="AL289" s="1"/>
      <c r="AM289" s="2"/>
      <c r="AN289" s="2"/>
      <c r="AO289" s="2"/>
      <c r="AP289" s="2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>
        <v>3.6</v>
      </c>
    </row>
    <row r="290" spans="1:55" x14ac:dyDescent="0.3">
      <c r="A290" s="1" t="s">
        <v>124</v>
      </c>
      <c r="B290" s="1" t="s">
        <v>208</v>
      </c>
      <c r="C290" s="1" t="s">
        <v>213</v>
      </c>
      <c r="D290" s="1" t="s">
        <v>214</v>
      </c>
      <c r="E290" s="1" t="s">
        <v>2</v>
      </c>
      <c r="F290" s="1"/>
      <c r="G290" s="1"/>
      <c r="H290" s="1"/>
      <c r="I290" s="1">
        <v>36</v>
      </c>
      <c r="J290" s="1">
        <v>32</v>
      </c>
      <c r="K290" s="1">
        <v>40</v>
      </c>
      <c r="L290" s="1">
        <v>36</v>
      </c>
      <c r="M290" s="1">
        <v>32</v>
      </c>
      <c r="N290" s="1">
        <v>40</v>
      </c>
      <c r="O290" s="1"/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v>0</v>
      </c>
      <c r="X290" s="1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1</v>
      </c>
      <c r="AE290" s="6">
        <v>1</v>
      </c>
      <c r="AF290" s="6">
        <v>1</v>
      </c>
      <c r="AG290" s="6">
        <v>0</v>
      </c>
      <c r="AH290" s="6">
        <v>0</v>
      </c>
      <c r="AI290" s="6">
        <v>0</v>
      </c>
      <c r="AJ290" s="6">
        <v>0</v>
      </c>
      <c r="AK290" s="1">
        <v>1</v>
      </c>
      <c r="AL290" s="1"/>
      <c r="AM290" s="2"/>
      <c r="AN290" s="2"/>
      <c r="AO290" s="2">
        <v>1</v>
      </c>
      <c r="AP290" s="2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3">
      <c r="A291" s="1" t="s">
        <v>124</v>
      </c>
      <c r="B291" s="1" t="s">
        <v>209</v>
      </c>
      <c r="C291" s="1" t="s">
        <v>213</v>
      </c>
      <c r="D291" s="1" t="s">
        <v>214</v>
      </c>
      <c r="E291" s="1" t="s">
        <v>2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>
        <v>1</v>
      </c>
      <c r="AL291" s="1"/>
      <c r="AM291" s="2"/>
      <c r="AN291" s="2"/>
      <c r="AO291" s="2"/>
      <c r="AP291" s="2"/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1</v>
      </c>
      <c r="AZ291" s="1">
        <v>0</v>
      </c>
      <c r="BA291" s="1">
        <v>0</v>
      </c>
      <c r="BB291" s="1">
        <v>0</v>
      </c>
      <c r="BC291" s="1"/>
    </row>
    <row r="292" spans="1:55" x14ac:dyDescent="0.3">
      <c r="A292" s="1" t="s">
        <v>125</v>
      </c>
      <c r="B292" s="1" t="s">
        <v>205</v>
      </c>
      <c r="C292" s="1" t="s">
        <v>213</v>
      </c>
      <c r="D292" s="1" t="s">
        <v>214</v>
      </c>
      <c r="E292" s="1" t="s">
        <v>2</v>
      </c>
      <c r="F292" s="1">
        <v>16.5</v>
      </c>
      <c r="G292" s="1"/>
      <c r="H292" s="1"/>
      <c r="I292" s="1"/>
      <c r="J292" s="1"/>
      <c r="K292" s="1"/>
      <c r="L292" s="1"/>
      <c r="M292" s="1"/>
      <c r="N292" s="1"/>
      <c r="O292" s="1"/>
      <c r="P292" s="1">
        <v>0</v>
      </c>
      <c r="Q292" s="1">
        <v>0</v>
      </c>
      <c r="R292" s="1"/>
      <c r="S292" s="1">
        <v>1</v>
      </c>
      <c r="T292" s="1">
        <v>1</v>
      </c>
      <c r="U292" s="1">
        <v>0</v>
      </c>
      <c r="V292" s="1">
        <v>1</v>
      </c>
      <c r="W292" s="1">
        <v>0</v>
      </c>
      <c r="X292" s="1">
        <v>0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>
        <v>1</v>
      </c>
      <c r="AL292" s="1"/>
      <c r="AM292" s="2"/>
      <c r="AN292" s="2"/>
      <c r="AO292" s="2"/>
      <c r="AP292" s="2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>
        <v>5</v>
      </c>
    </row>
    <row r="293" spans="1:55" x14ac:dyDescent="0.3">
      <c r="A293" s="1" t="s">
        <v>125</v>
      </c>
      <c r="B293" s="1" t="s">
        <v>206</v>
      </c>
      <c r="C293" s="1" t="s">
        <v>213</v>
      </c>
      <c r="D293" s="1" t="s">
        <v>214</v>
      </c>
      <c r="E293" s="1" t="s">
        <v>2</v>
      </c>
      <c r="F293" s="1">
        <v>17</v>
      </c>
      <c r="G293" s="1">
        <v>16</v>
      </c>
      <c r="H293" s="1">
        <v>19</v>
      </c>
      <c r="I293" s="1"/>
      <c r="J293" s="1"/>
      <c r="K293" s="1"/>
      <c r="L293" s="1"/>
      <c r="M293" s="1"/>
      <c r="N293" s="1"/>
      <c r="O293" s="2">
        <f>55*4</f>
        <v>220</v>
      </c>
      <c r="P293" s="1">
        <v>0</v>
      </c>
      <c r="Q293" s="1">
        <v>0</v>
      </c>
      <c r="R293" s="1">
        <v>0</v>
      </c>
      <c r="S293" s="1">
        <v>1</v>
      </c>
      <c r="T293" s="1">
        <v>1</v>
      </c>
      <c r="U293" s="1">
        <v>0</v>
      </c>
      <c r="V293" s="1">
        <v>1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0</v>
      </c>
      <c r="AI293" s="1">
        <v>0</v>
      </c>
      <c r="AJ293" s="1">
        <v>0</v>
      </c>
      <c r="AK293" s="1">
        <v>1</v>
      </c>
      <c r="AL293" s="1">
        <v>21</v>
      </c>
      <c r="AM293" s="2">
        <v>1</v>
      </c>
      <c r="AN293" s="2">
        <v>2</v>
      </c>
      <c r="AO293" s="2">
        <v>2</v>
      </c>
      <c r="AP293" s="2"/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1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/>
    </row>
    <row r="294" spans="1:55" x14ac:dyDescent="0.3">
      <c r="A294" s="1" t="s">
        <v>125</v>
      </c>
      <c r="B294" s="1" t="s">
        <v>208</v>
      </c>
      <c r="C294" s="1" t="s">
        <v>213</v>
      </c>
      <c r="D294" s="1" t="s">
        <v>214</v>
      </c>
      <c r="E294" s="1" t="s">
        <v>2</v>
      </c>
      <c r="F294" s="1"/>
      <c r="G294" s="1"/>
      <c r="H294" s="1"/>
      <c r="I294" s="1">
        <v>33</v>
      </c>
      <c r="J294" s="1">
        <v>32</v>
      </c>
      <c r="K294" s="1">
        <v>34</v>
      </c>
      <c r="L294" s="1">
        <v>33</v>
      </c>
      <c r="M294" s="1">
        <v>32</v>
      </c>
      <c r="N294" s="1">
        <v>34</v>
      </c>
      <c r="O294" s="1"/>
      <c r="P294" s="1">
        <v>0</v>
      </c>
      <c r="Q294" s="1">
        <v>0</v>
      </c>
      <c r="R294" s="1">
        <v>0</v>
      </c>
      <c r="S294" s="1">
        <v>1</v>
      </c>
      <c r="T294" s="1">
        <v>1</v>
      </c>
      <c r="U294" s="1">
        <v>0</v>
      </c>
      <c r="V294" s="1">
        <v>1</v>
      </c>
      <c r="W294" s="1">
        <v>0</v>
      </c>
      <c r="X294" s="1">
        <v>0</v>
      </c>
      <c r="Y294" s="6">
        <v>0</v>
      </c>
      <c r="Z294" s="6">
        <v>0</v>
      </c>
      <c r="AA294" s="6">
        <v>1</v>
      </c>
      <c r="AB294" s="6">
        <v>1</v>
      </c>
      <c r="AC294" s="6">
        <v>1</v>
      </c>
      <c r="AD294" s="6">
        <v>1</v>
      </c>
      <c r="AE294" s="6">
        <v>1</v>
      </c>
      <c r="AF294" s="6">
        <v>1</v>
      </c>
      <c r="AG294" s="6">
        <v>1</v>
      </c>
      <c r="AH294" s="6">
        <v>0</v>
      </c>
      <c r="AI294" s="6">
        <v>0</v>
      </c>
      <c r="AJ294" s="6">
        <v>0</v>
      </c>
      <c r="AK294" s="1">
        <v>1</v>
      </c>
      <c r="AL294" s="1"/>
      <c r="AM294" s="2"/>
      <c r="AN294" s="2"/>
      <c r="AO294" s="2">
        <v>2</v>
      </c>
      <c r="AP294" s="2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3">
      <c r="A295" s="1" t="s">
        <v>125</v>
      </c>
      <c r="B295" s="1" t="s">
        <v>209</v>
      </c>
      <c r="C295" s="1" t="s">
        <v>213</v>
      </c>
      <c r="D295" s="1" t="s">
        <v>214</v>
      </c>
      <c r="E295" s="1" t="s">
        <v>2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>
        <v>1</v>
      </c>
      <c r="AL295" s="1"/>
      <c r="AM295" s="2"/>
      <c r="AN295" s="2"/>
      <c r="AO295" s="2"/>
      <c r="AP295" s="2"/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1</v>
      </c>
      <c r="AX295" s="1">
        <v>0</v>
      </c>
      <c r="AY295" s="1">
        <v>1</v>
      </c>
      <c r="AZ295" s="1">
        <v>0</v>
      </c>
      <c r="BA295" s="1">
        <v>0</v>
      </c>
      <c r="BB295" s="1">
        <v>0</v>
      </c>
      <c r="BC295" s="1"/>
    </row>
    <row r="296" spans="1:55" x14ac:dyDescent="0.3">
      <c r="A296" s="1" t="s">
        <v>126</v>
      </c>
      <c r="B296" s="1" t="s">
        <v>205</v>
      </c>
      <c r="C296" s="1" t="s">
        <v>213</v>
      </c>
      <c r="D296" s="1" t="s">
        <v>214</v>
      </c>
      <c r="E296" s="1" t="s">
        <v>2</v>
      </c>
      <c r="F296" s="1">
        <v>21.5</v>
      </c>
      <c r="G296" s="1"/>
      <c r="H296" s="1"/>
      <c r="I296" s="1"/>
      <c r="J296" s="1"/>
      <c r="K296" s="1"/>
      <c r="L296" s="1"/>
      <c r="M296" s="1"/>
      <c r="N296" s="1"/>
      <c r="O296" s="1"/>
      <c r="P296" s="1">
        <v>0</v>
      </c>
      <c r="Q296" s="1">
        <v>1</v>
      </c>
      <c r="R296" s="1"/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>
        <v>1</v>
      </c>
      <c r="AL296" s="1"/>
      <c r="AM296" s="2"/>
      <c r="AN296" s="2"/>
      <c r="AO296" s="2"/>
      <c r="AP296" s="2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>
        <v>4</v>
      </c>
    </row>
    <row r="297" spans="1:55" x14ac:dyDescent="0.3">
      <c r="A297" s="1" t="s">
        <v>126</v>
      </c>
      <c r="B297" s="1" t="s">
        <v>206</v>
      </c>
      <c r="C297" s="1" t="s">
        <v>213</v>
      </c>
      <c r="D297" s="1" t="s">
        <v>214</v>
      </c>
      <c r="E297" s="1" t="s">
        <v>2</v>
      </c>
      <c r="F297" s="1">
        <v>19</v>
      </c>
      <c r="G297" s="1">
        <v>18</v>
      </c>
      <c r="H297" s="1">
        <v>21</v>
      </c>
      <c r="I297" s="1"/>
      <c r="J297" s="1"/>
      <c r="K297" s="1"/>
      <c r="L297" s="1"/>
      <c r="M297" s="1"/>
      <c r="N297" s="1"/>
      <c r="O297" s="2">
        <f>56*1.5</f>
        <v>84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1</v>
      </c>
      <c r="AD297" s="1">
        <v>1</v>
      </c>
      <c r="AE297" s="1">
        <v>1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1</v>
      </c>
      <c r="AL297" s="1">
        <v>7</v>
      </c>
      <c r="AM297" s="2">
        <v>1</v>
      </c>
      <c r="AN297" s="2">
        <v>2</v>
      </c>
      <c r="AO297" s="2">
        <v>1</v>
      </c>
      <c r="AP297" s="2"/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1</v>
      </c>
      <c r="BB297" s="1">
        <v>0</v>
      </c>
      <c r="BC297" s="1"/>
    </row>
    <row r="298" spans="1:55" x14ac:dyDescent="0.3">
      <c r="A298" s="1" t="s">
        <v>126</v>
      </c>
      <c r="B298" s="1" t="s">
        <v>207</v>
      </c>
      <c r="C298" s="1" t="s">
        <v>213</v>
      </c>
      <c r="D298" s="1" t="s">
        <v>214</v>
      </c>
      <c r="E298" s="1" t="s">
        <v>2</v>
      </c>
      <c r="F298" s="1">
        <v>37.200000000000003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>
        <v>1</v>
      </c>
      <c r="AL298" s="1"/>
      <c r="AM298" s="2"/>
      <c r="AN298" s="2"/>
      <c r="AO298" s="2"/>
      <c r="AP298" s="2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>
        <v>3.3</v>
      </c>
    </row>
    <row r="299" spans="1:55" x14ac:dyDescent="0.3">
      <c r="A299" s="1" t="s">
        <v>126</v>
      </c>
      <c r="B299" s="1" t="s">
        <v>208</v>
      </c>
      <c r="C299" s="1" t="s">
        <v>213</v>
      </c>
      <c r="D299" s="1" t="s">
        <v>214</v>
      </c>
      <c r="E299" s="1" t="s">
        <v>2</v>
      </c>
      <c r="F299" s="1"/>
      <c r="G299" s="1"/>
      <c r="H299" s="1"/>
      <c r="I299" s="1">
        <v>34.5</v>
      </c>
      <c r="J299" s="1">
        <v>31</v>
      </c>
      <c r="K299" s="1">
        <v>38</v>
      </c>
      <c r="L299" s="1">
        <v>36.5</v>
      </c>
      <c r="M299" s="1">
        <v>33</v>
      </c>
      <c r="N299" s="1">
        <v>40</v>
      </c>
      <c r="O299" s="1"/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v>0</v>
      </c>
      <c r="X299" s="1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1</v>
      </c>
      <c r="AD299" s="6">
        <v>1</v>
      </c>
      <c r="AE299" s="6">
        <v>1</v>
      </c>
      <c r="AF299" s="6">
        <v>1</v>
      </c>
      <c r="AG299" s="6">
        <v>0</v>
      </c>
      <c r="AH299" s="6">
        <v>0</v>
      </c>
      <c r="AI299" s="6">
        <v>0</v>
      </c>
      <c r="AJ299" s="6">
        <v>0</v>
      </c>
      <c r="AK299" s="1">
        <v>1</v>
      </c>
      <c r="AL299" s="1"/>
      <c r="AM299" s="2"/>
      <c r="AN299" s="2"/>
      <c r="AO299" s="2">
        <v>1</v>
      </c>
      <c r="AP299" s="2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3">
      <c r="A300" s="1" t="s">
        <v>126</v>
      </c>
      <c r="B300" s="1" t="s">
        <v>209</v>
      </c>
      <c r="C300" s="1" t="s">
        <v>213</v>
      </c>
      <c r="D300" s="1" t="s">
        <v>214</v>
      </c>
      <c r="E300" s="1" t="s">
        <v>2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>
        <v>1</v>
      </c>
      <c r="AL300" s="1"/>
      <c r="AM300" s="2"/>
      <c r="AN300" s="2"/>
      <c r="AO300" s="2"/>
      <c r="AP300" s="2"/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1</v>
      </c>
      <c r="AX300" s="1">
        <v>1</v>
      </c>
      <c r="AY300" s="1">
        <v>0</v>
      </c>
      <c r="AZ300" s="1">
        <v>0</v>
      </c>
      <c r="BA300" s="1">
        <v>1</v>
      </c>
      <c r="BB300" s="1">
        <v>0</v>
      </c>
      <c r="BC300" s="1"/>
    </row>
    <row r="301" spans="1:55" x14ac:dyDescent="0.3">
      <c r="A301" s="1" t="s">
        <v>127</v>
      </c>
      <c r="B301" s="1" t="s">
        <v>205</v>
      </c>
      <c r="C301" s="1" t="s">
        <v>213</v>
      </c>
      <c r="D301" s="1" t="s">
        <v>214</v>
      </c>
      <c r="E301" s="1" t="s">
        <v>2</v>
      </c>
      <c r="F301" s="1">
        <v>21</v>
      </c>
      <c r="G301" s="1"/>
      <c r="H301" s="1"/>
      <c r="I301" s="1"/>
      <c r="J301" s="1"/>
      <c r="K301" s="1"/>
      <c r="L301" s="1"/>
      <c r="M301" s="1"/>
      <c r="N301" s="1"/>
      <c r="O301" s="1"/>
      <c r="P301" s="1">
        <v>0</v>
      </c>
      <c r="Q301" s="1">
        <v>1</v>
      </c>
      <c r="R301" s="1"/>
      <c r="S301" s="1">
        <v>1</v>
      </c>
      <c r="T301" s="1">
        <v>0</v>
      </c>
      <c r="U301" s="1">
        <v>0</v>
      </c>
      <c r="V301" s="1">
        <v>1</v>
      </c>
      <c r="W301" s="1">
        <v>0</v>
      </c>
      <c r="X301" s="1">
        <v>0</v>
      </c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>
        <v>1</v>
      </c>
      <c r="AL301" s="1"/>
      <c r="AM301" s="2"/>
      <c r="AN301" s="2"/>
      <c r="AO301" s="2"/>
      <c r="AP301" s="2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>
        <v>4</v>
      </c>
    </row>
    <row r="302" spans="1:55" x14ac:dyDescent="0.3">
      <c r="A302" s="1" t="s">
        <v>127</v>
      </c>
      <c r="B302" s="1" t="s">
        <v>206</v>
      </c>
      <c r="C302" s="1" t="s">
        <v>213</v>
      </c>
      <c r="D302" s="1" t="s">
        <v>214</v>
      </c>
      <c r="E302" s="1" t="s">
        <v>2</v>
      </c>
      <c r="F302" s="1">
        <v>21</v>
      </c>
      <c r="G302" s="1">
        <v>19</v>
      </c>
      <c r="H302" s="1">
        <v>23</v>
      </c>
      <c r="I302" s="1"/>
      <c r="J302" s="1"/>
      <c r="K302" s="1"/>
      <c r="L302" s="1"/>
      <c r="M302" s="1"/>
      <c r="N302" s="1"/>
      <c r="O302" s="2">
        <f>62*2.6</f>
        <v>161.20000000000002</v>
      </c>
      <c r="P302" s="1">
        <v>0</v>
      </c>
      <c r="Q302" s="1">
        <v>1</v>
      </c>
      <c r="R302" s="1">
        <v>0</v>
      </c>
      <c r="S302" s="1">
        <v>1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1</v>
      </c>
      <c r="AC302" s="1">
        <v>1</v>
      </c>
      <c r="AD302" s="1">
        <v>1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</v>
      </c>
      <c r="AL302" s="1">
        <v>21</v>
      </c>
      <c r="AM302" s="2">
        <v>1</v>
      </c>
      <c r="AN302" s="2">
        <v>2</v>
      </c>
      <c r="AO302" s="2">
        <v>2</v>
      </c>
      <c r="AP302" s="2"/>
      <c r="AQ302" s="1">
        <v>0</v>
      </c>
      <c r="AR302" s="1">
        <v>0</v>
      </c>
      <c r="AS302" s="1">
        <v>0</v>
      </c>
      <c r="AT302" s="1">
        <v>1</v>
      </c>
      <c r="AU302" s="1">
        <v>1</v>
      </c>
      <c r="AV302" s="1">
        <v>1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/>
    </row>
    <row r="303" spans="1:55" x14ac:dyDescent="0.3">
      <c r="A303" s="1" t="s">
        <v>127</v>
      </c>
      <c r="B303" s="1" t="s">
        <v>207</v>
      </c>
      <c r="C303" s="1" t="s">
        <v>213</v>
      </c>
      <c r="D303" s="1" t="s">
        <v>214</v>
      </c>
      <c r="E303" s="1" t="s">
        <v>2</v>
      </c>
      <c r="F303" s="1">
        <v>37.299999999999997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>
        <v>1</v>
      </c>
      <c r="AL303" s="1"/>
      <c r="AM303" s="2"/>
      <c r="AN303" s="2"/>
      <c r="AO303" s="2"/>
      <c r="AP303" s="2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>
        <v>7.5</v>
      </c>
    </row>
    <row r="304" spans="1:55" x14ac:dyDescent="0.3">
      <c r="A304" s="1" t="s">
        <v>127</v>
      </c>
      <c r="B304" s="1" t="s">
        <v>208</v>
      </c>
      <c r="C304" s="1" t="s">
        <v>213</v>
      </c>
      <c r="D304" s="1" t="s">
        <v>214</v>
      </c>
      <c r="E304" s="1" t="s">
        <v>2</v>
      </c>
      <c r="F304" s="1"/>
      <c r="G304" s="1"/>
      <c r="H304" s="1"/>
      <c r="I304" s="1">
        <v>37.5</v>
      </c>
      <c r="J304" s="1">
        <v>33</v>
      </c>
      <c r="K304" s="1">
        <v>42</v>
      </c>
      <c r="L304" s="1">
        <v>36</v>
      </c>
      <c r="M304" s="1">
        <v>31</v>
      </c>
      <c r="N304" s="1">
        <v>41</v>
      </c>
      <c r="O304" s="1"/>
      <c r="P304" s="1">
        <v>0</v>
      </c>
      <c r="Q304" s="1">
        <v>1</v>
      </c>
      <c r="R304" s="1">
        <v>1</v>
      </c>
      <c r="S304" s="1">
        <v>1</v>
      </c>
      <c r="T304" s="1">
        <v>0</v>
      </c>
      <c r="U304" s="1">
        <v>0</v>
      </c>
      <c r="V304" s="1">
        <v>1</v>
      </c>
      <c r="W304" s="1">
        <v>0</v>
      </c>
      <c r="X304" s="1">
        <v>0</v>
      </c>
      <c r="Y304" s="6">
        <v>0</v>
      </c>
      <c r="Z304" s="6">
        <v>0</v>
      </c>
      <c r="AA304" s="6">
        <v>0</v>
      </c>
      <c r="AB304" s="6">
        <v>1</v>
      </c>
      <c r="AC304" s="6">
        <v>1</v>
      </c>
      <c r="AD304" s="6">
        <v>1</v>
      </c>
      <c r="AE304" s="6">
        <v>1</v>
      </c>
      <c r="AF304" s="6">
        <v>1</v>
      </c>
      <c r="AG304" s="6">
        <v>1</v>
      </c>
      <c r="AH304" s="6">
        <v>0</v>
      </c>
      <c r="AI304" s="6">
        <v>0</v>
      </c>
      <c r="AJ304" s="6">
        <v>0</v>
      </c>
      <c r="AK304" s="1">
        <v>1</v>
      </c>
      <c r="AL304" s="1"/>
      <c r="AM304" s="2"/>
      <c r="AN304" s="2"/>
      <c r="AO304" s="2">
        <v>2</v>
      </c>
      <c r="AP304" s="2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3">
      <c r="A305" s="1" t="s">
        <v>127</v>
      </c>
      <c r="B305" s="1" t="s">
        <v>209</v>
      </c>
      <c r="C305" s="1" t="s">
        <v>213</v>
      </c>
      <c r="D305" s="1" t="s">
        <v>214</v>
      </c>
      <c r="E305" s="1" t="s">
        <v>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>
        <v>1</v>
      </c>
      <c r="AL305" s="1"/>
      <c r="AM305" s="2"/>
      <c r="AN305" s="2"/>
      <c r="AO305" s="2"/>
      <c r="AP305" s="2"/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1</v>
      </c>
      <c r="AZ305" s="1">
        <v>0</v>
      </c>
      <c r="BA305" s="1">
        <v>0</v>
      </c>
      <c r="BB305" s="1">
        <v>0</v>
      </c>
      <c r="BC305" s="1"/>
    </row>
    <row r="306" spans="1:55" x14ac:dyDescent="0.3">
      <c r="A306" s="1" t="s">
        <v>128</v>
      </c>
      <c r="B306" s="1" t="s">
        <v>205</v>
      </c>
      <c r="C306" s="1" t="s">
        <v>213</v>
      </c>
      <c r="D306" s="1" t="s">
        <v>214</v>
      </c>
      <c r="E306" s="1" t="s">
        <v>2</v>
      </c>
      <c r="F306" s="1">
        <v>19.5</v>
      </c>
      <c r="G306" s="1"/>
      <c r="H306" s="1"/>
      <c r="I306" s="1"/>
      <c r="J306" s="1"/>
      <c r="K306" s="1"/>
      <c r="L306" s="1"/>
      <c r="M306" s="1"/>
      <c r="N306" s="1"/>
      <c r="O306" s="1"/>
      <c r="P306" s="1">
        <v>0</v>
      </c>
      <c r="Q306" s="1">
        <v>1</v>
      </c>
      <c r="R306" s="1"/>
      <c r="S306" s="1">
        <v>1</v>
      </c>
      <c r="T306" s="1">
        <v>0</v>
      </c>
      <c r="U306" s="1">
        <v>0</v>
      </c>
      <c r="V306" s="1">
        <v>1</v>
      </c>
      <c r="W306" s="1">
        <v>1</v>
      </c>
      <c r="X306" s="1">
        <v>0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>
        <v>1</v>
      </c>
      <c r="AL306" s="1"/>
      <c r="AM306" s="2"/>
      <c r="AN306" s="2"/>
      <c r="AO306" s="2"/>
      <c r="AP306" s="2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>
        <v>3</v>
      </c>
    </row>
    <row r="307" spans="1:55" x14ac:dyDescent="0.3">
      <c r="A307" s="1" t="s">
        <v>128</v>
      </c>
      <c r="B307" s="1" t="s">
        <v>206</v>
      </c>
      <c r="C307" s="1" t="s">
        <v>213</v>
      </c>
      <c r="D307" s="1" t="s">
        <v>214</v>
      </c>
      <c r="E307" s="1" t="s">
        <v>2</v>
      </c>
      <c r="F307" s="1">
        <v>20</v>
      </c>
      <c r="G307" s="1">
        <v>18</v>
      </c>
      <c r="H307" s="1">
        <v>23</v>
      </c>
      <c r="I307" s="1"/>
      <c r="J307" s="1"/>
      <c r="K307" s="1"/>
      <c r="L307" s="1"/>
      <c r="M307" s="1"/>
      <c r="N307" s="1"/>
      <c r="O307" s="2">
        <f>120*1.7</f>
        <v>204</v>
      </c>
      <c r="P307" s="1">
        <v>0</v>
      </c>
      <c r="Q307" s="1">
        <v>1</v>
      </c>
      <c r="R307" s="1">
        <v>0</v>
      </c>
      <c r="S307" s="1">
        <v>1</v>
      </c>
      <c r="T307" s="1">
        <v>1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0</v>
      </c>
      <c r="AI307" s="1">
        <v>0</v>
      </c>
      <c r="AJ307" s="1">
        <v>0</v>
      </c>
      <c r="AK307" s="1">
        <v>1</v>
      </c>
      <c r="AL307" s="1">
        <v>21</v>
      </c>
      <c r="AM307" s="2">
        <v>1</v>
      </c>
      <c r="AN307" s="2">
        <v>2</v>
      </c>
      <c r="AO307" s="2">
        <v>2</v>
      </c>
      <c r="AP307" s="2"/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1</v>
      </c>
      <c r="BA307" s="1">
        <v>1</v>
      </c>
      <c r="BB307" s="1">
        <v>0</v>
      </c>
      <c r="BC307" s="1"/>
    </row>
    <row r="308" spans="1:55" x14ac:dyDescent="0.3">
      <c r="A308" s="1" t="s">
        <v>128</v>
      </c>
      <c r="B308" s="1" t="s">
        <v>207</v>
      </c>
      <c r="C308" s="1" t="s">
        <v>213</v>
      </c>
      <c r="D308" s="1" t="s">
        <v>214</v>
      </c>
      <c r="E308" s="1" t="s">
        <v>2</v>
      </c>
      <c r="F308" s="1">
        <v>36.6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>
        <v>1</v>
      </c>
      <c r="AL308" s="1"/>
      <c r="AM308" s="2"/>
      <c r="AN308" s="2"/>
      <c r="AO308" s="2"/>
      <c r="AP308" s="2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>
        <v>6.5</v>
      </c>
    </row>
    <row r="309" spans="1:55" x14ac:dyDescent="0.3">
      <c r="A309" s="1" t="s">
        <v>128</v>
      </c>
      <c r="B309" s="1" t="s">
        <v>208</v>
      </c>
      <c r="C309" s="1" t="s">
        <v>213</v>
      </c>
      <c r="D309" s="1" t="s">
        <v>214</v>
      </c>
      <c r="E309" s="1" t="s">
        <v>2</v>
      </c>
      <c r="F309" s="1"/>
      <c r="G309" s="1"/>
      <c r="H309" s="1"/>
      <c r="I309" s="1">
        <v>34</v>
      </c>
      <c r="J309" s="1">
        <v>31</v>
      </c>
      <c r="K309" s="1">
        <v>37</v>
      </c>
      <c r="L309" s="1">
        <v>36.5</v>
      </c>
      <c r="M309" s="1">
        <v>33</v>
      </c>
      <c r="N309" s="1">
        <v>40</v>
      </c>
      <c r="O309" s="1"/>
      <c r="P309" s="1">
        <v>0</v>
      </c>
      <c r="Q309" s="1">
        <v>1</v>
      </c>
      <c r="R309" s="1">
        <v>1</v>
      </c>
      <c r="S309" s="1">
        <v>1</v>
      </c>
      <c r="T309" s="1">
        <v>0</v>
      </c>
      <c r="U309" s="1">
        <v>0</v>
      </c>
      <c r="V309" s="1">
        <v>1</v>
      </c>
      <c r="W309" s="1">
        <v>1</v>
      </c>
      <c r="X309" s="1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1</v>
      </c>
      <c r="AD309" s="6">
        <v>1</v>
      </c>
      <c r="AE309" s="6">
        <v>1</v>
      </c>
      <c r="AF309" s="6">
        <v>1</v>
      </c>
      <c r="AG309" s="6">
        <v>0</v>
      </c>
      <c r="AH309" s="6">
        <v>0</v>
      </c>
      <c r="AI309" s="6">
        <v>0</v>
      </c>
      <c r="AJ309" s="6">
        <v>0</v>
      </c>
      <c r="AK309" s="1">
        <v>1</v>
      </c>
      <c r="AL309" s="1"/>
      <c r="AM309" s="2"/>
      <c r="AN309" s="2"/>
      <c r="AO309" s="2">
        <v>2</v>
      </c>
      <c r="AP309" s="2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3">
      <c r="A310" s="1" t="s">
        <v>128</v>
      </c>
      <c r="B310" s="1" t="s">
        <v>209</v>
      </c>
      <c r="C310" s="1" t="s">
        <v>213</v>
      </c>
      <c r="D310" s="1" t="s">
        <v>214</v>
      </c>
      <c r="E310" s="1" t="s">
        <v>2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>
        <v>1</v>
      </c>
      <c r="AL310" s="1"/>
      <c r="AM310" s="2"/>
      <c r="AN310" s="2"/>
      <c r="AO310" s="2"/>
      <c r="AP310" s="2"/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1</v>
      </c>
      <c r="AX310" s="1">
        <v>1</v>
      </c>
      <c r="AY310" s="1">
        <v>0</v>
      </c>
      <c r="AZ310" s="1">
        <v>0</v>
      </c>
      <c r="BA310" s="1">
        <v>1</v>
      </c>
      <c r="BB310" s="1">
        <v>0</v>
      </c>
      <c r="BC310" s="1"/>
    </row>
    <row r="311" spans="1:55" x14ac:dyDescent="0.3">
      <c r="A311" s="1" t="s">
        <v>129</v>
      </c>
      <c r="B311" s="1" t="s">
        <v>205</v>
      </c>
      <c r="C311" s="1" t="s">
        <v>213</v>
      </c>
      <c r="D311" s="1" t="s">
        <v>214</v>
      </c>
      <c r="E311" s="1" t="s">
        <v>2</v>
      </c>
      <c r="F311" s="1">
        <v>23.5</v>
      </c>
      <c r="G311" s="1"/>
      <c r="H311" s="1"/>
      <c r="I311" s="1"/>
      <c r="J311" s="1"/>
      <c r="K311" s="1"/>
      <c r="L311" s="1"/>
      <c r="M311" s="1"/>
      <c r="N311" s="1"/>
      <c r="O311" s="1"/>
      <c r="P311" s="1">
        <v>0</v>
      </c>
      <c r="Q311" s="1">
        <v>1</v>
      </c>
      <c r="R311" s="1"/>
      <c r="S311" s="1">
        <v>0</v>
      </c>
      <c r="T311" s="1">
        <v>0</v>
      </c>
      <c r="U311" s="1">
        <v>1</v>
      </c>
      <c r="V311" s="1">
        <v>1</v>
      </c>
      <c r="W311" s="1">
        <v>0</v>
      </c>
      <c r="X311" s="1">
        <v>0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>
        <v>1</v>
      </c>
      <c r="AL311" s="1"/>
      <c r="AM311" s="2"/>
      <c r="AN311" s="2"/>
      <c r="AO311" s="2"/>
      <c r="AP311" s="2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>
        <v>4</v>
      </c>
    </row>
    <row r="312" spans="1:55" x14ac:dyDescent="0.3">
      <c r="A312" s="1" t="s">
        <v>129</v>
      </c>
      <c r="B312" s="1" t="s">
        <v>206</v>
      </c>
      <c r="C312" s="1" t="s">
        <v>213</v>
      </c>
      <c r="D312" s="1" t="s">
        <v>214</v>
      </c>
      <c r="E312" s="1" t="s">
        <v>2</v>
      </c>
      <c r="F312" s="1">
        <v>23</v>
      </c>
      <c r="G312" s="1">
        <v>21</v>
      </c>
      <c r="H312" s="1">
        <v>25</v>
      </c>
      <c r="I312" s="1"/>
      <c r="J312" s="1"/>
      <c r="K312" s="1"/>
      <c r="L312" s="1"/>
      <c r="M312" s="1"/>
      <c r="N312" s="1"/>
      <c r="O312" s="2">
        <f>32*4</f>
        <v>128</v>
      </c>
      <c r="P312" s="1">
        <v>0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1</v>
      </c>
      <c r="AE312" s="1">
        <v>1</v>
      </c>
      <c r="AF312" s="1">
        <v>1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28</v>
      </c>
      <c r="AM312" s="2">
        <v>1</v>
      </c>
      <c r="AN312" s="2">
        <v>2</v>
      </c>
      <c r="AO312" s="2">
        <v>2</v>
      </c>
      <c r="AP312" s="2"/>
      <c r="AQ312" s="1">
        <v>0</v>
      </c>
      <c r="AR312" s="1">
        <v>0</v>
      </c>
      <c r="AS312" s="1">
        <v>0</v>
      </c>
      <c r="AT312" s="1">
        <v>1</v>
      </c>
      <c r="AU312" s="1">
        <v>0</v>
      </c>
      <c r="AV312" s="1">
        <v>1</v>
      </c>
      <c r="AW312" s="1">
        <v>0</v>
      </c>
      <c r="AX312" s="1">
        <v>0</v>
      </c>
      <c r="AY312" s="1">
        <v>1</v>
      </c>
      <c r="AZ312" s="1">
        <v>0</v>
      </c>
      <c r="BA312" s="1">
        <v>0</v>
      </c>
      <c r="BB312" s="1">
        <v>0</v>
      </c>
      <c r="BC312" s="1"/>
    </row>
    <row r="313" spans="1:55" x14ac:dyDescent="0.3">
      <c r="A313" s="1" t="s">
        <v>129</v>
      </c>
      <c r="B313" s="1" t="s">
        <v>208</v>
      </c>
      <c r="C313" s="1" t="s">
        <v>213</v>
      </c>
      <c r="D313" s="1" t="s">
        <v>214</v>
      </c>
      <c r="E313" s="1" t="s">
        <v>2</v>
      </c>
      <c r="F313" s="1"/>
      <c r="G313" s="1"/>
      <c r="H313" s="1"/>
      <c r="I313" s="1">
        <v>47</v>
      </c>
      <c r="J313" s="1">
        <v>42</v>
      </c>
      <c r="K313" s="1">
        <v>52</v>
      </c>
      <c r="L313" s="1">
        <v>47</v>
      </c>
      <c r="M313" s="1">
        <v>42</v>
      </c>
      <c r="N313" s="1">
        <v>52</v>
      </c>
      <c r="O313" s="1"/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1</v>
      </c>
      <c r="V313" s="1">
        <v>1</v>
      </c>
      <c r="W313" s="1">
        <v>0</v>
      </c>
      <c r="X313" s="1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1</v>
      </c>
      <c r="AD313" s="6">
        <v>1</v>
      </c>
      <c r="AE313" s="6">
        <v>1</v>
      </c>
      <c r="AF313" s="6">
        <v>1</v>
      </c>
      <c r="AG313" s="6">
        <v>0</v>
      </c>
      <c r="AH313" s="6">
        <v>0</v>
      </c>
      <c r="AI313" s="6">
        <v>0</v>
      </c>
      <c r="AJ313" s="6">
        <v>0</v>
      </c>
      <c r="AK313" s="1">
        <v>1</v>
      </c>
      <c r="AL313" s="1"/>
      <c r="AM313" s="2"/>
      <c r="AN313" s="2"/>
      <c r="AO313" s="2">
        <v>2</v>
      </c>
      <c r="AP313" s="2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3">
      <c r="A314" s="1" t="s">
        <v>129</v>
      </c>
      <c r="B314" s="1" t="s">
        <v>209</v>
      </c>
      <c r="C314" s="1" t="s">
        <v>213</v>
      </c>
      <c r="D314" s="1" t="s">
        <v>214</v>
      </c>
      <c r="E314" s="1" t="s">
        <v>2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>
        <v>1</v>
      </c>
      <c r="AL314" s="1"/>
      <c r="AM314" s="2"/>
      <c r="AN314" s="2"/>
      <c r="AO314" s="2"/>
      <c r="AP314" s="2"/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1</v>
      </c>
      <c r="AZ314" s="1">
        <v>0</v>
      </c>
      <c r="BA314" s="1">
        <v>0</v>
      </c>
      <c r="BB314" s="1">
        <v>0</v>
      </c>
      <c r="BC314" s="1"/>
    </row>
    <row r="315" spans="1:55" x14ac:dyDescent="0.3">
      <c r="A315" s="1" t="s">
        <v>130</v>
      </c>
      <c r="B315" s="1" t="s">
        <v>205</v>
      </c>
      <c r="C315" s="1" t="s">
        <v>213</v>
      </c>
      <c r="D315" s="1" t="s">
        <v>214</v>
      </c>
      <c r="E315" s="1" t="s">
        <v>2</v>
      </c>
      <c r="F315" s="1">
        <v>20</v>
      </c>
      <c r="G315" s="1"/>
      <c r="H315" s="1"/>
      <c r="I315" s="1"/>
      <c r="J315" s="1"/>
      <c r="K315" s="1"/>
      <c r="L315" s="1"/>
      <c r="M315" s="1"/>
      <c r="N315" s="1"/>
      <c r="O315" s="1"/>
      <c r="P315" s="1">
        <v>0</v>
      </c>
      <c r="Q315" s="1">
        <v>1</v>
      </c>
      <c r="R315" s="1"/>
      <c r="S315" s="1">
        <v>0</v>
      </c>
      <c r="T315" s="1">
        <v>0</v>
      </c>
      <c r="U315" s="1">
        <v>1</v>
      </c>
      <c r="V315" s="1">
        <v>0</v>
      </c>
      <c r="W315" s="1">
        <v>0</v>
      </c>
      <c r="X315" s="1">
        <v>0</v>
      </c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>
        <v>1</v>
      </c>
      <c r="AL315" s="1"/>
      <c r="AM315" s="2"/>
      <c r="AN315" s="2"/>
      <c r="AO315" s="2"/>
      <c r="AP315" s="2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>
        <v>4</v>
      </c>
    </row>
    <row r="316" spans="1:55" x14ac:dyDescent="0.3">
      <c r="A316" s="1" t="s">
        <v>130</v>
      </c>
      <c r="B316" s="1" t="s">
        <v>208</v>
      </c>
      <c r="C316" s="1" t="s">
        <v>213</v>
      </c>
      <c r="D316" s="1" t="s">
        <v>214</v>
      </c>
      <c r="E316" s="1" t="s">
        <v>2</v>
      </c>
      <c r="F316" s="1"/>
      <c r="G316" s="1"/>
      <c r="H316" s="1"/>
      <c r="I316" s="1">
        <v>40</v>
      </c>
      <c r="J316" s="1">
        <v>36</v>
      </c>
      <c r="K316" s="1">
        <v>44</v>
      </c>
      <c r="L316" s="1">
        <v>40</v>
      </c>
      <c r="M316" s="1">
        <v>36</v>
      </c>
      <c r="N316" s="1">
        <v>44</v>
      </c>
      <c r="O316" s="1"/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>
        <v>0</v>
      </c>
      <c r="X316" s="1">
        <v>0</v>
      </c>
      <c r="Y316" s="6">
        <v>0</v>
      </c>
      <c r="Z316" s="6">
        <v>0</v>
      </c>
      <c r="AA316" s="6">
        <v>0</v>
      </c>
      <c r="AB316" s="6">
        <v>1</v>
      </c>
      <c r="AC316" s="6">
        <v>1</v>
      </c>
      <c r="AD316" s="6">
        <v>1</v>
      </c>
      <c r="AE316" s="6">
        <v>1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1">
        <v>1</v>
      </c>
      <c r="AL316" s="1"/>
      <c r="AM316" s="2"/>
      <c r="AN316" s="2"/>
      <c r="AO316" s="2">
        <v>1</v>
      </c>
      <c r="AP316" s="2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3">
      <c r="A317" s="1" t="s">
        <v>130</v>
      </c>
      <c r="B317" s="1" t="s">
        <v>209</v>
      </c>
      <c r="C317" s="1" t="s">
        <v>213</v>
      </c>
      <c r="D317" s="1" t="s">
        <v>214</v>
      </c>
      <c r="E317" s="1" t="s">
        <v>2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>
        <v>1</v>
      </c>
      <c r="AL317" s="1"/>
      <c r="AM317" s="2"/>
      <c r="AN317" s="2"/>
      <c r="AO317" s="2"/>
      <c r="AP317" s="2"/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1</v>
      </c>
      <c r="AX317" s="1">
        <v>0</v>
      </c>
      <c r="AY317" s="1">
        <v>1</v>
      </c>
      <c r="AZ317" s="1">
        <v>0</v>
      </c>
      <c r="BA317" s="1">
        <v>0</v>
      </c>
      <c r="BB317" s="1">
        <v>0</v>
      </c>
      <c r="BC317" s="1"/>
    </row>
    <row r="318" spans="1:55" x14ac:dyDescent="0.3">
      <c r="A318" s="1" t="s">
        <v>131</v>
      </c>
      <c r="B318" s="1" t="s">
        <v>205</v>
      </c>
      <c r="C318" s="1" t="s">
        <v>213</v>
      </c>
      <c r="D318" s="1" t="s">
        <v>214</v>
      </c>
      <c r="E318" s="1" t="s">
        <v>2</v>
      </c>
      <c r="F318" s="1">
        <v>18.5</v>
      </c>
      <c r="G318" s="1"/>
      <c r="H318" s="1"/>
      <c r="I318" s="1"/>
      <c r="J318" s="1"/>
      <c r="K318" s="1"/>
      <c r="L318" s="1"/>
      <c r="M318" s="1"/>
      <c r="N318" s="1"/>
      <c r="O318" s="1"/>
      <c r="P318" s="1">
        <v>0</v>
      </c>
      <c r="Q318" s="1">
        <v>1</v>
      </c>
      <c r="R318" s="1"/>
      <c r="S318" s="1">
        <v>0</v>
      </c>
      <c r="T318" s="1">
        <v>0</v>
      </c>
      <c r="U318" s="1">
        <v>1</v>
      </c>
      <c r="V318" s="1">
        <v>1</v>
      </c>
      <c r="W318" s="1">
        <v>0</v>
      </c>
      <c r="X318" s="1">
        <v>0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>
        <v>1</v>
      </c>
      <c r="AL318" s="1"/>
      <c r="AM318" s="2"/>
      <c r="AN318" s="2"/>
      <c r="AO318" s="2"/>
      <c r="AP318" s="2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>
        <v>2</v>
      </c>
    </row>
    <row r="319" spans="1:55" x14ac:dyDescent="0.3">
      <c r="A319" s="1" t="s">
        <v>131</v>
      </c>
      <c r="B319" s="1" t="s">
        <v>206</v>
      </c>
      <c r="C319" s="1" t="s">
        <v>213</v>
      </c>
      <c r="D319" s="1" t="s">
        <v>214</v>
      </c>
      <c r="E319" s="1" t="s">
        <v>2</v>
      </c>
      <c r="F319" s="1">
        <v>20</v>
      </c>
      <c r="G319" s="1">
        <v>17</v>
      </c>
      <c r="H319" s="1">
        <v>22</v>
      </c>
      <c r="I319" s="1"/>
      <c r="J319" s="1"/>
      <c r="K319" s="1"/>
      <c r="L319" s="1"/>
      <c r="M319" s="1"/>
      <c r="N319" s="1"/>
      <c r="O319" s="2">
        <f>45*2.7</f>
        <v>121.50000000000001</v>
      </c>
      <c r="P319" s="1">
        <v>0</v>
      </c>
      <c r="Q319" s="1">
        <v>1</v>
      </c>
      <c r="R319" s="1">
        <v>0</v>
      </c>
      <c r="S319" s="1">
        <v>0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1</v>
      </c>
      <c r="AF319" s="1">
        <v>1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14</v>
      </c>
      <c r="AM319" s="2">
        <v>1</v>
      </c>
      <c r="AN319" s="2">
        <v>2</v>
      </c>
      <c r="AO319" s="2">
        <v>2</v>
      </c>
      <c r="AP319" s="2"/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1</v>
      </c>
      <c r="AX319" s="1">
        <v>1</v>
      </c>
      <c r="AY319" s="1">
        <v>0</v>
      </c>
      <c r="AZ319" s="1">
        <v>0</v>
      </c>
      <c r="BA319" s="1">
        <v>1</v>
      </c>
      <c r="BB319" s="1">
        <v>0</v>
      </c>
      <c r="BC319" s="1"/>
    </row>
    <row r="320" spans="1:55" x14ac:dyDescent="0.3">
      <c r="A320" s="1" t="s">
        <v>131</v>
      </c>
      <c r="B320" s="1" t="s">
        <v>207</v>
      </c>
      <c r="C320" s="1" t="s">
        <v>213</v>
      </c>
      <c r="D320" s="1" t="s">
        <v>214</v>
      </c>
      <c r="E320" s="1" t="s">
        <v>2</v>
      </c>
      <c r="F320" s="1">
        <v>37.700000000000003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>
        <v>1</v>
      </c>
      <c r="AL320" s="1"/>
      <c r="AM320" s="2"/>
      <c r="AN320" s="2"/>
      <c r="AO320" s="2"/>
      <c r="AP320" s="2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>
        <v>6.7</v>
      </c>
    </row>
    <row r="321" spans="1:55" x14ac:dyDescent="0.3">
      <c r="A321" s="1" t="s">
        <v>131</v>
      </c>
      <c r="B321" s="1" t="s">
        <v>208</v>
      </c>
      <c r="C321" s="1" t="s">
        <v>213</v>
      </c>
      <c r="D321" s="1" t="s">
        <v>214</v>
      </c>
      <c r="E321" s="1" t="s">
        <v>2</v>
      </c>
      <c r="F321" s="1"/>
      <c r="G321" s="1"/>
      <c r="H321" s="1"/>
      <c r="I321" s="1">
        <v>34</v>
      </c>
      <c r="J321" s="1">
        <v>28</v>
      </c>
      <c r="K321" s="1">
        <v>40</v>
      </c>
      <c r="L321" s="1">
        <v>37</v>
      </c>
      <c r="M321" s="1">
        <v>33</v>
      </c>
      <c r="N321" s="1">
        <v>41</v>
      </c>
      <c r="O321" s="1"/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0</v>
      </c>
      <c r="X321" s="1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1</v>
      </c>
      <c r="AE321" s="6">
        <v>1</v>
      </c>
      <c r="AF321" s="6">
        <v>1</v>
      </c>
      <c r="AG321" s="6">
        <v>0</v>
      </c>
      <c r="AH321" s="6">
        <v>0</v>
      </c>
      <c r="AI321" s="6">
        <v>0</v>
      </c>
      <c r="AJ321" s="6">
        <v>0</v>
      </c>
      <c r="AK321" s="1">
        <v>1</v>
      </c>
      <c r="AL321" s="1"/>
      <c r="AM321" s="2"/>
      <c r="AN321" s="2"/>
      <c r="AO321" s="2">
        <v>2</v>
      </c>
      <c r="AP321" s="2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3">
      <c r="A322" s="1" t="s">
        <v>131</v>
      </c>
      <c r="B322" s="1" t="s">
        <v>209</v>
      </c>
      <c r="C322" s="1" t="s">
        <v>213</v>
      </c>
      <c r="D322" s="1" t="s">
        <v>214</v>
      </c>
      <c r="E322" s="1" t="s">
        <v>2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>
        <v>1</v>
      </c>
      <c r="AL322" s="1"/>
      <c r="AM322" s="2"/>
      <c r="AN322" s="2"/>
      <c r="AO322" s="2"/>
      <c r="AP322" s="2"/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1</v>
      </c>
      <c r="AZ322" s="1">
        <v>0</v>
      </c>
      <c r="BA322" s="1">
        <v>1</v>
      </c>
      <c r="BB322" s="1">
        <v>0</v>
      </c>
      <c r="BC322" s="1"/>
    </row>
    <row r="323" spans="1:55" x14ac:dyDescent="0.3">
      <c r="A323" s="1" t="s">
        <v>132</v>
      </c>
      <c r="B323" s="1" t="s">
        <v>205</v>
      </c>
      <c r="C323" s="1" t="s">
        <v>213</v>
      </c>
      <c r="D323" s="1" t="s">
        <v>214</v>
      </c>
      <c r="E323" s="1" t="s">
        <v>2</v>
      </c>
      <c r="F323" s="1">
        <v>28</v>
      </c>
      <c r="G323" s="1"/>
      <c r="H323" s="1"/>
      <c r="I323" s="1"/>
      <c r="J323" s="1"/>
      <c r="K323" s="1"/>
      <c r="L323" s="1"/>
      <c r="M323" s="1"/>
      <c r="N323" s="1"/>
      <c r="O323" s="1"/>
      <c r="P323" s="1">
        <v>0</v>
      </c>
      <c r="Q323" s="1">
        <v>1</v>
      </c>
      <c r="R323" s="1"/>
      <c r="S323" s="1">
        <v>0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>
        <v>1</v>
      </c>
      <c r="AL323" s="1"/>
      <c r="AM323" s="2"/>
      <c r="AN323" s="2"/>
      <c r="AO323" s="2"/>
      <c r="AP323" s="2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>
        <v>4</v>
      </c>
    </row>
    <row r="324" spans="1:55" x14ac:dyDescent="0.3">
      <c r="A324" s="1" t="s">
        <v>132</v>
      </c>
      <c r="B324" s="1" t="s">
        <v>206</v>
      </c>
      <c r="C324" s="1" t="s">
        <v>213</v>
      </c>
      <c r="D324" s="1" t="s">
        <v>214</v>
      </c>
      <c r="E324" s="1" t="s">
        <v>2</v>
      </c>
      <c r="F324" s="1">
        <v>28</v>
      </c>
      <c r="G324" s="1">
        <v>24</v>
      </c>
      <c r="H324" s="1">
        <v>31</v>
      </c>
      <c r="I324" s="1"/>
      <c r="J324" s="1"/>
      <c r="K324" s="1"/>
      <c r="L324" s="1"/>
      <c r="M324" s="1"/>
      <c r="N324" s="1"/>
      <c r="O324" s="2">
        <f>45*4.9</f>
        <v>220.50000000000003</v>
      </c>
      <c r="P324" s="1">
        <v>0</v>
      </c>
      <c r="Q324" s="1">
        <v>1</v>
      </c>
      <c r="R324" s="1">
        <v>0</v>
      </c>
      <c r="S324" s="1">
        <v>0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1</v>
      </c>
      <c r="AF324" s="1">
        <v>1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35</v>
      </c>
      <c r="AM324" s="2">
        <v>1</v>
      </c>
      <c r="AN324" s="2">
        <v>2</v>
      </c>
      <c r="AO324" s="2">
        <v>2</v>
      </c>
      <c r="AP324" s="2"/>
      <c r="AQ324" s="1">
        <v>0</v>
      </c>
      <c r="AR324" s="1">
        <v>0</v>
      </c>
      <c r="AS324" s="1">
        <v>0</v>
      </c>
      <c r="AT324" s="1">
        <v>1</v>
      </c>
      <c r="AU324" s="1">
        <v>1</v>
      </c>
      <c r="AV324" s="1">
        <v>1</v>
      </c>
      <c r="AW324" s="1">
        <v>0</v>
      </c>
      <c r="AX324" s="1">
        <v>0</v>
      </c>
      <c r="AY324" s="1">
        <v>1</v>
      </c>
      <c r="AZ324" s="1">
        <v>0</v>
      </c>
      <c r="BA324" s="1">
        <v>0</v>
      </c>
      <c r="BB324" s="1">
        <v>0</v>
      </c>
      <c r="BC324" s="1"/>
    </row>
    <row r="325" spans="1:55" x14ac:dyDescent="0.3">
      <c r="A325" s="1" t="s">
        <v>132</v>
      </c>
      <c r="B325" s="1" t="s">
        <v>207</v>
      </c>
      <c r="C325" s="1" t="s">
        <v>213</v>
      </c>
      <c r="D325" s="1" t="s">
        <v>214</v>
      </c>
      <c r="E325" s="1" t="s">
        <v>2</v>
      </c>
      <c r="F325" s="1">
        <v>53.6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>
        <v>1</v>
      </c>
      <c r="AL325" s="1"/>
      <c r="AM325" s="2"/>
      <c r="AN325" s="2"/>
      <c r="AO325" s="2"/>
      <c r="AP325" s="2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>
        <v>7.5</v>
      </c>
    </row>
    <row r="326" spans="1:55" x14ac:dyDescent="0.3">
      <c r="A326" s="1" t="s">
        <v>132</v>
      </c>
      <c r="B326" s="1" t="s">
        <v>208</v>
      </c>
      <c r="C326" s="1" t="s">
        <v>213</v>
      </c>
      <c r="D326" s="1" t="s">
        <v>214</v>
      </c>
      <c r="E326" s="1" t="s">
        <v>2</v>
      </c>
      <c r="F326" s="1"/>
      <c r="G326" s="1"/>
      <c r="H326" s="1"/>
      <c r="I326" s="1">
        <v>51</v>
      </c>
      <c r="J326" s="1">
        <v>46</v>
      </c>
      <c r="K326" s="1">
        <v>56</v>
      </c>
      <c r="L326" s="1">
        <v>53.5</v>
      </c>
      <c r="M326" s="1">
        <v>49</v>
      </c>
      <c r="N326" s="1">
        <v>58</v>
      </c>
      <c r="O326" s="1"/>
      <c r="P326" s="1">
        <v>0</v>
      </c>
      <c r="Q326" s="1">
        <v>1</v>
      </c>
      <c r="R326" s="1">
        <v>0</v>
      </c>
      <c r="S326" s="1">
        <v>0</v>
      </c>
      <c r="T326" s="1">
        <v>0</v>
      </c>
      <c r="U326" s="1">
        <v>1</v>
      </c>
      <c r="V326" s="1">
        <v>1</v>
      </c>
      <c r="W326" s="1">
        <v>0</v>
      </c>
      <c r="X326" s="1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1</v>
      </c>
      <c r="AD326" s="6">
        <v>1</v>
      </c>
      <c r="AE326" s="6">
        <v>1</v>
      </c>
      <c r="AF326" s="6">
        <v>1</v>
      </c>
      <c r="AG326" s="6">
        <v>1</v>
      </c>
      <c r="AH326" s="6">
        <v>0</v>
      </c>
      <c r="AI326" s="6">
        <v>0</v>
      </c>
      <c r="AJ326" s="6">
        <v>0</v>
      </c>
      <c r="AK326" s="1">
        <v>1</v>
      </c>
      <c r="AL326" s="1"/>
      <c r="AM326" s="1"/>
      <c r="AN326" s="1"/>
      <c r="AO326" s="1">
        <v>2</v>
      </c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3">
      <c r="A327" s="1" t="s">
        <v>132</v>
      </c>
      <c r="B327" s="1" t="s">
        <v>209</v>
      </c>
      <c r="C327" s="1" t="s">
        <v>213</v>
      </c>
      <c r="D327" s="1" t="s">
        <v>214</v>
      </c>
      <c r="E327" s="1" t="s">
        <v>2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>
        <v>1</v>
      </c>
      <c r="AL327" s="1"/>
      <c r="AM327" s="2"/>
      <c r="AN327" s="2"/>
      <c r="AO327" s="2"/>
      <c r="AP327" s="2"/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1</v>
      </c>
      <c r="AZ327" s="1">
        <v>0</v>
      </c>
      <c r="BA327" s="1">
        <v>0</v>
      </c>
      <c r="BB327" s="1">
        <v>0</v>
      </c>
      <c r="BC327" s="1"/>
    </row>
    <row r="328" spans="1:55" x14ac:dyDescent="0.3">
      <c r="A328" s="1" t="s">
        <v>133</v>
      </c>
      <c r="B328" s="1" t="s">
        <v>205</v>
      </c>
      <c r="C328" s="1" t="s">
        <v>213</v>
      </c>
      <c r="D328" s="1" t="s">
        <v>214</v>
      </c>
      <c r="E328" s="1" t="s">
        <v>2</v>
      </c>
      <c r="F328" s="1">
        <v>26.5</v>
      </c>
      <c r="G328" s="1"/>
      <c r="H328" s="1"/>
      <c r="I328" s="1"/>
      <c r="J328" s="1"/>
      <c r="K328" s="1"/>
      <c r="L328" s="1"/>
      <c r="M328" s="1"/>
      <c r="N328" s="1"/>
      <c r="O328" s="1"/>
      <c r="P328" s="1">
        <v>0</v>
      </c>
      <c r="Q328" s="1">
        <v>1</v>
      </c>
      <c r="R328" s="1"/>
      <c r="S328" s="1">
        <v>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>
        <v>1</v>
      </c>
      <c r="AL328" s="1"/>
      <c r="AM328" s="2"/>
      <c r="AN328" s="2"/>
      <c r="AO328" s="2"/>
      <c r="AP328" s="2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>
        <v>3</v>
      </c>
    </row>
    <row r="329" spans="1:55" x14ac:dyDescent="0.3">
      <c r="A329" s="1" t="s">
        <v>133</v>
      </c>
      <c r="B329" s="1" t="s">
        <v>206</v>
      </c>
      <c r="C329" s="1" t="s">
        <v>213</v>
      </c>
      <c r="D329" s="1" t="s">
        <v>214</v>
      </c>
      <c r="E329" s="1" t="s">
        <v>2</v>
      </c>
      <c r="F329" s="1">
        <v>26</v>
      </c>
      <c r="G329" s="1">
        <v>23</v>
      </c>
      <c r="H329" s="1">
        <v>30</v>
      </c>
      <c r="I329" s="1"/>
      <c r="J329" s="1"/>
      <c r="K329" s="1"/>
      <c r="L329" s="1"/>
      <c r="M329" s="1"/>
      <c r="N329" s="1"/>
      <c r="O329" s="2">
        <f>120*1.4</f>
        <v>168</v>
      </c>
      <c r="P329" s="1">
        <v>0</v>
      </c>
      <c r="Q329" s="1">
        <v>1</v>
      </c>
      <c r="R329" s="1">
        <v>0</v>
      </c>
      <c r="S329" s="1">
        <v>0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1</v>
      </c>
      <c r="AF329" s="1">
        <v>1</v>
      </c>
      <c r="AG329" s="1">
        <v>0</v>
      </c>
      <c r="AH329" s="1">
        <v>0</v>
      </c>
      <c r="AI329" s="1">
        <v>0</v>
      </c>
      <c r="AJ329" s="1">
        <v>0</v>
      </c>
      <c r="AK329" s="1">
        <v>1</v>
      </c>
      <c r="AL329" s="1">
        <v>21</v>
      </c>
      <c r="AM329" s="2">
        <v>1</v>
      </c>
      <c r="AN329" s="2">
        <v>2</v>
      </c>
      <c r="AO329" s="2">
        <v>2</v>
      </c>
      <c r="AP329" s="2"/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1</v>
      </c>
      <c r="AX329" s="1">
        <v>1</v>
      </c>
      <c r="AY329" s="1">
        <v>0</v>
      </c>
      <c r="AZ329" s="1">
        <v>1</v>
      </c>
      <c r="BA329" s="1">
        <v>0</v>
      </c>
      <c r="BB329" s="1">
        <v>0</v>
      </c>
      <c r="BC329" s="1"/>
    </row>
    <row r="330" spans="1:55" x14ac:dyDescent="0.3">
      <c r="A330" s="1" t="s">
        <v>133</v>
      </c>
      <c r="B330" s="1" t="s">
        <v>207</v>
      </c>
      <c r="C330" s="1" t="s">
        <v>213</v>
      </c>
      <c r="D330" s="1" t="s">
        <v>214</v>
      </c>
      <c r="E330" s="1" t="s">
        <v>2</v>
      </c>
      <c r="F330" s="1">
        <v>50.6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>
        <v>1</v>
      </c>
      <c r="AL330" s="1"/>
      <c r="AM330" s="2"/>
      <c r="AN330" s="2"/>
      <c r="AO330" s="2"/>
      <c r="AP330" s="2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>
        <v>5.4</v>
      </c>
    </row>
    <row r="331" spans="1:55" x14ac:dyDescent="0.3">
      <c r="A331" s="1" t="s">
        <v>133</v>
      </c>
      <c r="B331" s="1" t="s">
        <v>208</v>
      </c>
      <c r="C331" s="1" t="s">
        <v>213</v>
      </c>
      <c r="D331" s="1" t="s">
        <v>214</v>
      </c>
      <c r="E331" s="1" t="s">
        <v>2</v>
      </c>
      <c r="F331" s="1"/>
      <c r="G331" s="1"/>
      <c r="H331" s="1"/>
      <c r="I331" s="1">
        <v>46</v>
      </c>
      <c r="J331" s="1">
        <v>40</v>
      </c>
      <c r="K331" s="1">
        <v>52</v>
      </c>
      <c r="L331" s="1">
        <v>49.5</v>
      </c>
      <c r="M331" s="1">
        <v>45</v>
      </c>
      <c r="N331" s="1">
        <v>54</v>
      </c>
      <c r="O331" s="1"/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1</v>
      </c>
      <c r="V331" s="1">
        <v>1</v>
      </c>
      <c r="W331" s="1">
        <v>0</v>
      </c>
      <c r="X331" s="1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1</v>
      </c>
      <c r="AD331" s="6">
        <v>1</v>
      </c>
      <c r="AE331" s="6">
        <v>1</v>
      </c>
      <c r="AF331" s="6">
        <v>1</v>
      </c>
      <c r="AG331" s="6">
        <v>0</v>
      </c>
      <c r="AH331" s="6">
        <v>0</v>
      </c>
      <c r="AI331" s="6">
        <v>0</v>
      </c>
      <c r="AJ331" s="6">
        <v>0</v>
      </c>
      <c r="AK331" s="1">
        <v>1</v>
      </c>
      <c r="AL331" s="1"/>
      <c r="AM331" s="2"/>
      <c r="AN331" s="2"/>
      <c r="AO331" s="2">
        <v>2</v>
      </c>
      <c r="AP331" s="2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3">
      <c r="A332" s="1" t="s">
        <v>133</v>
      </c>
      <c r="B332" s="1" t="s">
        <v>209</v>
      </c>
      <c r="C332" s="1" t="s">
        <v>213</v>
      </c>
      <c r="D332" s="1" t="s">
        <v>214</v>
      </c>
      <c r="E332" s="1" t="s">
        <v>2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>
        <v>1</v>
      </c>
      <c r="AL332" s="1"/>
      <c r="AM332" s="2"/>
      <c r="AN332" s="2"/>
      <c r="AO332" s="2"/>
      <c r="AP332" s="2"/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1</v>
      </c>
      <c r="AX332" s="1">
        <v>0</v>
      </c>
      <c r="AY332" s="1">
        <v>1</v>
      </c>
      <c r="AZ332" s="1">
        <v>0</v>
      </c>
      <c r="BA332" s="1">
        <v>0</v>
      </c>
      <c r="BB332" s="1">
        <v>0</v>
      </c>
      <c r="BC332" s="1"/>
    </row>
    <row r="333" spans="1:55" x14ac:dyDescent="0.3">
      <c r="A333" s="1" t="s">
        <v>134</v>
      </c>
      <c r="B333" s="1" t="s">
        <v>205</v>
      </c>
      <c r="C333" s="1" t="s">
        <v>213</v>
      </c>
      <c r="D333" s="1" t="s">
        <v>214</v>
      </c>
      <c r="E333" s="1" t="s">
        <v>2</v>
      </c>
      <c r="F333" s="1">
        <v>21</v>
      </c>
      <c r="G333" s="1"/>
      <c r="H333" s="1"/>
      <c r="I333" s="1"/>
      <c r="J333" s="1"/>
      <c r="K333" s="1"/>
      <c r="L333" s="1"/>
      <c r="M333" s="1"/>
      <c r="N333" s="1"/>
      <c r="O333" s="1"/>
      <c r="P333" s="1">
        <v>0</v>
      </c>
      <c r="Q333" s="1">
        <v>0</v>
      </c>
      <c r="R333" s="1"/>
      <c r="S333" s="1">
        <v>0</v>
      </c>
      <c r="T333" s="1">
        <v>1</v>
      </c>
      <c r="U333" s="1">
        <v>0</v>
      </c>
      <c r="V333" s="1">
        <v>1</v>
      </c>
      <c r="W333" s="1">
        <v>1</v>
      </c>
      <c r="X333" s="1">
        <v>0</v>
      </c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>
        <v>1</v>
      </c>
      <c r="AL333" s="1"/>
      <c r="AM333" s="2"/>
      <c r="AN333" s="2"/>
      <c r="AO333" s="2"/>
      <c r="AP333" s="2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>
        <v>7</v>
      </c>
    </row>
    <row r="334" spans="1:55" x14ac:dyDescent="0.3">
      <c r="A334" s="1" t="s">
        <v>134</v>
      </c>
      <c r="B334" s="1" t="s">
        <v>206</v>
      </c>
      <c r="C334" s="1" t="s">
        <v>213</v>
      </c>
      <c r="D334" s="1" t="s">
        <v>214</v>
      </c>
      <c r="E334" s="1" t="s">
        <v>2</v>
      </c>
      <c r="F334" s="1">
        <v>21</v>
      </c>
      <c r="G334" s="1">
        <v>19</v>
      </c>
      <c r="H334" s="1">
        <v>23</v>
      </c>
      <c r="I334" s="1"/>
      <c r="J334" s="1"/>
      <c r="K334" s="1"/>
      <c r="L334" s="1"/>
      <c r="M334" s="1"/>
      <c r="N334" s="1"/>
      <c r="O334" s="2">
        <f>120*3</f>
        <v>360</v>
      </c>
      <c r="P334" s="1">
        <v>0</v>
      </c>
      <c r="Q334" s="1">
        <v>0</v>
      </c>
      <c r="R334" s="1">
        <v>0</v>
      </c>
      <c r="S334" s="1">
        <v>1</v>
      </c>
      <c r="T334" s="1">
        <v>1</v>
      </c>
      <c r="U334" s="1">
        <v>0</v>
      </c>
      <c r="V334" s="1">
        <v>1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0</v>
      </c>
      <c r="AJ334" s="1">
        <v>0</v>
      </c>
      <c r="AK334" s="1">
        <v>1</v>
      </c>
      <c r="AL334" s="1">
        <v>21</v>
      </c>
      <c r="AM334" s="2">
        <v>1</v>
      </c>
      <c r="AN334" s="2">
        <v>2</v>
      </c>
      <c r="AO334" s="2">
        <v>2</v>
      </c>
      <c r="AP334" s="2"/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1</v>
      </c>
      <c r="AX334" s="1">
        <v>0</v>
      </c>
      <c r="AY334" s="1">
        <v>0</v>
      </c>
      <c r="AZ334" s="1">
        <v>1</v>
      </c>
      <c r="BA334" s="1">
        <v>0</v>
      </c>
      <c r="BB334" s="1">
        <v>0</v>
      </c>
      <c r="BC334" s="1"/>
    </row>
    <row r="335" spans="1:55" x14ac:dyDescent="0.3">
      <c r="A335" s="1" t="s">
        <v>134</v>
      </c>
      <c r="B335" s="1" t="s">
        <v>207</v>
      </c>
      <c r="C335" s="1" t="s">
        <v>213</v>
      </c>
      <c r="D335" s="1" t="s">
        <v>214</v>
      </c>
      <c r="E335" s="1" t="s">
        <v>2</v>
      </c>
      <c r="F335" s="1">
        <v>44.7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>
        <v>1</v>
      </c>
      <c r="AL335" s="1"/>
      <c r="AM335" s="2"/>
      <c r="AN335" s="2"/>
      <c r="AO335" s="2"/>
      <c r="AP335" s="2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>
        <v>5.9</v>
      </c>
    </row>
    <row r="336" spans="1:55" x14ac:dyDescent="0.3">
      <c r="A336" s="1" t="s">
        <v>134</v>
      </c>
      <c r="B336" s="1" t="s">
        <v>208</v>
      </c>
      <c r="C336" s="1" t="s">
        <v>213</v>
      </c>
      <c r="D336" s="1" t="s">
        <v>214</v>
      </c>
      <c r="E336" s="1" t="s">
        <v>2</v>
      </c>
      <c r="F336" s="1"/>
      <c r="G336" s="1"/>
      <c r="H336" s="1"/>
      <c r="I336" s="1">
        <v>38.5</v>
      </c>
      <c r="J336" s="1">
        <v>34</v>
      </c>
      <c r="K336" s="1">
        <v>43</v>
      </c>
      <c r="L336" s="1">
        <v>42.5</v>
      </c>
      <c r="M336" s="1">
        <v>40</v>
      </c>
      <c r="N336" s="1">
        <v>45</v>
      </c>
      <c r="O336" s="1"/>
      <c r="P336" s="1">
        <v>0</v>
      </c>
      <c r="Q336" s="1">
        <v>1</v>
      </c>
      <c r="R336" s="1">
        <v>0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6">
        <v>0</v>
      </c>
      <c r="Z336" s="6">
        <v>1</v>
      </c>
      <c r="AA336" s="6">
        <v>1</v>
      </c>
      <c r="AB336" s="6">
        <v>1</v>
      </c>
      <c r="AC336" s="6">
        <v>1</v>
      </c>
      <c r="AD336" s="6">
        <v>1</v>
      </c>
      <c r="AE336" s="6">
        <v>1</v>
      </c>
      <c r="AF336" s="6">
        <v>1</v>
      </c>
      <c r="AG336" s="6">
        <v>1</v>
      </c>
      <c r="AH336" s="6">
        <v>1</v>
      </c>
      <c r="AI336" s="6">
        <v>1</v>
      </c>
      <c r="AJ336" s="6">
        <v>0</v>
      </c>
      <c r="AK336" s="1">
        <v>1</v>
      </c>
      <c r="AL336" s="1"/>
      <c r="AM336" s="2"/>
      <c r="AN336" s="2"/>
      <c r="AO336" s="2">
        <v>2</v>
      </c>
      <c r="AP336" s="2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3">
      <c r="A337" s="1" t="s">
        <v>134</v>
      </c>
      <c r="B337" s="1" t="s">
        <v>209</v>
      </c>
      <c r="C337" s="1" t="s">
        <v>213</v>
      </c>
      <c r="D337" s="1" t="s">
        <v>214</v>
      </c>
      <c r="E337" s="1" t="s">
        <v>2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>
        <v>1</v>
      </c>
      <c r="AL337" s="1"/>
      <c r="AM337" s="2"/>
      <c r="AN337" s="2"/>
      <c r="AO337" s="2"/>
      <c r="AP337" s="2"/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1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/>
    </row>
    <row r="338" spans="1:55" x14ac:dyDescent="0.3">
      <c r="A338" s="1" t="s">
        <v>135</v>
      </c>
      <c r="B338" s="1" t="s">
        <v>205</v>
      </c>
      <c r="C338" s="1" t="s">
        <v>213</v>
      </c>
      <c r="D338" s="1" t="s">
        <v>214</v>
      </c>
      <c r="E338" s="1" t="s">
        <v>2</v>
      </c>
      <c r="F338" s="1">
        <v>28</v>
      </c>
      <c r="G338" s="1"/>
      <c r="H338" s="1"/>
      <c r="I338" s="1"/>
      <c r="J338" s="1"/>
      <c r="K338" s="1"/>
      <c r="L338" s="1"/>
      <c r="M338" s="1"/>
      <c r="N338" s="1"/>
      <c r="O338" s="1"/>
      <c r="P338" s="1">
        <v>0</v>
      </c>
      <c r="Q338" s="1">
        <v>1</v>
      </c>
      <c r="R338" s="1"/>
      <c r="S338" s="1">
        <v>0</v>
      </c>
      <c r="T338" s="1">
        <v>0</v>
      </c>
      <c r="U338" s="1">
        <v>0</v>
      </c>
      <c r="V338" s="1">
        <v>1</v>
      </c>
      <c r="W338" s="1">
        <v>0</v>
      </c>
      <c r="X338" s="1">
        <v>0</v>
      </c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>
        <v>1</v>
      </c>
      <c r="AL338" s="1"/>
      <c r="AM338" s="2"/>
      <c r="AN338" s="2"/>
      <c r="AO338" s="2"/>
      <c r="AP338" s="2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>
        <v>3</v>
      </c>
    </row>
    <row r="339" spans="1:55" x14ac:dyDescent="0.3">
      <c r="A339" s="1" t="s">
        <v>135</v>
      </c>
      <c r="B339" s="1" t="s">
        <v>206</v>
      </c>
      <c r="C339" s="1" t="s">
        <v>213</v>
      </c>
      <c r="D339" s="1" t="s">
        <v>214</v>
      </c>
      <c r="E339" s="1" t="s">
        <v>2</v>
      </c>
      <c r="F339" s="1">
        <v>25</v>
      </c>
      <c r="G339" s="1">
        <v>23</v>
      </c>
      <c r="H339" s="1">
        <v>29</v>
      </c>
      <c r="I339" s="1"/>
      <c r="J339" s="1"/>
      <c r="K339" s="1"/>
      <c r="L339" s="1"/>
      <c r="M339" s="1"/>
      <c r="N339" s="1"/>
      <c r="O339" s="2">
        <f>95*2</f>
        <v>190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>
        <v>1</v>
      </c>
      <c r="AF339" s="1">
        <v>1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28</v>
      </c>
      <c r="AM339" s="2">
        <v>1</v>
      </c>
      <c r="AN339" s="2">
        <v>2</v>
      </c>
      <c r="AO339" s="2">
        <v>2</v>
      </c>
      <c r="AP339" s="2"/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1</v>
      </c>
      <c r="AX339" s="1">
        <v>1</v>
      </c>
      <c r="AY339" s="1">
        <v>0</v>
      </c>
      <c r="AZ339" s="1">
        <v>1</v>
      </c>
      <c r="BA339" s="1">
        <v>0</v>
      </c>
      <c r="BB339" s="1">
        <v>0</v>
      </c>
      <c r="BC339" s="1"/>
    </row>
    <row r="340" spans="1:55" x14ac:dyDescent="0.3">
      <c r="A340" s="1" t="s">
        <v>135</v>
      </c>
      <c r="B340" s="1" t="s">
        <v>207</v>
      </c>
      <c r="C340" s="1" t="s">
        <v>213</v>
      </c>
      <c r="D340" s="1" t="s">
        <v>214</v>
      </c>
      <c r="E340" s="1" t="s">
        <v>2</v>
      </c>
      <c r="F340" s="1">
        <v>53.1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>
        <v>1</v>
      </c>
      <c r="AL340" s="1"/>
      <c r="AM340" s="2"/>
      <c r="AN340" s="2"/>
      <c r="AO340" s="2"/>
      <c r="AP340" s="2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>
        <v>7.2</v>
      </c>
    </row>
    <row r="341" spans="1:55" x14ac:dyDescent="0.3">
      <c r="A341" s="1" t="s">
        <v>135</v>
      </c>
      <c r="B341" s="1" t="s">
        <v>208</v>
      </c>
      <c r="C341" s="1" t="s">
        <v>213</v>
      </c>
      <c r="D341" s="1" t="s">
        <v>214</v>
      </c>
      <c r="E341" s="1" t="s">
        <v>2</v>
      </c>
      <c r="F341" s="1"/>
      <c r="G341" s="1"/>
      <c r="H341" s="1"/>
      <c r="I341" s="1">
        <v>52.5</v>
      </c>
      <c r="J341" s="1">
        <v>44</v>
      </c>
      <c r="K341" s="1">
        <v>61</v>
      </c>
      <c r="L341" s="1">
        <v>51.5</v>
      </c>
      <c r="M341" s="1">
        <v>47</v>
      </c>
      <c r="N341" s="1">
        <v>56</v>
      </c>
      <c r="O341" s="1"/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1</v>
      </c>
      <c r="V341" s="1">
        <v>1</v>
      </c>
      <c r="W341" s="1">
        <v>0</v>
      </c>
      <c r="X341" s="1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1</v>
      </c>
      <c r="AD341" s="6">
        <v>1</v>
      </c>
      <c r="AE341" s="6">
        <v>1</v>
      </c>
      <c r="AF341" s="6">
        <v>1</v>
      </c>
      <c r="AG341" s="6">
        <v>1</v>
      </c>
      <c r="AH341" s="6">
        <v>0</v>
      </c>
      <c r="AI341" s="6">
        <v>0</v>
      </c>
      <c r="AJ341" s="6">
        <v>0</v>
      </c>
      <c r="AK341" s="1">
        <v>1</v>
      </c>
      <c r="AL341" s="1"/>
      <c r="AM341" s="2"/>
      <c r="AN341" s="2"/>
      <c r="AO341" s="2">
        <v>2</v>
      </c>
      <c r="AP341" s="2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3">
      <c r="A342" s="1" t="s">
        <v>135</v>
      </c>
      <c r="B342" s="1" t="s">
        <v>209</v>
      </c>
      <c r="C342" s="1" t="s">
        <v>213</v>
      </c>
      <c r="D342" s="1" t="s">
        <v>214</v>
      </c>
      <c r="E342" s="1" t="s">
        <v>2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>
        <v>1</v>
      </c>
      <c r="AL342" s="1"/>
      <c r="AM342" s="2"/>
      <c r="AN342" s="2"/>
      <c r="AO342" s="2"/>
      <c r="AP342" s="2"/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1</v>
      </c>
      <c r="AX342" s="1">
        <v>1</v>
      </c>
      <c r="AY342" s="1">
        <v>1</v>
      </c>
      <c r="AZ342" s="1">
        <v>1</v>
      </c>
      <c r="BA342" s="1">
        <v>0</v>
      </c>
      <c r="BB342" s="1">
        <v>0</v>
      </c>
      <c r="BC342" s="1"/>
    </row>
    <row r="343" spans="1:55" x14ac:dyDescent="0.3">
      <c r="A343" s="1" t="s">
        <v>136</v>
      </c>
      <c r="B343" s="1" t="s">
        <v>205</v>
      </c>
      <c r="C343" s="1" t="s">
        <v>213</v>
      </c>
      <c r="D343" s="1" t="s">
        <v>214</v>
      </c>
      <c r="E343" s="1" t="s">
        <v>2</v>
      </c>
      <c r="F343" s="1">
        <v>28</v>
      </c>
      <c r="G343" s="1"/>
      <c r="H343" s="1"/>
      <c r="I343" s="1"/>
      <c r="J343" s="1"/>
      <c r="K343" s="1"/>
      <c r="L343" s="1"/>
      <c r="M343" s="1"/>
      <c r="N343" s="1"/>
      <c r="O343" s="1"/>
      <c r="P343" s="1">
        <v>0</v>
      </c>
      <c r="Q343" s="1">
        <v>1</v>
      </c>
      <c r="R343" s="1"/>
      <c r="S343" s="1">
        <v>0</v>
      </c>
      <c r="T343" s="1">
        <v>0</v>
      </c>
      <c r="U343" s="1">
        <v>0</v>
      </c>
      <c r="V343" s="1">
        <v>1</v>
      </c>
      <c r="W343" s="1">
        <v>0</v>
      </c>
      <c r="X343" s="1">
        <v>0</v>
      </c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>
        <v>1</v>
      </c>
      <c r="AL343" s="1"/>
      <c r="AM343" s="2"/>
      <c r="AN343" s="2"/>
      <c r="AO343" s="2"/>
      <c r="AP343" s="2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>
        <v>3</v>
      </c>
    </row>
    <row r="344" spans="1:55" x14ac:dyDescent="0.3">
      <c r="A344" s="1" t="s">
        <v>136</v>
      </c>
      <c r="B344" s="1" t="s">
        <v>206</v>
      </c>
      <c r="C344" s="1" t="s">
        <v>213</v>
      </c>
      <c r="D344" s="1" t="s">
        <v>214</v>
      </c>
      <c r="E344" s="1" t="s">
        <v>2</v>
      </c>
      <c r="F344" s="1">
        <v>26</v>
      </c>
      <c r="G344" s="1">
        <v>22</v>
      </c>
      <c r="H344" s="1">
        <v>29</v>
      </c>
      <c r="I344" s="1"/>
      <c r="J344" s="1"/>
      <c r="K344" s="1"/>
      <c r="L344" s="1"/>
      <c r="M344" s="1"/>
      <c r="N344" s="1"/>
      <c r="O344" s="2">
        <f>48*3.8</f>
        <v>182.39999999999998</v>
      </c>
      <c r="P344" s="1">
        <v>0</v>
      </c>
      <c r="Q344" s="1">
        <v>1</v>
      </c>
      <c r="R344" s="1">
        <v>0</v>
      </c>
      <c r="S344" s="1">
        <v>1</v>
      </c>
      <c r="T344" s="1">
        <v>0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1</v>
      </c>
      <c r="AF344" s="1">
        <v>1</v>
      </c>
      <c r="AG344" s="1">
        <v>1</v>
      </c>
      <c r="AH344" s="1">
        <v>0</v>
      </c>
      <c r="AI344" s="1">
        <v>0</v>
      </c>
      <c r="AJ344" s="1">
        <v>0</v>
      </c>
      <c r="AK344" s="1">
        <v>1</v>
      </c>
      <c r="AL344" s="1">
        <v>35</v>
      </c>
      <c r="AM344" s="2">
        <v>1</v>
      </c>
      <c r="AN344" s="2">
        <v>2</v>
      </c>
      <c r="AO344" s="2">
        <v>2</v>
      </c>
      <c r="AP344" s="2"/>
      <c r="AQ344" s="1">
        <v>0</v>
      </c>
      <c r="AR344" s="1">
        <v>0</v>
      </c>
      <c r="AS344" s="1">
        <v>0</v>
      </c>
      <c r="AT344" s="1">
        <v>1</v>
      </c>
      <c r="AU344" s="1">
        <v>1</v>
      </c>
      <c r="AV344" s="1">
        <v>1</v>
      </c>
      <c r="AW344" s="1">
        <v>0</v>
      </c>
      <c r="AX344" s="1">
        <v>0</v>
      </c>
      <c r="AY344" s="1">
        <v>1</v>
      </c>
      <c r="AZ344" s="1">
        <v>0</v>
      </c>
      <c r="BA344" s="1">
        <v>0</v>
      </c>
      <c r="BB344" s="1">
        <v>0</v>
      </c>
      <c r="BC344" s="1"/>
    </row>
    <row r="345" spans="1:55" x14ac:dyDescent="0.3">
      <c r="A345" s="1" t="s">
        <v>136</v>
      </c>
      <c r="B345" s="1" t="s">
        <v>211</v>
      </c>
      <c r="C345" s="1" t="s">
        <v>213</v>
      </c>
      <c r="D345" s="1" t="s">
        <v>214</v>
      </c>
      <c r="E345" s="1" t="s">
        <v>2</v>
      </c>
      <c r="F345" s="3">
        <v>28</v>
      </c>
      <c r="G345" s="1"/>
      <c r="H345" s="1"/>
      <c r="I345" s="1"/>
      <c r="J345" s="1"/>
      <c r="K345" s="1"/>
      <c r="L345" s="1"/>
      <c r="M345" s="1"/>
      <c r="N345" s="1"/>
      <c r="O345" s="1">
        <v>180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>
        <v>1</v>
      </c>
      <c r="AL345" s="1"/>
      <c r="AM345" s="2"/>
      <c r="AN345" s="2"/>
      <c r="AO345" s="2"/>
      <c r="AP345" s="2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3">
      <c r="A346" s="1" t="s">
        <v>136</v>
      </c>
      <c r="B346" s="1" t="s">
        <v>208</v>
      </c>
      <c r="C346" s="1" t="s">
        <v>213</v>
      </c>
      <c r="D346" s="1" t="s">
        <v>214</v>
      </c>
      <c r="E346" s="1" t="s">
        <v>2</v>
      </c>
      <c r="F346" s="1"/>
      <c r="G346" s="1"/>
      <c r="H346" s="1"/>
      <c r="I346" s="1">
        <v>56</v>
      </c>
      <c r="J346" s="1">
        <v>52</v>
      </c>
      <c r="K346" s="1">
        <v>60</v>
      </c>
      <c r="L346" s="1">
        <v>56</v>
      </c>
      <c r="M346" s="1">
        <v>52</v>
      </c>
      <c r="N346" s="1">
        <v>60</v>
      </c>
      <c r="O346" s="1"/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0</v>
      </c>
      <c r="X346" s="1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1</v>
      </c>
      <c r="AE346" s="6">
        <v>1</v>
      </c>
      <c r="AF346" s="6">
        <v>1</v>
      </c>
      <c r="AG346" s="6">
        <v>1</v>
      </c>
      <c r="AH346" s="6">
        <v>0</v>
      </c>
      <c r="AI346" s="6">
        <v>0</v>
      </c>
      <c r="AJ346" s="6">
        <v>0</v>
      </c>
      <c r="AK346" s="1">
        <v>1</v>
      </c>
      <c r="AL346" s="1"/>
      <c r="AM346" s="2"/>
      <c r="AN346" s="2"/>
      <c r="AO346" s="2">
        <v>2</v>
      </c>
      <c r="AP346" s="2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3">
      <c r="A347" s="1" t="s">
        <v>136</v>
      </c>
      <c r="B347" s="1" t="s">
        <v>209</v>
      </c>
      <c r="C347" s="1" t="s">
        <v>213</v>
      </c>
      <c r="D347" s="1" t="s">
        <v>214</v>
      </c>
      <c r="E347" s="1" t="s">
        <v>2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>
        <v>1</v>
      </c>
      <c r="AL347" s="1"/>
      <c r="AM347" s="2"/>
      <c r="AN347" s="2"/>
      <c r="AO347" s="2"/>
      <c r="AP347" s="2"/>
      <c r="AQ347" s="1">
        <v>0</v>
      </c>
      <c r="AR347" s="1">
        <v>0</v>
      </c>
      <c r="AS347" s="1">
        <v>0</v>
      </c>
      <c r="AT347" s="1">
        <v>1</v>
      </c>
      <c r="AU347" s="1">
        <v>1</v>
      </c>
      <c r="AV347" s="1">
        <v>1</v>
      </c>
      <c r="AW347" s="1">
        <v>0</v>
      </c>
      <c r="AX347" s="1">
        <v>0</v>
      </c>
      <c r="AY347" s="1">
        <v>1</v>
      </c>
      <c r="AZ347" s="1">
        <v>0</v>
      </c>
      <c r="BA347" s="1">
        <v>0</v>
      </c>
      <c r="BB347" s="1">
        <v>0</v>
      </c>
      <c r="BC347" s="1"/>
    </row>
    <row r="348" spans="1:55" x14ac:dyDescent="0.3">
      <c r="A348" s="1" t="s">
        <v>137</v>
      </c>
      <c r="B348" s="1" t="s">
        <v>205</v>
      </c>
      <c r="C348" s="1" t="s">
        <v>213</v>
      </c>
      <c r="D348" s="1" t="s">
        <v>214</v>
      </c>
      <c r="E348" s="1" t="s">
        <v>2</v>
      </c>
      <c r="F348" s="1">
        <v>37.5</v>
      </c>
      <c r="G348" s="1"/>
      <c r="H348" s="1"/>
      <c r="I348" s="1"/>
      <c r="J348" s="1"/>
      <c r="K348" s="1"/>
      <c r="L348" s="1"/>
      <c r="M348" s="1"/>
      <c r="N348" s="1"/>
      <c r="O348" s="1"/>
      <c r="P348" s="1">
        <v>0</v>
      </c>
      <c r="Q348" s="1">
        <v>1</v>
      </c>
      <c r="R348" s="1"/>
      <c r="S348" s="1">
        <v>0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>
        <v>1</v>
      </c>
      <c r="AL348" s="1"/>
      <c r="AM348" s="2"/>
      <c r="AN348" s="2"/>
      <c r="AO348" s="2"/>
      <c r="AP348" s="2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>
        <v>3</v>
      </c>
    </row>
    <row r="349" spans="1:55" x14ac:dyDescent="0.3">
      <c r="A349" s="1" t="s">
        <v>137</v>
      </c>
      <c r="B349" s="1" t="s">
        <v>206</v>
      </c>
      <c r="C349" s="1" t="s">
        <v>213</v>
      </c>
      <c r="D349" s="1" t="s">
        <v>214</v>
      </c>
      <c r="E349" s="1" t="s">
        <v>2</v>
      </c>
      <c r="F349" s="1"/>
      <c r="G349" s="1"/>
      <c r="H349" s="1"/>
      <c r="I349" s="1">
        <v>35</v>
      </c>
      <c r="J349" s="1">
        <v>32</v>
      </c>
      <c r="K349" s="1">
        <v>38</v>
      </c>
      <c r="L349" s="1">
        <v>40</v>
      </c>
      <c r="M349" s="1">
        <v>36</v>
      </c>
      <c r="N349" s="1">
        <v>43</v>
      </c>
      <c r="O349" s="2">
        <f>60*2.3</f>
        <v>138</v>
      </c>
      <c r="P349" s="1">
        <v>0</v>
      </c>
      <c r="Q349" s="1">
        <v>1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1</v>
      </c>
      <c r="AD349" s="1">
        <v>1</v>
      </c>
      <c r="AE349" s="1">
        <v>1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1</v>
      </c>
      <c r="AL349" s="1">
        <v>21</v>
      </c>
      <c r="AM349" s="2">
        <v>1</v>
      </c>
      <c r="AN349" s="2">
        <v>7</v>
      </c>
      <c r="AO349" s="2">
        <v>1</v>
      </c>
      <c r="AP349" s="2"/>
      <c r="AQ349" s="1">
        <v>0</v>
      </c>
      <c r="AR349" s="1">
        <v>0</v>
      </c>
      <c r="AS349" s="1">
        <v>0</v>
      </c>
      <c r="AT349" s="1">
        <v>1</v>
      </c>
      <c r="AU349" s="1">
        <v>1</v>
      </c>
      <c r="AV349" s="1">
        <v>1</v>
      </c>
      <c r="AW349" s="1">
        <v>0</v>
      </c>
      <c r="AX349" s="1">
        <v>0</v>
      </c>
      <c r="AY349" s="1">
        <v>1</v>
      </c>
      <c r="AZ349" s="1">
        <v>0</v>
      </c>
      <c r="BA349" s="1">
        <v>0</v>
      </c>
      <c r="BB349" s="1">
        <v>0</v>
      </c>
      <c r="BC349" s="1"/>
    </row>
    <row r="350" spans="1:55" x14ac:dyDescent="0.3">
      <c r="A350" s="1" t="s">
        <v>137</v>
      </c>
      <c r="B350" s="1" t="s">
        <v>211</v>
      </c>
      <c r="C350" s="1" t="s">
        <v>213</v>
      </c>
      <c r="D350" s="1" t="s">
        <v>214</v>
      </c>
      <c r="E350" s="1" t="s">
        <v>2</v>
      </c>
      <c r="F350" s="3">
        <v>40</v>
      </c>
      <c r="G350" s="1"/>
      <c r="H350" s="1"/>
      <c r="I350" s="1"/>
      <c r="J350" s="1"/>
      <c r="K350" s="1"/>
      <c r="L350" s="1"/>
      <c r="M350" s="1"/>
      <c r="N350" s="1"/>
      <c r="O350" s="1">
        <v>140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>
        <v>1</v>
      </c>
      <c r="AL350" s="1"/>
      <c r="AM350" s="2"/>
      <c r="AN350" s="2"/>
      <c r="AO350" s="2"/>
      <c r="AP350" s="2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3">
      <c r="A351" s="1" t="s">
        <v>137</v>
      </c>
      <c r="B351" s="1" t="s">
        <v>207</v>
      </c>
      <c r="C351" s="1" t="s">
        <v>213</v>
      </c>
      <c r="D351" s="1" t="s">
        <v>214</v>
      </c>
      <c r="E351" s="1" t="s">
        <v>2</v>
      </c>
      <c r="F351" s="1">
        <v>78.8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>
        <v>1</v>
      </c>
      <c r="AL351" s="1"/>
      <c r="AM351" s="2"/>
      <c r="AN351" s="2"/>
      <c r="AO351" s="2"/>
      <c r="AP351" s="2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>
        <v>7.2</v>
      </c>
    </row>
    <row r="352" spans="1:55" x14ac:dyDescent="0.3">
      <c r="A352" s="1" t="s">
        <v>137</v>
      </c>
      <c r="B352" s="1" t="s">
        <v>208</v>
      </c>
      <c r="C352" s="1" t="s">
        <v>213</v>
      </c>
      <c r="D352" s="1" t="s">
        <v>214</v>
      </c>
      <c r="E352" s="1" t="s">
        <v>2</v>
      </c>
      <c r="F352" s="1"/>
      <c r="G352" s="1"/>
      <c r="H352" s="1"/>
      <c r="I352" s="1">
        <v>66.5</v>
      </c>
      <c r="J352" s="1">
        <v>57</v>
      </c>
      <c r="K352" s="1">
        <v>76</v>
      </c>
      <c r="L352" s="1">
        <v>77.5</v>
      </c>
      <c r="M352" s="1">
        <v>72</v>
      </c>
      <c r="N352" s="1">
        <v>83</v>
      </c>
      <c r="O352" s="1"/>
      <c r="P352" s="1">
        <v>0</v>
      </c>
      <c r="Q352" s="1">
        <v>1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1</v>
      </c>
      <c r="AD352" s="6">
        <v>1</v>
      </c>
      <c r="AE352" s="6">
        <v>1</v>
      </c>
      <c r="AF352" s="6">
        <v>1</v>
      </c>
      <c r="AG352" s="6">
        <v>0</v>
      </c>
      <c r="AH352" s="6">
        <v>0</v>
      </c>
      <c r="AI352" s="6">
        <v>0</v>
      </c>
      <c r="AJ352" s="6">
        <v>0</v>
      </c>
      <c r="AK352" s="1">
        <v>1</v>
      </c>
      <c r="AL352" s="1"/>
      <c r="AM352" s="2"/>
      <c r="AN352" s="2"/>
      <c r="AO352" s="2">
        <v>1</v>
      </c>
      <c r="AP352" s="2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3">
      <c r="A353" s="1" t="s">
        <v>137</v>
      </c>
      <c r="B353" s="1" t="s">
        <v>209</v>
      </c>
      <c r="C353" s="1" t="s">
        <v>213</v>
      </c>
      <c r="D353" s="1" t="s">
        <v>214</v>
      </c>
      <c r="E353" s="1" t="s">
        <v>2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>
        <v>1</v>
      </c>
      <c r="AL353" s="1"/>
      <c r="AM353" s="2"/>
      <c r="AN353" s="2"/>
      <c r="AO353" s="2"/>
      <c r="AP353" s="2"/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1</v>
      </c>
      <c r="AZ353" s="1">
        <v>0</v>
      </c>
      <c r="BA353" s="1">
        <v>0</v>
      </c>
      <c r="BB353" s="1">
        <v>0</v>
      </c>
      <c r="BC353" s="1"/>
    </row>
    <row r="354" spans="1:55" x14ac:dyDescent="0.3">
      <c r="A354" s="1" t="s">
        <v>138</v>
      </c>
      <c r="B354" s="1" t="s">
        <v>210</v>
      </c>
      <c r="C354" s="1" t="s">
        <v>213</v>
      </c>
      <c r="D354" s="1" t="s">
        <v>214</v>
      </c>
      <c r="E354" s="1" t="s">
        <v>2</v>
      </c>
      <c r="F354" s="1">
        <v>25</v>
      </c>
      <c r="G354" s="1">
        <v>22</v>
      </c>
      <c r="H354" s="1">
        <v>27</v>
      </c>
      <c r="I354" s="1"/>
      <c r="J354" s="1"/>
      <c r="K354" s="1"/>
      <c r="L354" s="1"/>
      <c r="M354" s="1"/>
      <c r="N354" s="1"/>
      <c r="O354" s="1">
        <v>140</v>
      </c>
      <c r="P354" s="1">
        <v>0</v>
      </c>
      <c r="Q354" s="1">
        <v>1</v>
      </c>
      <c r="R354" s="1">
        <v>1</v>
      </c>
      <c r="S354" s="1">
        <v>1</v>
      </c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1</v>
      </c>
      <c r="AE354" s="1">
        <v>1</v>
      </c>
      <c r="AF354" s="1">
        <v>1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20</v>
      </c>
      <c r="AM354" s="2">
        <v>1</v>
      </c>
      <c r="AN354" s="2">
        <v>2</v>
      </c>
      <c r="AO354" s="2">
        <v>2</v>
      </c>
      <c r="AP354" s="2"/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1</v>
      </c>
      <c r="AX354" s="1">
        <v>0</v>
      </c>
      <c r="AY354" s="1">
        <v>1</v>
      </c>
      <c r="AZ354" s="1">
        <v>0</v>
      </c>
      <c r="BA354" s="1">
        <v>0</v>
      </c>
      <c r="BB354" s="1">
        <v>0</v>
      </c>
      <c r="BC354" s="1">
        <v>4</v>
      </c>
    </row>
    <row r="355" spans="1:55" x14ac:dyDescent="0.3">
      <c r="A355" s="1" t="s">
        <v>138</v>
      </c>
      <c r="B355" s="1" t="s">
        <v>208</v>
      </c>
      <c r="C355" s="1" t="s">
        <v>213</v>
      </c>
      <c r="D355" s="1" t="s">
        <v>214</v>
      </c>
      <c r="E355" s="1" t="s">
        <v>2</v>
      </c>
      <c r="F355" s="1"/>
      <c r="G355" s="1"/>
      <c r="H355" s="1"/>
      <c r="I355" s="1">
        <v>50</v>
      </c>
      <c r="J355" s="1">
        <v>46</v>
      </c>
      <c r="K355" s="1">
        <v>54</v>
      </c>
      <c r="L355" s="1">
        <v>50</v>
      </c>
      <c r="M355" s="1">
        <v>46</v>
      </c>
      <c r="N355" s="1">
        <v>54</v>
      </c>
      <c r="O355" s="1"/>
      <c r="P355" s="1">
        <v>0</v>
      </c>
      <c r="Q355" s="1">
        <v>1</v>
      </c>
      <c r="R355" s="1">
        <v>0</v>
      </c>
      <c r="S355" s="1">
        <v>1</v>
      </c>
      <c r="T355" s="1">
        <v>1</v>
      </c>
      <c r="U355" s="1">
        <v>0</v>
      </c>
      <c r="V355" s="1">
        <v>1</v>
      </c>
      <c r="W355" s="1">
        <v>0</v>
      </c>
      <c r="X355" s="1">
        <v>0</v>
      </c>
      <c r="Y355" s="6">
        <v>0</v>
      </c>
      <c r="Z355" s="6">
        <v>0</v>
      </c>
      <c r="AA355" s="6">
        <v>0</v>
      </c>
      <c r="AB355" s="6">
        <v>1</v>
      </c>
      <c r="AC355" s="6">
        <v>1</v>
      </c>
      <c r="AD355" s="6">
        <v>1</v>
      </c>
      <c r="AE355" s="6">
        <v>1</v>
      </c>
      <c r="AF355" s="6">
        <v>1</v>
      </c>
      <c r="AG355" s="6">
        <v>1</v>
      </c>
      <c r="AH355" s="6">
        <v>1</v>
      </c>
      <c r="AI355" s="6">
        <v>0</v>
      </c>
      <c r="AJ355" s="6">
        <v>0</v>
      </c>
      <c r="AK355" s="1">
        <v>1</v>
      </c>
      <c r="AL355" s="1"/>
      <c r="AM355" s="2"/>
      <c r="AN355" s="2"/>
      <c r="AO355" s="2">
        <v>2</v>
      </c>
      <c r="AP355" s="2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3">
      <c r="A356" s="1" t="s">
        <v>138</v>
      </c>
      <c r="B356" s="1" t="s">
        <v>209</v>
      </c>
      <c r="C356" s="1" t="s">
        <v>213</v>
      </c>
      <c r="D356" s="1" t="s">
        <v>214</v>
      </c>
      <c r="E356" s="1" t="s">
        <v>2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>
        <v>1</v>
      </c>
      <c r="AL356" s="1"/>
      <c r="AM356" s="2"/>
      <c r="AN356" s="2"/>
      <c r="AO356" s="2"/>
      <c r="AP356" s="2"/>
      <c r="AQ356" s="1">
        <v>0</v>
      </c>
      <c r="AR356" s="1">
        <v>0</v>
      </c>
      <c r="AS356" s="1">
        <v>0</v>
      </c>
      <c r="AT356" s="1">
        <v>1</v>
      </c>
      <c r="AU356" s="1">
        <v>1</v>
      </c>
      <c r="AV356" s="1">
        <v>1</v>
      </c>
      <c r="AW356" s="1">
        <v>0</v>
      </c>
      <c r="AX356" s="1">
        <v>0</v>
      </c>
      <c r="AY356" s="1">
        <v>1</v>
      </c>
      <c r="AZ356" s="1">
        <v>0</v>
      </c>
      <c r="BA356" s="1">
        <v>0</v>
      </c>
      <c r="BB356" s="1">
        <v>0</v>
      </c>
      <c r="BC356" s="1"/>
    </row>
    <row r="357" spans="1:55" x14ac:dyDescent="0.3">
      <c r="A357" s="1" t="s">
        <v>139</v>
      </c>
      <c r="B357" s="1" t="s">
        <v>206</v>
      </c>
      <c r="C357" s="1" t="s">
        <v>213</v>
      </c>
      <c r="D357" s="1" t="s">
        <v>214</v>
      </c>
      <c r="E357" s="1" t="s">
        <v>2</v>
      </c>
      <c r="F357" s="1">
        <v>18</v>
      </c>
      <c r="G357" s="1">
        <v>16</v>
      </c>
      <c r="H357" s="1">
        <v>22</v>
      </c>
      <c r="I357" s="1"/>
      <c r="J357" s="1"/>
      <c r="K357" s="1"/>
      <c r="L357" s="1"/>
      <c r="M357" s="1"/>
      <c r="N357" s="1"/>
      <c r="O357" s="2">
        <v>430</v>
      </c>
      <c r="P357" s="1">
        <v>0</v>
      </c>
      <c r="Q357" s="1">
        <v>1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1</v>
      </c>
      <c r="AD357" s="1">
        <v>1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14</v>
      </c>
      <c r="AM357" s="2">
        <v>1</v>
      </c>
      <c r="AN357" s="2">
        <v>2</v>
      </c>
      <c r="AO357" s="2">
        <v>2</v>
      </c>
      <c r="AP357" s="2"/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1</v>
      </c>
      <c r="AX357" s="1">
        <v>1</v>
      </c>
      <c r="AY357" s="1">
        <v>0</v>
      </c>
      <c r="AZ357" s="1">
        <v>0</v>
      </c>
      <c r="BA357" s="1">
        <v>1</v>
      </c>
      <c r="BB357" s="1">
        <v>0</v>
      </c>
      <c r="BC357" s="1"/>
    </row>
    <row r="358" spans="1:55" x14ac:dyDescent="0.3">
      <c r="A358" s="1" t="s">
        <v>139</v>
      </c>
      <c r="B358" s="1" t="s">
        <v>211</v>
      </c>
      <c r="C358" s="1" t="s">
        <v>213</v>
      </c>
      <c r="D358" s="1" t="s">
        <v>214</v>
      </c>
      <c r="E358" s="1" t="s">
        <v>2</v>
      </c>
      <c r="F358" s="1">
        <v>21.5</v>
      </c>
      <c r="G358" s="1"/>
      <c r="H358" s="1"/>
      <c r="I358" s="1"/>
      <c r="J358" s="1"/>
      <c r="K358" s="1"/>
      <c r="L358" s="1"/>
      <c r="M358" s="1"/>
      <c r="N358" s="1"/>
      <c r="O358" s="1">
        <v>430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>
        <v>1</v>
      </c>
      <c r="AL358" s="1"/>
      <c r="AM358" s="2"/>
      <c r="AN358" s="2"/>
      <c r="AO358" s="2"/>
      <c r="AP358" s="2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3">
      <c r="A359" s="1" t="s">
        <v>139</v>
      </c>
      <c r="B359" s="1" t="s">
        <v>207</v>
      </c>
      <c r="C359" s="1" t="s">
        <v>213</v>
      </c>
      <c r="D359" s="1" t="s">
        <v>214</v>
      </c>
      <c r="E359" s="1" t="s">
        <v>2</v>
      </c>
      <c r="F359" s="3">
        <v>38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>
        <v>1</v>
      </c>
      <c r="AL359" s="1"/>
      <c r="AM359" s="2"/>
      <c r="AN359" s="2"/>
      <c r="AO359" s="2"/>
      <c r="AP359" s="2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>
        <v>3.3</v>
      </c>
    </row>
    <row r="360" spans="1:55" x14ac:dyDescent="0.3">
      <c r="A360" s="1" t="s">
        <v>139</v>
      </c>
      <c r="B360" s="1" t="s">
        <v>208</v>
      </c>
      <c r="C360" s="1" t="s">
        <v>213</v>
      </c>
      <c r="D360" s="1" t="s">
        <v>214</v>
      </c>
      <c r="E360" s="1" t="s">
        <v>2</v>
      </c>
      <c r="F360" s="1"/>
      <c r="G360" s="1"/>
      <c r="H360" s="1"/>
      <c r="I360" s="1">
        <v>33</v>
      </c>
      <c r="J360" s="1">
        <v>29</v>
      </c>
      <c r="K360" s="1">
        <v>37</v>
      </c>
      <c r="L360" s="1">
        <v>36.5</v>
      </c>
      <c r="M360" s="1">
        <v>30</v>
      </c>
      <c r="N360" s="1">
        <v>43</v>
      </c>
      <c r="O360" s="1"/>
      <c r="P360" s="1">
        <v>0</v>
      </c>
      <c r="Q360" s="1">
        <v>1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6">
        <v>0</v>
      </c>
      <c r="Z360" s="6">
        <v>0</v>
      </c>
      <c r="AA360" s="6">
        <v>0</v>
      </c>
      <c r="AB360" s="6">
        <v>1</v>
      </c>
      <c r="AC360" s="6">
        <v>1</v>
      </c>
      <c r="AD360" s="6">
        <v>1</v>
      </c>
      <c r="AE360" s="6">
        <v>1</v>
      </c>
      <c r="AF360" s="6">
        <v>1</v>
      </c>
      <c r="AG360" s="6">
        <v>0</v>
      </c>
      <c r="AH360" s="6">
        <v>0</v>
      </c>
      <c r="AI360" s="6">
        <v>0</v>
      </c>
      <c r="AJ360" s="6">
        <v>0</v>
      </c>
      <c r="AK360" s="1">
        <v>1</v>
      </c>
      <c r="AL360" s="1"/>
      <c r="AM360" s="2"/>
      <c r="AN360" s="2"/>
      <c r="AO360" s="2">
        <v>3</v>
      </c>
      <c r="AP360" s="2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3">
      <c r="A361" s="1" t="s">
        <v>139</v>
      </c>
      <c r="B361" s="1" t="s">
        <v>209</v>
      </c>
      <c r="C361" s="1" t="s">
        <v>213</v>
      </c>
      <c r="D361" s="1" t="s">
        <v>214</v>
      </c>
      <c r="E361" s="1" t="s">
        <v>2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>
        <v>1</v>
      </c>
      <c r="AL361" s="1"/>
      <c r="AM361" s="2"/>
      <c r="AN361" s="2"/>
      <c r="AO361" s="2"/>
      <c r="AP361" s="2"/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1</v>
      </c>
      <c r="AX361" s="1">
        <v>1</v>
      </c>
      <c r="AY361" s="1">
        <v>0</v>
      </c>
      <c r="AZ361" s="1">
        <v>0</v>
      </c>
      <c r="BA361" s="1">
        <v>0</v>
      </c>
      <c r="BB361" s="1">
        <v>0</v>
      </c>
      <c r="BC361" s="1"/>
    </row>
    <row r="362" spans="1:55" x14ac:dyDescent="0.3">
      <c r="A362" s="1" t="s">
        <v>140</v>
      </c>
      <c r="B362" s="1" t="s">
        <v>206</v>
      </c>
      <c r="C362" s="1" t="s">
        <v>213</v>
      </c>
      <c r="D362" s="1" t="s">
        <v>214</v>
      </c>
      <c r="E362" s="1" t="s">
        <v>2</v>
      </c>
      <c r="F362" s="1">
        <v>21</v>
      </c>
      <c r="G362" s="1">
        <v>19</v>
      </c>
      <c r="H362" s="1">
        <v>23</v>
      </c>
      <c r="I362" s="1"/>
      <c r="J362" s="1"/>
      <c r="K362" s="1"/>
      <c r="L362" s="1"/>
      <c r="M362" s="1"/>
      <c r="N362" s="1"/>
      <c r="O362" s="2">
        <v>270</v>
      </c>
      <c r="P362" s="1">
        <v>0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1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1</v>
      </c>
      <c r="AL362" s="1">
        <v>14</v>
      </c>
      <c r="AM362" s="2">
        <v>1</v>
      </c>
      <c r="AN362" s="2">
        <v>2</v>
      </c>
      <c r="AO362" s="2">
        <v>1</v>
      </c>
      <c r="AP362" s="2"/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1</v>
      </c>
      <c r="AZ362" s="1">
        <v>0</v>
      </c>
      <c r="BA362" s="1">
        <v>0</v>
      </c>
      <c r="BB362" s="1">
        <v>0</v>
      </c>
      <c r="BC362" s="1"/>
    </row>
    <row r="363" spans="1:55" x14ac:dyDescent="0.3">
      <c r="A363" s="1" t="s">
        <v>140</v>
      </c>
      <c r="B363" s="1" t="s">
        <v>207</v>
      </c>
      <c r="C363" s="1" t="s">
        <v>213</v>
      </c>
      <c r="D363" s="1" t="s">
        <v>214</v>
      </c>
      <c r="E363" s="1" t="s">
        <v>2</v>
      </c>
      <c r="F363" s="1">
        <v>41.8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>
        <v>1</v>
      </c>
      <c r="AL363" s="1"/>
      <c r="AM363" s="2"/>
      <c r="AN363" s="2"/>
      <c r="AO363" s="2"/>
      <c r="AP363" s="2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>
        <v>5.0999999999999996</v>
      </c>
    </row>
    <row r="364" spans="1:55" x14ac:dyDescent="0.3">
      <c r="A364" s="1" t="s">
        <v>140</v>
      </c>
      <c r="B364" s="1" t="s">
        <v>208</v>
      </c>
      <c r="C364" s="1" t="s">
        <v>213</v>
      </c>
      <c r="D364" s="1" t="s">
        <v>214</v>
      </c>
      <c r="E364" s="1" t="s">
        <v>2</v>
      </c>
      <c r="F364" s="1"/>
      <c r="G364" s="1"/>
      <c r="H364" s="1"/>
      <c r="I364" s="1">
        <v>37</v>
      </c>
      <c r="J364" s="1">
        <v>33</v>
      </c>
      <c r="K364" s="1">
        <v>41</v>
      </c>
      <c r="L364" s="1">
        <v>41.5</v>
      </c>
      <c r="M364" s="1">
        <v>37</v>
      </c>
      <c r="N364" s="1">
        <v>46</v>
      </c>
      <c r="O364" s="1"/>
      <c r="P364" s="1">
        <v>1</v>
      </c>
      <c r="Q364" s="1">
        <v>1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1</v>
      </c>
      <c r="X364" s="1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1</v>
      </c>
      <c r="AD364" s="6">
        <v>1</v>
      </c>
      <c r="AE364" s="6">
        <v>1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1">
        <v>1</v>
      </c>
      <c r="AL364" s="1"/>
      <c r="AM364" s="2"/>
      <c r="AN364" s="2"/>
      <c r="AO364" s="2">
        <v>3</v>
      </c>
      <c r="AP364" s="2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3">
      <c r="A365" s="1" t="s">
        <v>140</v>
      </c>
      <c r="B365" s="1" t="s">
        <v>209</v>
      </c>
      <c r="C365" s="1" t="s">
        <v>213</v>
      </c>
      <c r="D365" s="1" t="s">
        <v>214</v>
      </c>
      <c r="E365" s="1" t="s">
        <v>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>
        <v>1</v>
      </c>
      <c r="AL365" s="1"/>
      <c r="AM365" s="2"/>
      <c r="AN365" s="2"/>
      <c r="AO365" s="2"/>
      <c r="AP365" s="2"/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1</v>
      </c>
      <c r="AZ365" s="1">
        <v>0</v>
      </c>
      <c r="BA365" s="1">
        <v>0</v>
      </c>
      <c r="BB365" s="1">
        <v>0</v>
      </c>
      <c r="BC365" s="1"/>
    </row>
    <row r="366" spans="1:55" x14ac:dyDescent="0.3">
      <c r="A366" s="1" t="s">
        <v>141</v>
      </c>
      <c r="B366" s="1" t="s">
        <v>208</v>
      </c>
      <c r="C366" s="1" t="s">
        <v>213</v>
      </c>
      <c r="D366" s="1" t="s">
        <v>214</v>
      </c>
      <c r="E366" s="1" t="s">
        <v>2</v>
      </c>
      <c r="F366" s="1"/>
      <c r="G366" s="1"/>
      <c r="H366" s="1"/>
      <c r="I366" s="1">
        <v>44</v>
      </c>
      <c r="J366" s="1">
        <v>42</v>
      </c>
      <c r="K366" s="1">
        <v>46</v>
      </c>
      <c r="L366" s="1">
        <v>44</v>
      </c>
      <c r="M366" s="1">
        <v>42</v>
      </c>
      <c r="N366" s="1">
        <v>46</v>
      </c>
      <c r="O366" s="1"/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6">
        <v>0</v>
      </c>
      <c r="Z366" s="6">
        <v>0</v>
      </c>
      <c r="AA366" s="6">
        <v>0</v>
      </c>
      <c r="AB366" s="6">
        <v>1</v>
      </c>
      <c r="AC366" s="6">
        <v>1</v>
      </c>
      <c r="AD366" s="6">
        <v>1</v>
      </c>
      <c r="AE366" s="6">
        <v>1</v>
      </c>
      <c r="AF366" s="6">
        <v>0</v>
      </c>
      <c r="AG366" s="6">
        <v>1</v>
      </c>
      <c r="AH366" s="6">
        <v>0</v>
      </c>
      <c r="AI366" s="6">
        <v>0</v>
      </c>
      <c r="AJ366" s="6">
        <v>0</v>
      </c>
      <c r="AK366" s="1">
        <v>1</v>
      </c>
      <c r="AL366" s="1"/>
      <c r="AM366" s="2"/>
      <c r="AN366" s="2"/>
      <c r="AO366" s="2">
        <v>2</v>
      </c>
      <c r="AP366" s="2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3">
      <c r="A367" s="1" t="s">
        <v>141</v>
      </c>
      <c r="B367" s="1" t="s">
        <v>209</v>
      </c>
      <c r="C367" s="1" t="s">
        <v>213</v>
      </c>
      <c r="D367" s="1" t="s">
        <v>214</v>
      </c>
      <c r="E367" s="1" t="s">
        <v>2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>
        <v>1</v>
      </c>
      <c r="AL367" s="1"/>
      <c r="AM367" s="2"/>
      <c r="AN367" s="2"/>
      <c r="AO367" s="2"/>
      <c r="AP367" s="2"/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1</v>
      </c>
      <c r="AZ367" s="1">
        <v>0</v>
      </c>
      <c r="BA367" s="1">
        <v>0</v>
      </c>
      <c r="BB367" s="1">
        <v>0</v>
      </c>
      <c r="BC367" s="1"/>
    </row>
    <row r="368" spans="1:55" x14ac:dyDescent="0.3">
      <c r="A368" s="1" t="s">
        <v>142</v>
      </c>
      <c r="B368" s="1" t="s">
        <v>205</v>
      </c>
      <c r="C368" s="1" t="s">
        <v>213</v>
      </c>
      <c r="D368" s="1" t="s">
        <v>214</v>
      </c>
      <c r="E368" s="1" t="s">
        <v>2</v>
      </c>
      <c r="F368" s="1">
        <v>19</v>
      </c>
      <c r="G368" s="1"/>
      <c r="H368" s="1"/>
      <c r="I368" s="1"/>
      <c r="J368" s="1"/>
      <c r="K368" s="1"/>
      <c r="L368" s="1"/>
      <c r="M368" s="1"/>
      <c r="N368" s="1"/>
      <c r="O368" s="1"/>
      <c r="P368" s="1">
        <v>0</v>
      </c>
      <c r="Q368" s="1">
        <v>1</v>
      </c>
      <c r="R368" s="1"/>
      <c r="S368" s="1">
        <v>0</v>
      </c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>
        <v>1</v>
      </c>
      <c r="AL368" s="1"/>
      <c r="AM368" s="2"/>
      <c r="AN368" s="2"/>
      <c r="AO368" s="2"/>
      <c r="AP368" s="2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>
        <v>3</v>
      </c>
    </row>
    <row r="369" spans="1:55" x14ac:dyDescent="0.3">
      <c r="A369" s="1" t="s">
        <v>142</v>
      </c>
      <c r="B369" s="1" t="s">
        <v>206</v>
      </c>
      <c r="C369" s="1" t="s">
        <v>213</v>
      </c>
      <c r="D369" s="1" t="s">
        <v>214</v>
      </c>
      <c r="E369" s="1" t="s">
        <v>2</v>
      </c>
      <c r="F369" s="1">
        <v>19</v>
      </c>
      <c r="G369" s="1">
        <v>16</v>
      </c>
      <c r="H369" s="1">
        <v>21</v>
      </c>
      <c r="I369" s="1"/>
      <c r="J369" s="1"/>
      <c r="K369" s="1"/>
      <c r="L369" s="1"/>
      <c r="M369" s="1"/>
      <c r="N369" s="1"/>
      <c r="O369" s="2">
        <f>191*1.5</f>
        <v>286.5</v>
      </c>
      <c r="P369" s="1">
        <v>0</v>
      </c>
      <c r="Q369" s="1">
        <v>1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1</v>
      </c>
      <c r="AD369" s="1">
        <v>1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1</v>
      </c>
      <c r="AL369" s="1">
        <v>21</v>
      </c>
      <c r="AM369" s="2">
        <v>1</v>
      </c>
      <c r="AN369" s="2">
        <v>2</v>
      </c>
      <c r="AO369" s="2">
        <v>2</v>
      </c>
      <c r="AP369" s="2"/>
      <c r="AQ369" s="1">
        <v>0</v>
      </c>
      <c r="AR369" s="1">
        <v>0</v>
      </c>
      <c r="AS369" s="1">
        <v>0</v>
      </c>
      <c r="AT369" s="1">
        <v>1</v>
      </c>
      <c r="AU369" s="1">
        <v>0</v>
      </c>
      <c r="AV369" s="1">
        <v>1</v>
      </c>
      <c r="AW369" s="1">
        <v>0</v>
      </c>
      <c r="AX369" s="1">
        <v>1</v>
      </c>
      <c r="AY369" s="1">
        <v>1</v>
      </c>
      <c r="AZ369" s="1">
        <v>0</v>
      </c>
      <c r="BA369" s="1">
        <v>0</v>
      </c>
      <c r="BB369" s="1">
        <v>0</v>
      </c>
      <c r="BC369" s="1"/>
    </row>
    <row r="370" spans="1:55" x14ac:dyDescent="0.3">
      <c r="A370" s="1" t="s">
        <v>142</v>
      </c>
      <c r="B370" s="1" t="s">
        <v>207</v>
      </c>
      <c r="C370" s="1" t="s">
        <v>213</v>
      </c>
      <c r="D370" s="1" t="s">
        <v>214</v>
      </c>
      <c r="E370" s="1" t="s">
        <v>2</v>
      </c>
      <c r="F370" s="1">
        <v>35.299999999999997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>
        <v>1</v>
      </c>
      <c r="AL370" s="1"/>
      <c r="AM370" s="2"/>
      <c r="AN370" s="2"/>
      <c r="AO370" s="2"/>
      <c r="AP370" s="2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>
        <v>5.4</v>
      </c>
    </row>
    <row r="371" spans="1:55" x14ac:dyDescent="0.3">
      <c r="A371" s="1" t="s">
        <v>142</v>
      </c>
      <c r="B371" s="1" t="s">
        <v>208</v>
      </c>
      <c r="C371" s="1" t="s">
        <v>213</v>
      </c>
      <c r="D371" s="1" t="s">
        <v>214</v>
      </c>
      <c r="E371" s="1" t="s">
        <v>2</v>
      </c>
      <c r="F371" s="1"/>
      <c r="G371" s="1"/>
      <c r="H371" s="1"/>
      <c r="I371" s="1">
        <v>36</v>
      </c>
      <c r="J371" s="1">
        <v>32</v>
      </c>
      <c r="K371" s="1">
        <v>40</v>
      </c>
      <c r="L371" s="1">
        <v>35.5</v>
      </c>
      <c r="M371" s="1">
        <v>31</v>
      </c>
      <c r="N371" s="1">
        <v>40</v>
      </c>
      <c r="O371" s="1"/>
      <c r="P371" s="1">
        <v>0</v>
      </c>
      <c r="Q371" s="1">
        <v>1</v>
      </c>
      <c r="R371" s="1">
        <v>1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1</v>
      </c>
      <c r="AD371" s="6">
        <v>1</v>
      </c>
      <c r="AE371" s="6">
        <v>1</v>
      </c>
      <c r="AF371" s="6">
        <v>1</v>
      </c>
      <c r="AG371" s="6">
        <v>1</v>
      </c>
      <c r="AH371" s="6">
        <v>0</v>
      </c>
      <c r="AI371" s="6">
        <v>0</v>
      </c>
      <c r="AJ371" s="6">
        <v>0</v>
      </c>
      <c r="AK371" s="1">
        <v>1</v>
      </c>
      <c r="AL371" s="1"/>
      <c r="AM371" s="2"/>
      <c r="AN371" s="2"/>
      <c r="AO371" s="2">
        <v>3</v>
      </c>
      <c r="AP371" s="2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3">
      <c r="A372" s="1" t="s">
        <v>142</v>
      </c>
      <c r="B372" s="1" t="s">
        <v>209</v>
      </c>
      <c r="C372" s="1" t="s">
        <v>213</v>
      </c>
      <c r="D372" s="1" t="s">
        <v>214</v>
      </c>
      <c r="E372" s="1" t="s">
        <v>2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>
        <v>1</v>
      </c>
      <c r="AL372" s="1"/>
      <c r="AM372" s="2"/>
      <c r="AN372" s="2"/>
      <c r="AO372" s="2"/>
      <c r="AP372" s="2"/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1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  <c r="BC372" s="1"/>
    </row>
    <row r="373" spans="1:55" x14ac:dyDescent="0.3">
      <c r="A373" s="1" t="s">
        <v>143</v>
      </c>
      <c r="B373" s="1" t="s">
        <v>205</v>
      </c>
      <c r="C373" s="1" t="s">
        <v>213</v>
      </c>
      <c r="D373" s="1" t="s">
        <v>214</v>
      </c>
      <c r="E373" s="1" t="s">
        <v>2</v>
      </c>
      <c r="F373" s="1">
        <v>15</v>
      </c>
      <c r="G373" s="1"/>
      <c r="H373" s="1"/>
      <c r="I373" s="1"/>
      <c r="J373" s="1"/>
      <c r="K373" s="1"/>
      <c r="L373" s="1"/>
      <c r="M373" s="1"/>
      <c r="N373" s="1"/>
      <c r="O373" s="1"/>
      <c r="P373" s="1">
        <v>0</v>
      </c>
      <c r="Q373" s="1">
        <v>1</v>
      </c>
      <c r="R373" s="1"/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>
        <v>0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>
        <v>1</v>
      </c>
      <c r="AL373" s="1"/>
      <c r="AM373" s="2"/>
      <c r="AN373" s="2"/>
      <c r="AO373" s="2"/>
      <c r="AP373" s="2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>
        <v>3</v>
      </c>
    </row>
    <row r="374" spans="1:55" x14ac:dyDescent="0.3">
      <c r="A374" s="1" t="s">
        <v>143</v>
      </c>
      <c r="B374" s="1" t="s">
        <v>206</v>
      </c>
      <c r="C374" s="1" t="s">
        <v>213</v>
      </c>
      <c r="D374" s="1" t="s">
        <v>214</v>
      </c>
      <c r="E374" s="1" t="s">
        <v>2</v>
      </c>
      <c r="F374" s="1">
        <v>17</v>
      </c>
      <c r="G374" s="1">
        <v>16</v>
      </c>
      <c r="H374" s="1">
        <v>19</v>
      </c>
      <c r="I374" s="1"/>
      <c r="J374" s="1"/>
      <c r="K374" s="1"/>
      <c r="L374" s="1"/>
      <c r="M374" s="1"/>
      <c r="N374" s="1"/>
      <c r="O374" s="2">
        <f>198*1.3</f>
        <v>257.40000000000003</v>
      </c>
      <c r="P374" s="1">
        <v>0</v>
      </c>
      <c r="Q374" s="1">
        <v>1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1</v>
      </c>
      <c r="AD374" s="1">
        <v>1</v>
      </c>
      <c r="AE374" s="1">
        <v>1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21</v>
      </c>
      <c r="AM374" s="2">
        <v>1</v>
      </c>
      <c r="AN374" s="2">
        <v>2</v>
      </c>
      <c r="AO374" s="2">
        <v>2</v>
      </c>
      <c r="AP374" s="2"/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/>
    </row>
    <row r="375" spans="1:55" x14ac:dyDescent="0.3">
      <c r="A375" s="1" t="s">
        <v>143</v>
      </c>
      <c r="B375" s="1" t="s">
        <v>208</v>
      </c>
      <c r="C375" s="1" t="s">
        <v>213</v>
      </c>
      <c r="D375" s="1" t="s">
        <v>214</v>
      </c>
      <c r="E375" s="1" t="s">
        <v>2</v>
      </c>
      <c r="F375" s="1"/>
      <c r="G375" s="1"/>
      <c r="H375" s="1"/>
      <c r="I375" s="1">
        <v>30</v>
      </c>
      <c r="J375" s="1">
        <v>28</v>
      </c>
      <c r="K375" s="1">
        <v>32</v>
      </c>
      <c r="L375" s="1">
        <v>30</v>
      </c>
      <c r="M375" s="1">
        <v>28</v>
      </c>
      <c r="N375" s="1">
        <v>32</v>
      </c>
      <c r="O375" s="1"/>
      <c r="P375" s="1">
        <v>0</v>
      </c>
      <c r="Q375" s="1">
        <v>1</v>
      </c>
      <c r="R375" s="1">
        <v>0</v>
      </c>
      <c r="S375" s="1">
        <v>0</v>
      </c>
      <c r="T375" s="1">
        <v>0</v>
      </c>
      <c r="U375" s="1">
        <v>0</v>
      </c>
      <c r="V375" s="1">
        <v>1</v>
      </c>
      <c r="W375" s="1">
        <v>0</v>
      </c>
      <c r="X375" s="1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1</v>
      </c>
      <c r="AE375" s="6">
        <v>1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1">
        <v>1</v>
      </c>
      <c r="AL375" s="1"/>
      <c r="AM375" s="2"/>
      <c r="AN375" s="2"/>
      <c r="AO375" s="2">
        <v>3</v>
      </c>
      <c r="AP375" s="2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3">
      <c r="A376" s="1" t="s">
        <v>143</v>
      </c>
      <c r="B376" s="1" t="s">
        <v>209</v>
      </c>
      <c r="C376" s="1" t="s">
        <v>213</v>
      </c>
      <c r="D376" s="1" t="s">
        <v>214</v>
      </c>
      <c r="E376" s="1" t="s">
        <v>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>
        <v>1</v>
      </c>
      <c r="AL376" s="1"/>
      <c r="AM376" s="2"/>
      <c r="AN376" s="2"/>
      <c r="AO376" s="2"/>
      <c r="AP376" s="2"/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1</v>
      </c>
      <c r="AX376" s="1">
        <v>1</v>
      </c>
      <c r="AY376" s="1">
        <v>0</v>
      </c>
      <c r="AZ376" s="1">
        <v>0</v>
      </c>
      <c r="BA376" s="1">
        <v>0</v>
      </c>
      <c r="BB376" s="1">
        <v>0</v>
      </c>
      <c r="BC376" s="1"/>
    </row>
    <row r="377" spans="1:55" x14ac:dyDescent="0.3">
      <c r="A377" s="1" t="s">
        <v>144</v>
      </c>
      <c r="B377" s="1" t="s">
        <v>205</v>
      </c>
      <c r="C377" s="1" t="s">
        <v>213</v>
      </c>
      <c r="D377" s="1" t="s">
        <v>214</v>
      </c>
      <c r="E377" s="1" t="s">
        <v>2</v>
      </c>
      <c r="F377" s="1">
        <v>17.5</v>
      </c>
      <c r="G377" s="1"/>
      <c r="H377" s="1"/>
      <c r="I377" s="1"/>
      <c r="J377" s="1"/>
      <c r="K377" s="1"/>
      <c r="L377" s="1"/>
      <c r="M377" s="1"/>
      <c r="N377" s="1"/>
      <c r="O377" s="1"/>
      <c r="P377" s="1">
        <v>0</v>
      </c>
      <c r="Q377" s="1">
        <v>1</v>
      </c>
      <c r="R377" s="1"/>
      <c r="S377" s="1">
        <v>1</v>
      </c>
      <c r="T377" s="1">
        <v>0</v>
      </c>
      <c r="U377" s="1">
        <v>0</v>
      </c>
      <c r="V377" s="1">
        <v>1</v>
      </c>
      <c r="W377" s="1">
        <v>0</v>
      </c>
      <c r="X377" s="1">
        <v>0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>
        <v>1</v>
      </c>
      <c r="AL377" s="1"/>
      <c r="AM377" s="2"/>
      <c r="AN377" s="2"/>
      <c r="AO377" s="2"/>
      <c r="AP377" s="2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>
        <v>3</v>
      </c>
    </row>
    <row r="378" spans="1:55" x14ac:dyDescent="0.3">
      <c r="A378" s="1" t="s">
        <v>144</v>
      </c>
      <c r="B378" s="1" t="s">
        <v>210</v>
      </c>
      <c r="C378" s="1" t="s">
        <v>213</v>
      </c>
      <c r="D378" s="1" t="s">
        <v>214</v>
      </c>
      <c r="E378" s="1" t="s">
        <v>2</v>
      </c>
      <c r="F378" s="1">
        <v>16</v>
      </c>
      <c r="G378" s="1">
        <v>15</v>
      </c>
      <c r="H378" s="1">
        <v>17</v>
      </c>
      <c r="I378" s="1"/>
      <c r="J378" s="1"/>
      <c r="K378" s="1"/>
      <c r="L378" s="1"/>
      <c r="M378" s="1"/>
      <c r="N378" s="1"/>
      <c r="O378" s="1">
        <v>370</v>
      </c>
      <c r="P378" s="1">
        <v>0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1</v>
      </c>
      <c r="AF378" s="1">
        <v>1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14</v>
      </c>
      <c r="AM378" s="2">
        <v>1</v>
      </c>
      <c r="AN378" s="2">
        <v>2</v>
      </c>
      <c r="AO378" s="2">
        <v>3</v>
      </c>
      <c r="AP378" s="2"/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1</v>
      </c>
      <c r="AX378" s="1">
        <v>0</v>
      </c>
      <c r="AY378" s="1">
        <v>1</v>
      </c>
      <c r="AZ378" s="1">
        <v>0</v>
      </c>
      <c r="BA378" s="1">
        <v>0</v>
      </c>
      <c r="BB378" s="1">
        <v>0</v>
      </c>
      <c r="BC378" s="1">
        <v>2</v>
      </c>
    </row>
    <row r="379" spans="1:55" x14ac:dyDescent="0.3">
      <c r="A379" s="1" t="s">
        <v>144</v>
      </c>
      <c r="B379" s="1" t="s">
        <v>208</v>
      </c>
      <c r="C379" s="1" t="s">
        <v>213</v>
      </c>
      <c r="D379" s="1" t="s">
        <v>214</v>
      </c>
      <c r="E379" s="1" t="s">
        <v>2</v>
      </c>
      <c r="F379" s="1"/>
      <c r="G379" s="1"/>
      <c r="H379" s="1"/>
      <c r="I379" s="1">
        <v>33</v>
      </c>
      <c r="J379" s="1">
        <v>30</v>
      </c>
      <c r="K379" s="1">
        <v>36</v>
      </c>
      <c r="L379" s="1">
        <v>33</v>
      </c>
      <c r="M379" s="1">
        <v>30</v>
      </c>
      <c r="N379" s="1">
        <v>36</v>
      </c>
      <c r="O379" s="1"/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1</v>
      </c>
      <c r="AD379" s="6">
        <v>1</v>
      </c>
      <c r="AE379" s="6">
        <v>1</v>
      </c>
      <c r="AF379" s="6">
        <v>1</v>
      </c>
      <c r="AG379" s="6">
        <v>0</v>
      </c>
      <c r="AH379" s="6">
        <v>0</v>
      </c>
      <c r="AI379" s="6">
        <v>0</v>
      </c>
      <c r="AJ379" s="6">
        <v>0</v>
      </c>
      <c r="AK379" s="1">
        <v>1</v>
      </c>
      <c r="AL379" s="1"/>
      <c r="AM379" s="2"/>
      <c r="AN379" s="2"/>
      <c r="AO379" s="2">
        <v>3</v>
      </c>
      <c r="AP379" s="2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3">
      <c r="A380" s="1" t="s">
        <v>144</v>
      </c>
      <c r="B380" s="1" t="s">
        <v>209</v>
      </c>
      <c r="C380" s="1" t="s">
        <v>213</v>
      </c>
      <c r="D380" s="1" t="s">
        <v>214</v>
      </c>
      <c r="E380" s="1" t="s">
        <v>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>
        <v>1</v>
      </c>
      <c r="AL380" s="1"/>
      <c r="AM380" s="2"/>
      <c r="AN380" s="2"/>
      <c r="AO380" s="2"/>
      <c r="AP380" s="2"/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1</v>
      </c>
      <c r="AX380" s="1">
        <v>1</v>
      </c>
      <c r="AY380" s="1">
        <v>1</v>
      </c>
      <c r="AZ380" s="1">
        <v>0</v>
      </c>
      <c r="BA380" s="1">
        <v>0</v>
      </c>
      <c r="BB380" s="1">
        <v>0</v>
      </c>
      <c r="BC380" s="1"/>
    </row>
    <row r="381" spans="1:55" x14ac:dyDescent="0.3">
      <c r="A381" s="1" t="s">
        <v>145</v>
      </c>
      <c r="B381" s="1" t="s">
        <v>205</v>
      </c>
      <c r="C381" s="1" t="s">
        <v>213</v>
      </c>
      <c r="D381" s="1" t="s">
        <v>214</v>
      </c>
      <c r="E381" s="1" t="s">
        <v>2</v>
      </c>
      <c r="F381" s="1">
        <v>18</v>
      </c>
      <c r="G381" s="1"/>
      <c r="H381" s="1"/>
      <c r="I381" s="1"/>
      <c r="J381" s="1"/>
      <c r="K381" s="1"/>
      <c r="L381" s="1"/>
      <c r="M381" s="1"/>
      <c r="N381" s="1"/>
      <c r="O381" s="1"/>
      <c r="P381" s="1">
        <v>0</v>
      </c>
      <c r="Q381" s="1">
        <v>1</v>
      </c>
      <c r="R381" s="1"/>
      <c r="S381" s="1">
        <v>1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>
        <v>1</v>
      </c>
      <c r="AL381" s="1"/>
      <c r="AM381" s="2"/>
      <c r="AN381" s="2"/>
      <c r="AO381" s="2"/>
      <c r="AP381" s="2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>
        <v>3</v>
      </c>
    </row>
    <row r="382" spans="1:55" x14ac:dyDescent="0.3">
      <c r="A382" s="1" t="s">
        <v>145</v>
      </c>
      <c r="B382" s="1" t="s">
        <v>206</v>
      </c>
      <c r="C382" s="1" t="s">
        <v>213</v>
      </c>
      <c r="D382" s="1" t="s">
        <v>214</v>
      </c>
      <c r="E382" s="1" t="s">
        <v>2</v>
      </c>
      <c r="F382" s="1">
        <v>19</v>
      </c>
      <c r="G382" s="1">
        <v>16</v>
      </c>
      <c r="H382" s="1">
        <v>21</v>
      </c>
      <c r="I382" s="1"/>
      <c r="J382" s="1"/>
      <c r="K382" s="1"/>
      <c r="L382" s="1"/>
      <c r="M382" s="1"/>
      <c r="N382" s="1"/>
      <c r="O382" s="2">
        <f>155*1.8</f>
        <v>279</v>
      </c>
      <c r="P382" s="1">
        <v>0</v>
      </c>
      <c r="Q382" s="1">
        <v>1</v>
      </c>
      <c r="R382" s="1">
        <v>1</v>
      </c>
      <c r="S382" s="1">
        <v>0</v>
      </c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1</v>
      </c>
      <c r="AC382" s="1">
        <v>1</v>
      </c>
      <c r="AD382" s="1">
        <v>1</v>
      </c>
      <c r="AE382" s="1">
        <v>1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21</v>
      </c>
      <c r="AM382" s="2">
        <v>1</v>
      </c>
      <c r="AN382" s="2">
        <v>2</v>
      </c>
      <c r="AO382" s="2">
        <v>2</v>
      </c>
      <c r="AP382" s="2"/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1</v>
      </c>
      <c r="AX382" s="1">
        <v>0</v>
      </c>
      <c r="AY382" s="1">
        <v>0</v>
      </c>
      <c r="AZ382" s="1">
        <v>1</v>
      </c>
      <c r="BA382" s="1">
        <v>0</v>
      </c>
      <c r="BB382" s="1">
        <v>0</v>
      </c>
      <c r="BC382" s="1"/>
    </row>
    <row r="383" spans="1:55" x14ac:dyDescent="0.3">
      <c r="A383" s="1" t="s">
        <v>145</v>
      </c>
      <c r="B383" s="1" t="s">
        <v>207</v>
      </c>
      <c r="C383" s="1" t="s">
        <v>213</v>
      </c>
      <c r="D383" s="1" t="s">
        <v>214</v>
      </c>
      <c r="E383" s="1" t="s">
        <v>2</v>
      </c>
      <c r="F383" s="1">
        <v>48.5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>
        <v>1</v>
      </c>
      <c r="AL383" s="1"/>
      <c r="AM383" s="2"/>
      <c r="AN383" s="2"/>
      <c r="AO383" s="2"/>
      <c r="AP383" s="2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>
        <v>3.1</v>
      </c>
    </row>
    <row r="384" spans="1:55" x14ac:dyDescent="0.3">
      <c r="A384" s="1" t="s">
        <v>145</v>
      </c>
      <c r="B384" s="1" t="s">
        <v>208</v>
      </c>
      <c r="C384" s="1" t="s">
        <v>213</v>
      </c>
      <c r="D384" s="1" t="s">
        <v>214</v>
      </c>
      <c r="E384" s="1" t="s">
        <v>2</v>
      </c>
      <c r="F384" s="1"/>
      <c r="G384" s="1"/>
      <c r="H384" s="1"/>
      <c r="I384" s="1">
        <v>36</v>
      </c>
      <c r="J384" s="1">
        <v>32</v>
      </c>
      <c r="K384" s="1">
        <v>40</v>
      </c>
      <c r="L384" s="1">
        <v>35.5</v>
      </c>
      <c r="M384" s="1">
        <v>31</v>
      </c>
      <c r="N384" s="1">
        <v>40</v>
      </c>
      <c r="O384" s="1"/>
      <c r="P384" s="1">
        <v>0</v>
      </c>
      <c r="Q384" s="1">
        <v>1</v>
      </c>
      <c r="R384" s="1">
        <v>0</v>
      </c>
      <c r="S384" s="1">
        <v>1</v>
      </c>
      <c r="T384" s="1">
        <v>0</v>
      </c>
      <c r="U384" s="1">
        <v>0</v>
      </c>
      <c r="V384" s="1">
        <v>1</v>
      </c>
      <c r="W384" s="1">
        <v>0</v>
      </c>
      <c r="X384" s="1">
        <v>0</v>
      </c>
      <c r="Y384" s="6">
        <v>0</v>
      </c>
      <c r="Z384" s="6">
        <v>0</v>
      </c>
      <c r="AA384" s="6">
        <v>1</v>
      </c>
      <c r="AB384" s="6">
        <v>1</v>
      </c>
      <c r="AC384" s="6">
        <v>1</v>
      </c>
      <c r="AD384" s="6">
        <v>1</v>
      </c>
      <c r="AE384" s="6">
        <v>1</v>
      </c>
      <c r="AF384" s="6">
        <v>1</v>
      </c>
      <c r="AG384" s="6">
        <v>1</v>
      </c>
      <c r="AH384" s="6">
        <v>0</v>
      </c>
      <c r="AI384" s="6">
        <v>0</v>
      </c>
      <c r="AJ384" s="6">
        <v>0</v>
      </c>
      <c r="AK384" s="1">
        <v>1</v>
      </c>
      <c r="AL384" s="1"/>
      <c r="AM384" s="2"/>
      <c r="AN384" s="2"/>
      <c r="AO384" s="2">
        <v>2</v>
      </c>
      <c r="AP384" s="2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3">
      <c r="A385" s="1" t="s">
        <v>145</v>
      </c>
      <c r="B385" s="1" t="s">
        <v>209</v>
      </c>
      <c r="C385" s="1" t="s">
        <v>213</v>
      </c>
      <c r="D385" s="1" t="s">
        <v>214</v>
      </c>
      <c r="E385" s="1" t="s">
        <v>2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>
        <v>1</v>
      </c>
      <c r="AL385" s="1"/>
      <c r="AM385" s="2"/>
      <c r="AN385" s="2"/>
      <c r="AO385" s="2"/>
      <c r="AP385" s="2"/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/>
    </row>
    <row r="386" spans="1:55" x14ac:dyDescent="0.3">
      <c r="A386" s="1" t="s">
        <v>146</v>
      </c>
      <c r="B386" s="1" t="s">
        <v>205</v>
      </c>
      <c r="C386" s="1" t="s">
        <v>213</v>
      </c>
      <c r="D386" s="1" t="s">
        <v>214</v>
      </c>
      <c r="E386" s="1" t="s">
        <v>2</v>
      </c>
      <c r="F386" s="1">
        <v>20</v>
      </c>
      <c r="G386" s="1"/>
      <c r="H386" s="1"/>
      <c r="I386" s="1"/>
      <c r="J386" s="1"/>
      <c r="K386" s="1"/>
      <c r="L386" s="1"/>
      <c r="M386" s="1"/>
      <c r="N386" s="1"/>
      <c r="O386" s="1"/>
      <c r="P386" s="1">
        <v>0</v>
      </c>
      <c r="Q386" s="1">
        <v>1</v>
      </c>
      <c r="R386" s="1"/>
      <c r="S386" s="1">
        <v>1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>
        <v>1</v>
      </c>
      <c r="AL386" s="1"/>
      <c r="AM386" s="2"/>
      <c r="AN386" s="2"/>
      <c r="AO386" s="2"/>
      <c r="AP386" s="2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>
        <v>1</v>
      </c>
    </row>
    <row r="387" spans="1:55" x14ac:dyDescent="0.3">
      <c r="A387" s="1" t="s">
        <v>146</v>
      </c>
      <c r="B387" s="1" t="s">
        <v>206</v>
      </c>
      <c r="C387" s="1" t="s">
        <v>213</v>
      </c>
      <c r="D387" s="1" t="s">
        <v>214</v>
      </c>
      <c r="E387" s="1" t="s">
        <v>2</v>
      </c>
      <c r="F387" s="1">
        <v>18</v>
      </c>
      <c r="G387" s="1">
        <v>16</v>
      </c>
      <c r="H387" s="1">
        <v>21</v>
      </c>
      <c r="I387" s="1"/>
      <c r="J387" s="1"/>
      <c r="K387" s="1"/>
      <c r="L387" s="1"/>
      <c r="M387" s="1"/>
      <c r="N387" s="1"/>
      <c r="O387" s="2">
        <f>194*1.2</f>
        <v>232.79999999999998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1</v>
      </c>
      <c r="AD387" s="1">
        <v>1</v>
      </c>
      <c r="AE387" s="1">
        <v>1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14</v>
      </c>
      <c r="AM387" s="2">
        <v>1</v>
      </c>
      <c r="AN387" s="2">
        <v>2</v>
      </c>
      <c r="AO387" s="2">
        <v>2</v>
      </c>
      <c r="AP387" s="2"/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1</v>
      </c>
      <c r="AX387" s="1">
        <v>0</v>
      </c>
      <c r="AY387" s="1">
        <v>0</v>
      </c>
      <c r="AZ387" s="1">
        <v>0</v>
      </c>
      <c r="BA387" s="1">
        <v>1</v>
      </c>
      <c r="BB387" s="1">
        <v>0</v>
      </c>
      <c r="BC387" s="1"/>
    </row>
    <row r="388" spans="1:55" x14ac:dyDescent="0.3">
      <c r="A388" s="1" t="s">
        <v>146</v>
      </c>
      <c r="B388" s="1" t="s">
        <v>207</v>
      </c>
      <c r="C388" s="1" t="s">
        <v>213</v>
      </c>
      <c r="D388" s="1" t="s">
        <v>214</v>
      </c>
      <c r="E388" s="1" t="s">
        <v>2</v>
      </c>
      <c r="F388" s="1">
        <v>36.9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>
        <v>1</v>
      </c>
      <c r="AL388" s="1"/>
      <c r="AM388" s="2"/>
      <c r="AN388" s="2"/>
      <c r="AO388" s="2"/>
      <c r="AP388" s="2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>
        <v>1.8</v>
      </c>
    </row>
    <row r="389" spans="1:55" x14ac:dyDescent="0.3">
      <c r="A389" s="1" t="s">
        <v>146</v>
      </c>
      <c r="B389" s="1" t="s">
        <v>208</v>
      </c>
      <c r="C389" s="1" t="s">
        <v>213</v>
      </c>
      <c r="D389" s="1" t="s">
        <v>214</v>
      </c>
      <c r="E389" s="1" t="s">
        <v>2</v>
      </c>
      <c r="F389" s="1"/>
      <c r="G389" s="1"/>
      <c r="H389" s="1"/>
      <c r="I389" s="1">
        <v>34</v>
      </c>
      <c r="J389" s="1">
        <v>31</v>
      </c>
      <c r="K389" s="1">
        <v>37</v>
      </c>
      <c r="L389" s="1">
        <v>35.5</v>
      </c>
      <c r="M389" s="1">
        <v>31</v>
      </c>
      <c r="N389" s="1">
        <v>40</v>
      </c>
      <c r="O389" s="1"/>
      <c r="P389" s="1">
        <v>0</v>
      </c>
      <c r="Q389" s="1">
        <v>1</v>
      </c>
      <c r="R389" s="1">
        <v>0</v>
      </c>
      <c r="S389" s="1">
        <v>1</v>
      </c>
      <c r="T389" s="1">
        <v>0</v>
      </c>
      <c r="U389" s="1">
        <v>0</v>
      </c>
      <c r="V389" s="1">
        <v>1</v>
      </c>
      <c r="W389" s="1">
        <v>0</v>
      </c>
      <c r="X389" s="1">
        <v>0</v>
      </c>
      <c r="Y389" s="6">
        <v>0</v>
      </c>
      <c r="Z389" s="6">
        <v>0</v>
      </c>
      <c r="AA389" s="6">
        <v>0</v>
      </c>
      <c r="AB389" s="6">
        <v>1</v>
      </c>
      <c r="AC389" s="6">
        <v>1</v>
      </c>
      <c r="AD389" s="6">
        <v>1</v>
      </c>
      <c r="AE389" s="6">
        <v>1</v>
      </c>
      <c r="AF389" s="6">
        <v>1</v>
      </c>
      <c r="AG389" s="6">
        <v>1</v>
      </c>
      <c r="AH389" s="6">
        <v>0</v>
      </c>
      <c r="AI389" s="6">
        <v>0</v>
      </c>
      <c r="AJ389" s="6">
        <v>0</v>
      </c>
      <c r="AK389" s="1">
        <v>1</v>
      </c>
      <c r="AL389" s="1"/>
      <c r="AM389" s="2"/>
      <c r="AN389" s="2"/>
      <c r="AO389" s="2">
        <v>3</v>
      </c>
      <c r="AP389" s="2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3">
      <c r="A390" s="1" t="s">
        <v>146</v>
      </c>
      <c r="B390" s="1" t="s">
        <v>209</v>
      </c>
      <c r="C390" s="1" t="s">
        <v>213</v>
      </c>
      <c r="D390" s="1" t="s">
        <v>214</v>
      </c>
      <c r="E390" s="1" t="s">
        <v>2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>
        <v>1</v>
      </c>
      <c r="AL390" s="1"/>
      <c r="AM390" s="2"/>
      <c r="AN390" s="2"/>
      <c r="AO390" s="2"/>
      <c r="AP390" s="2"/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1</v>
      </c>
      <c r="AX390" s="1">
        <v>0</v>
      </c>
      <c r="AY390" s="1">
        <v>1</v>
      </c>
      <c r="AZ390" s="1">
        <v>0</v>
      </c>
      <c r="BA390" s="1">
        <v>1</v>
      </c>
      <c r="BB390" s="1">
        <v>0</v>
      </c>
      <c r="BC390" s="1"/>
    </row>
    <row r="391" spans="1:55" x14ac:dyDescent="0.3">
      <c r="A391" s="1" t="s">
        <v>147</v>
      </c>
      <c r="B391" s="1" t="s">
        <v>205</v>
      </c>
      <c r="C391" s="1" t="s">
        <v>213</v>
      </c>
      <c r="D391" s="1" t="s">
        <v>214</v>
      </c>
      <c r="E391" s="1" t="s">
        <v>2</v>
      </c>
      <c r="F391" s="1">
        <v>20</v>
      </c>
      <c r="G391" s="1"/>
      <c r="H391" s="1"/>
      <c r="I391" s="1"/>
      <c r="J391" s="1"/>
      <c r="K391" s="1"/>
      <c r="L391" s="1"/>
      <c r="M391" s="1"/>
      <c r="N391" s="1"/>
      <c r="O391" s="1"/>
      <c r="P391" s="1">
        <v>0</v>
      </c>
      <c r="Q391" s="1">
        <v>0</v>
      </c>
      <c r="R391" s="1"/>
      <c r="S391" s="1">
        <v>1</v>
      </c>
      <c r="T391" s="1">
        <v>1</v>
      </c>
      <c r="U391" s="1">
        <v>0</v>
      </c>
      <c r="V391" s="1">
        <v>1</v>
      </c>
      <c r="W391" s="1">
        <v>0</v>
      </c>
      <c r="X391" s="1">
        <v>0</v>
      </c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>
        <v>1</v>
      </c>
      <c r="AL391" s="1"/>
      <c r="AM391" s="2"/>
      <c r="AN391" s="2"/>
      <c r="AO391" s="2"/>
      <c r="AP391" s="2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>
        <v>3</v>
      </c>
    </row>
    <row r="392" spans="1:55" x14ac:dyDescent="0.3">
      <c r="A392" s="1" t="s">
        <v>147</v>
      </c>
      <c r="B392" s="1" t="s">
        <v>206</v>
      </c>
      <c r="C392" s="1" t="s">
        <v>213</v>
      </c>
      <c r="D392" s="1" t="s">
        <v>214</v>
      </c>
      <c r="E392" s="1" t="s">
        <v>2</v>
      </c>
      <c r="F392" s="1">
        <v>21</v>
      </c>
      <c r="G392" s="1">
        <v>18</v>
      </c>
      <c r="H392" s="1">
        <v>24</v>
      </c>
      <c r="I392" s="1"/>
      <c r="J392" s="1"/>
      <c r="K392" s="1"/>
      <c r="L392" s="1"/>
      <c r="M392" s="1"/>
      <c r="N392" s="1"/>
      <c r="O392" s="2">
        <f>90*3.3</f>
        <v>297</v>
      </c>
      <c r="P392" s="1">
        <v>0</v>
      </c>
      <c r="Q392" s="1">
        <v>1</v>
      </c>
      <c r="R392" s="1">
        <v>0</v>
      </c>
      <c r="S392" s="1">
        <v>1</v>
      </c>
      <c r="T392" s="1">
        <v>1</v>
      </c>
      <c r="U392" s="1">
        <v>0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0</v>
      </c>
      <c r="AI392" s="1">
        <v>0</v>
      </c>
      <c r="AJ392" s="1">
        <v>0</v>
      </c>
      <c r="AK392" s="1">
        <v>1</v>
      </c>
      <c r="AL392" s="1">
        <v>28</v>
      </c>
      <c r="AM392" s="2">
        <v>1</v>
      </c>
      <c r="AN392" s="2">
        <v>2</v>
      </c>
      <c r="AO392" s="2">
        <v>2</v>
      </c>
      <c r="AP392" s="2"/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1</v>
      </c>
      <c r="AX392" s="1">
        <v>1</v>
      </c>
      <c r="AY392" s="1">
        <v>0</v>
      </c>
      <c r="AZ392" s="1">
        <v>0</v>
      </c>
      <c r="BA392" s="1">
        <v>0</v>
      </c>
      <c r="BB392" s="1">
        <v>0</v>
      </c>
      <c r="BC392" s="1"/>
    </row>
    <row r="393" spans="1:55" x14ac:dyDescent="0.3">
      <c r="A393" s="1" t="s">
        <v>147</v>
      </c>
      <c r="B393" s="1" t="s">
        <v>208</v>
      </c>
      <c r="C393" s="1" t="s">
        <v>213</v>
      </c>
      <c r="D393" s="1" t="s">
        <v>214</v>
      </c>
      <c r="E393" s="1" t="s">
        <v>2</v>
      </c>
      <c r="F393" s="1"/>
      <c r="G393" s="1"/>
      <c r="H393" s="1"/>
      <c r="I393" s="1">
        <v>37</v>
      </c>
      <c r="J393" s="1">
        <v>30</v>
      </c>
      <c r="K393" s="1">
        <v>44</v>
      </c>
      <c r="L393" s="1">
        <v>37</v>
      </c>
      <c r="M393" s="1">
        <v>30</v>
      </c>
      <c r="N393" s="1">
        <v>44</v>
      </c>
      <c r="O393" s="1"/>
      <c r="P393" s="1">
        <v>0</v>
      </c>
      <c r="Q393" s="1">
        <v>1</v>
      </c>
      <c r="R393" s="1">
        <v>0</v>
      </c>
      <c r="S393" s="1">
        <v>1</v>
      </c>
      <c r="T393" s="1">
        <v>1</v>
      </c>
      <c r="U393" s="1">
        <v>0</v>
      </c>
      <c r="V393" s="1">
        <v>1</v>
      </c>
      <c r="W393" s="1">
        <v>0</v>
      </c>
      <c r="X393" s="1">
        <v>0</v>
      </c>
      <c r="Y393" s="6">
        <v>0</v>
      </c>
      <c r="Z393" s="6">
        <v>0</v>
      </c>
      <c r="AA393" s="6">
        <v>1</v>
      </c>
      <c r="AB393" s="6">
        <v>1</v>
      </c>
      <c r="AC393" s="6">
        <v>1</v>
      </c>
      <c r="AD393" s="6">
        <v>1</v>
      </c>
      <c r="AE393" s="6">
        <v>1</v>
      </c>
      <c r="AF393" s="6">
        <v>1</v>
      </c>
      <c r="AG393" s="6">
        <v>1</v>
      </c>
      <c r="AH393" s="6">
        <v>1</v>
      </c>
      <c r="AI393" s="6">
        <v>0</v>
      </c>
      <c r="AJ393" s="6">
        <v>0</v>
      </c>
      <c r="AK393" s="1">
        <v>1</v>
      </c>
      <c r="AL393" s="1"/>
      <c r="AM393" s="2"/>
      <c r="AN393" s="2"/>
      <c r="AO393" s="2">
        <v>3</v>
      </c>
      <c r="AP393" s="2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3">
      <c r="A394" s="1" t="s">
        <v>147</v>
      </c>
      <c r="B394" s="1" t="s">
        <v>209</v>
      </c>
      <c r="C394" s="1" t="s">
        <v>213</v>
      </c>
      <c r="D394" s="1" t="s">
        <v>214</v>
      </c>
      <c r="E394" s="1" t="s">
        <v>2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>
        <v>1</v>
      </c>
      <c r="AL394" s="1"/>
      <c r="AM394" s="2"/>
      <c r="AN394" s="2"/>
      <c r="AO394" s="2"/>
      <c r="AP394" s="2"/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1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/>
    </row>
    <row r="395" spans="1:55" x14ac:dyDescent="0.3">
      <c r="A395" s="1" t="s">
        <v>148</v>
      </c>
      <c r="B395" s="1" t="s">
        <v>206</v>
      </c>
      <c r="C395" s="1" t="s">
        <v>213</v>
      </c>
      <c r="D395" s="1" t="s">
        <v>214</v>
      </c>
      <c r="E395" s="1" t="s">
        <v>2</v>
      </c>
      <c r="F395" s="1">
        <v>22</v>
      </c>
      <c r="G395" s="1">
        <v>20</v>
      </c>
      <c r="H395" s="1">
        <v>24</v>
      </c>
      <c r="I395" s="1"/>
      <c r="J395" s="1"/>
      <c r="K395" s="1"/>
      <c r="L395" s="1"/>
      <c r="M395" s="1"/>
      <c r="N395" s="1"/>
      <c r="O395" s="2">
        <f>322*1.5</f>
        <v>483</v>
      </c>
      <c r="P395" s="1">
        <v>0</v>
      </c>
      <c r="Q395" s="1">
        <v>1</v>
      </c>
      <c r="R395" s="1">
        <v>1</v>
      </c>
      <c r="S395" s="1">
        <v>1</v>
      </c>
      <c r="T395" s="1">
        <v>1</v>
      </c>
      <c r="U395" s="1">
        <v>0</v>
      </c>
      <c r="V395" s="1">
        <v>1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1</v>
      </c>
      <c r="AD395" s="1">
        <v>1</v>
      </c>
      <c r="AE395" s="1">
        <v>1</v>
      </c>
      <c r="AF395" s="1">
        <v>1</v>
      </c>
      <c r="AG395" s="1">
        <v>0</v>
      </c>
      <c r="AH395" s="1">
        <v>0</v>
      </c>
      <c r="AI395" s="1">
        <v>0</v>
      </c>
      <c r="AJ395" s="1">
        <v>0</v>
      </c>
      <c r="AK395" s="1">
        <v>1</v>
      </c>
      <c r="AL395" s="1">
        <v>21</v>
      </c>
      <c r="AM395" s="2">
        <v>1</v>
      </c>
      <c r="AN395" s="2">
        <v>2</v>
      </c>
      <c r="AO395" s="2">
        <v>2</v>
      </c>
      <c r="AP395" s="2"/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/>
    </row>
    <row r="396" spans="1:55" x14ac:dyDescent="0.3">
      <c r="A396" s="1" t="s">
        <v>148</v>
      </c>
      <c r="B396" s="1" t="s">
        <v>208</v>
      </c>
      <c r="C396" s="1" t="s">
        <v>213</v>
      </c>
      <c r="D396" s="1" t="s">
        <v>214</v>
      </c>
      <c r="E396" s="1" t="s">
        <v>2</v>
      </c>
      <c r="F396" s="1"/>
      <c r="G396" s="1"/>
      <c r="H396" s="1"/>
      <c r="I396" s="1">
        <v>44.5</v>
      </c>
      <c r="J396" s="1">
        <v>39</v>
      </c>
      <c r="K396" s="1">
        <v>50</v>
      </c>
      <c r="L396" s="1">
        <v>44.5</v>
      </c>
      <c r="M396" s="1">
        <v>39</v>
      </c>
      <c r="N396" s="1">
        <v>50</v>
      </c>
      <c r="O396" s="1"/>
      <c r="P396" s="1">
        <v>0</v>
      </c>
      <c r="Q396" s="1">
        <v>1</v>
      </c>
      <c r="R396" s="1">
        <v>0</v>
      </c>
      <c r="S396" s="1">
        <v>1</v>
      </c>
      <c r="T396" s="1">
        <v>0</v>
      </c>
      <c r="U396" s="1">
        <v>0</v>
      </c>
      <c r="V396" s="1">
        <v>1</v>
      </c>
      <c r="W396" s="1">
        <v>0</v>
      </c>
      <c r="X396" s="1">
        <v>0</v>
      </c>
      <c r="Y396" s="6">
        <v>0</v>
      </c>
      <c r="Z396" s="6">
        <v>0</v>
      </c>
      <c r="AA396" s="6">
        <v>1</v>
      </c>
      <c r="AB396" s="6">
        <v>1</v>
      </c>
      <c r="AC396" s="6">
        <v>1</v>
      </c>
      <c r="AD396" s="6">
        <v>1</v>
      </c>
      <c r="AE396" s="6">
        <v>1</v>
      </c>
      <c r="AF396" s="6">
        <v>1</v>
      </c>
      <c r="AG396" s="6">
        <v>1</v>
      </c>
      <c r="AH396" s="6">
        <v>0</v>
      </c>
      <c r="AI396" s="6">
        <v>0</v>
      </c>
      <c r="AJ396" s="6">
        <v>0</v>
      </c>
      <c r="AK396" s="1">
        <v>1</v>
      </c>
      <c r="AL396" s="1"/>
      <c r="AM396" s="2"/>
      <c r="AN396" s="2"/>
      <c r="AO396" s="2">
        <v>3</v>
      </c>
      <c r="AP396" s="2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3">
      <c r="A397" s="1" t="s">
        <v>148</v>
      </c>
      <c r="B397" s="1" t="s">
        <v>209</v>
      </c>
      <c r="C397" s="1" t="s">
        <v>213</v>
      </c>
      <c r="D397" s="1" t="s">
        <v>214</v>
      </c>
      <c r="E397" s="1" t="s">
        <v>2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>
        <v>1</v>
      </c>
      <c r="AL397" s="1"/>
      <c r="AM397" s="2"/>
      <c r="AN397" s="2"/>
      <c r="AO397" s="2"/>
      <c r="AP397" s="2"/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1</v>
      </c>
      <c r="AX397" s="1">
        <v>0</v>
      </c>
      <c r="AY397" s="1">
        <v>1</v>
      </c>
      <c r="AZ397" s="1">
        <v>0</v>
      </c>
      <c r="BA397" s="1">
        <v>0</v>
      </c>
      <c r="BB397" s="1">
        <v>0</v>
      </c>
      <c r="BC397" s="1"/>
    </row>
    <row r="398" spans="1:55" x14ac:dyDescent="0.3">
      <c r="A398" s="1" t="s">
        <v>149</v>
      </c>
      <c r="B398" s="1" t="s">
        <v>205</v>
      </c>
      <c r="C398" s="1" t="s">
        <v>213</v>
      </c>
      <c r="D398" s="1" t="s">
        <v>214</v>
      </c>
      <c r="E398" s="1" t="s">
        <v>2</v>
      </c>
      <c r="F398" s="1">
        <v>28</v>
      </c>
      <c r="G398" s="1"/>
      <c r="H398" s="1"/>
      <c r="I398" s="1"/>
      <c r="J398" s="1"/>
      <c r="K398" s="1"/>
      <c r="L398" s="1"/>
      <c r="M398" s="1"/>
      <c r="N398" s="1"/>
      <c r="O398" s="1"/>
      <c r="P398" s="1">
        <v>0</v>
      </c>
      <c r="Q398" s="1">
        <v>1</v>
      </c>
      <c r="R398" s="1"/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1</v>
      </c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>
        <v>1</v>
      </c>
      <c r="AL398" s="1"/>
      <c r="AM398" s="2"/>
      <c r="AN398" s="2"/>
      <c r="AO398" s="2"/>
      <c r="AP398" s="2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>
        <v>7</v>
      </c>
    </row>
    <row r="399" spans="1:55" x14ac:dyDescent="0.3">
      <c r="A399" s="1" t="s">
        <v>149</v>
      </c>
      <c r="B399" s="1" t="s">
        <v>206</v>
      </c>
      <c r="C399" s="1" t="s">
        <v>213</v>
      </c>
      <c r="D399" s="1" t="s">
        <v>214</v>
      </c>
      <c r="E399" s="1" t="s">
        <v>2</v>
      </c>
      <c r="F399" s="1">
        <v>28</v>
      </c>
      <c r="G399" s="1">
        <v>24</v>
      </c>
      <c r="H399" s="1">
        <v>31</v>
      </c>
      <c r="I399" s="1"/>
      <c r="J399" s="1"/>
      <c r="K399" s="1"/>
      <c r="L399" s="1"/>
      <c r="M399" s="1"/>
      <c r="N399" s="1"/>
      <c r="O399" s="2">
        <f>300*2.5</f>
        <v>750</v>
      </c>
      <c r="P399" s="1">
        <v>0</v>
      </c>
      <c r="Q399" s="1">
        <v>1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1</v>
      </c>
      <c r="Y399" s="1">
        <v>0</v>
      </c>
      <c r="Z399" s="1">
        <v>0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0</v>
      </c>
      <c r="AJ399" s="1">
        <v>0</v>
      </c>
      <c r="AK399" s="1">
        <v>1</v>
      </c>
      <c r="AL399" s="1">
        <f>45*7</f>
        <v>315</v>
      </c>
      <c r="AM399" s="2">
        <v>1</v>
      </c>
      <c r="AN399" s="2">
        <v>2</v>
      </c>
      <c r="AO399" s="2">
        <v>1</v>
      </c>
      <c r="AP399" s="2"/>
      <c r="AQ399" s="1">
        <v>1</v>
      </c>
      <c r="AR399" s="1">
        <v>1</v>
      </c>
      <c r="AS399" s="1">
        <v>1</v>
      </c>
      <c r="AT399" s="1">
        <v>1</v>
      </c>
      <c r="AU399" s="1">
        <v>1</v>
      </c>
      <c r="AV399" s="1">
        <v>1</v>
      </c>
      <c r="AW399" s="1">
        <v>0</v>
      </c>
      <c r="AX399" s="1">
        <v>0</v>
      </c>
      <c r="AY399" s="1">
        <v>1</v>
      </c>
      <c r="AZ399" s="1">
        <v>0</v>
      </c>
      <c r="BA399" s="1">
        <v>0</v>
      </c>
      <c r="BB399" s="1">
        <v>0</v>
      </c>
      <c r="BC399" s="1"/>
    </row>
    <row r="400" spans="1:55" x14ac:dyDescent="0.3">
      <c r="A400" s="1" t="s">
        <v>149</v>
      </c>
      <c r="B400" s="1" t="s">
        <v>207</v>
      </c>
      <c r="C400" s="1" t="s">
        <v>213</v>
      </c>
      <c r="D400" s="1" t="s">
        <v>214</v>
      </c>
      <c r="E400" s="1" t="s">
        <v>2</v>
      </c>
      <c r="F400" s="3">
        <v>54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>
        <v>1</v>
      </c>
      <c r="AL400" s="1"/>
      <c r="AM400" s="2"/>
      <c r="AN400" s="2"/>
      <c r="AO400" s="2"/>
      <c r="AP400" s="2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>
        <v>8.8000000000000007</v>
      </c>
    </row>
    <row r="401" spans="1:55" x14ac:dyDescent="0.3">
      <c r="A401" s="1" t="s">
        <v>149</v>
      </c>
      <c r="B401" s="1" t="s">
        <v>208</v>
      </c>
      <c r="C401" s="1" t="s">
        <v>213</v>
      </c>
      <c r="D401" s="1" t="s">
        <v>214</v>
      </c>
      <c r="E401" s="1" t="s">
        <v>2</v>
      </c>
      <c r="F401" s="1"/>
      <c r="G401" s="1"/>
      <c r="H401" s="1"/>
      <c r="I401" s="1">
        <v>53.5</v>
      </c>
      <c r="J401" s="1">
        <v>45</v>
      </c>
      <c r="K401" s="1">
        <v>62</v>
      </c>
      <c r="L401" s="1">
        <v>53.5</v>
      </c>
      <c r="M401" s="1">
        <v>45</v>
      </c>
      <c r="N401" s="1">
        <v>62</v>
      </c>
      <c r="O401" s="1"/>
      <c r="P401" s="1">
        <v>0</v>
      </c>
      <c r="Q401" s="1">
        <v>1</v>
      </c>
      <c r="R401" s="1">
        <v>0</v>
      </c>
      <c r="S401" s="1">
        <v>1</v>
      </c>
      <c r="T401" s="1">
        <v>1</v>
      </c>
      <c r="U401" s="1">
        <v>0</v>
      </c>
      <c r="V401" s="1">
        <v>0</v>
      </c>
      <c r="W401" s="1">
        <v>0</v>
      </c>
      <c r="X401" s="1">
        <v>1</v>
      </c>
      <c r="Y401" s="6">
        <v>0</v>
      </c>
      <c r="Z401" s="6">
        <v>1</v>
      </c>
      <c r="AA401" s="6">
        <v>1</v>
      </c>
      <c r="AB401" s="6">
        <v>1</v>
      </c>
      <c r="AC401" s="6">
        <v>1</v>
      </c>
      <c r="AD401" s="6">
        <v>1</v>
      </c>
      <c r="AE401" s="6">
        <v>1</v>
      </c>
      <c r="AF401" s="6">
        <v>1</v>
      </c>
      <c r="AG401" s="6">
        <v>1</v>
      </c>
      <c r="AH401" s="6">
        <v>1</v>
      </c>
      <c r="AI401" s="6">
        <v>0</v>
      </c>
      <c r="AJ401" s="6">
        <v>0</v>
      </c>
      <c r="AK401" s="1">
        <v>1</v>
      </c>
      <c r="AL401" s="1"/>
      <c r="AM401" s="2"/>
      <c r="AN401" s="2"/>
      <c r="AO401" s="2">
        <v>3</v>
      </c>
      <c r="AP401" s="2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3">
      <c r="A402" s="1" t="s">
        <v>149</v>
      </c>
      <c r="B402" s="1" t="s">
        <v>209</v>
      </c>
      <c r="C402" s="1" t="s">
        <v>213</v>
      </c>
      <c r="D402" s="1" t="s">
        <v>214</v>
      </c>
      <c r="E402" s="1" t="s">
        <v>2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>
        <v>1</v>
      </c>
      <c r="AL402" s="1"/>
      <c r="AM402" s="2"/>
      <c r="AN402" s="2"/>
      <c r="AO402" s="2"/>
      <c r="AP402" s="2"/>
      <c r="AQ402" s="1">
        <v>1</v>
      </c>
      <c r="AR402" s="1">
        <v>1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0</v>
      </c>
      <c r="BA402" s="1">
        <v>0</v>
      </c>
      <c r="BB402" s="1">
        <v>0</v>
      </c>
      <c r="BC402" s="1"/>
    </row>
    <row r="403" spans="1:55" x14ac:dyDescent="0.3">
      <c r="A403" s="1" t="s">
        <v>150</v>
      </c>
      <c r="B403" s="1" t="s">
        <v>205</v>
      </c>
      <c r="C403" s="1" t="s">
        <v>213</v>
      </c>
      <c r="D403" s="1" t="s">
        <v>214</v>
      </c>
      <c r="E403" s="1" t="s">
        <v>2</v>
      </c>
      <c r="F403" s="1">
        <v>23.5</v>
      </c>
      <c r="G403" s="1"/>
      <c r="H403" s="1"/>
      <c r="I403" s="1"/>
      <c r="J403" s="1"/>
      <c r="K403" s="1"/>
      <c r="L403" s="1"/>
      <c r="M403" s="1"/>
      <c r="N403" s="1"/>
      <c r="O403" s="1"/>
      <c r="P403" s="1">
        <v>0</v>
      </c>
      <c r="Q403" s="1">
        <v>0</v>
      </c>
      <c r="R403" s="1"/>
      <c r="S403" s="1">
        <v>1</v>
      </c>
      <c r="T403" s="1">
        <v>0</v>
      </c>
      <c r="U403" s="1">
        <v>0</v>
      </c>
      <c r="V403" s="1">
        <v>0</v>
      </c>
      <c r="W403" s="1">
        <v>0</v>
      </c>
      <c r="X403" s="1">
        <v>1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>
        <v>1</v>
      </c>
      <c r="AL403" s="1"/>
      <c r="AM403" s="2"/>
      <c r="AN403" s="2"/>
      <c r="AO403" s="2"/>
      <c r="AP403" s="2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>
        <v>7</v>
      </c>
    </row>
    <row r="404" spans="1:55" x14ac:dyDescent="0.3">
      <c r="A404" s="1" t="s">
        <v>150</v>
      </c>
      <c r="B404" s="1" t="s">
        <v>206</v>
      </c>
      <c r="C404" s="1" t="s">
        <v>213</v>
      </c>
      <c r="D404" s="1" t="s">
        <v>214</v>
      </c>
      <c r="E404" s="1" t="s">
        <v>2</v>
      </c>
      <c r="F404" s="1">
        <v>23</v>
      </c>
      <c r="G404" s="1">
        <v>22</v>
      </c>
      <c r="H404" s="1">
        <v>25</v>
      </c>
      <c r="I404" s="1"/>
      <c r="J404" s="1"/>
      <c r="K404" s="1"/>
      <c r="L404" s="1"/>
      <c r="M404" s="1"/>
      <c r="N404" s="1"/>
      <c r="O404" s="2">
        <v>1000</v>
      </c>
      <c r="P404" s="1">
        <v>0</v>
      </c>
      <c r="Q404" s="1">
        <v>1</v>
      </c>
      <c r="R404" s="1">
        <v>0</v>
      </c>
      <c r="S404" s="1">
        <v>1</v>
      </c>
      <c r="T404" s="1">
        <v>1</v>
      </c>
      <c r="U404" s="1">
        <v>0</v>
      </c>
      <c r="V404" s="1">
        <v>0</v>
      </c>
      <c r="W404" s="1">
        <v>0</v>
      </c>
      <c r="X404" s="1">
        <v>1</v>
      </c>
      <c r="Y404" s="1">
        <v>0</v>
      </c>
      <c r="Z404" s="1">
        <v>0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0</v>
      </c>
      <c r="AJ404" s="1">
        <v>0</v>
      </c>
      <c r="AK404" s="1">
        <v>1</v>
      </c>
      <c r="AL404" s="1">
        <v>315</v>
      </c>
      <c r="AM404" s="2">
        <v>1</v>
      </c>
      <c r="AN404" s="2">
        <v>2</v>
      </c>
      <c r="AO404" s="2">
        <v>1</v>
      </c>
      <c r="AP404" s="2"/>
      <c r="AQ404" s="1">
        <v>1</v>
      </c>
      <c r="AR404" s="1">
        <v>1</v>
      </c>
      <c r="AS404" s="1">
        <v>1</v>
      </c>
      <c r="AT404" s="1">
        <v>0</v>
      </c>
      <c r="AU404" s="1">
        <v>0</v>
      </c>
      <c r="AV404" s="1">
        <v>0</v>
      </c>
      <c r="AW404" s="1">
        <v>1</v>
      </c>
      <c r="AX404" s="1">
        <v>0</v>
      </c>
      <c r="AY404" s="1">
        <v>0</v>
      </c>
      <c r="AZ404" s="1">
        <v>1</v>
      </c>
      <c r="BA404" s="1">
        <v>0</v>
      </c>
      <c r="BB404" s="1">
        <v>0</v>
      </c>
      <c r="BC404" s="1"/>
    </row>
    <row r="405" spans="1:55" x14ac:dyDescent="0.3">
      <c r="A405" s="1" t="s">
        <v>150</v>
      </c>
      <c r="B405" s="1" t="s">
        <v>207</v>
      </c>
      <c r="C405" s="1" t="s">
        <v>213</v>
      </c>
      <c r="D405" s="1" t="s">
        <v>214</v>
      </c>
      <c r="E405" s="1" t="s">
        <v>2</v>
      </c>
      <c r="F405" s="1">
        <v>47.3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>
        <v>1</v>
      </c>
      <c r="AL405" s="1"/>
      <c r="AM405" s="2"/>
      <c r="AN405" s="2"/>
      <c r="AO405" s="2"/>
      <c r="AP405" s="2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>
        <v>8.6</v>
      </c>
    </row>
    <row r="406" spans="1:55" x14ac:dyDescent="0.3">
      <c r="A406" s="1" t="s">
        <v>150</v>
      </c>
      <c r="B406" s="1" t="s">
        <v>208</v>
      </c>
      <c r="C406" s="1" t="s">
        <v>213</v>
      </c>
      <c r="D406" s="1" t="s">
        <v>214</v>
      </c>
      <c r="E406" s="1" t="s">
        <v>2</v>
      </c>
      <c r="F406" s="1"/>
      <c r="G406" s="1"/>
      <c r="H406" s="1"/>
      <c r="I406" s="1">
        <v>45</v>
      </c>
      <c r="J406" s="1">
        <v>40</v>
      </c>
      <c r="K406" s="1">
        <v>50</v>
      </c>
      <c r="L406" s="1">
        <v>48</v>
      </c>
      <c r="M406" s="1">
        <v>43</v>
      </c>
      <c r="N406" s="1">
        <v>53</v>
      </c>
      <c r="O406" s="1"/>
      <c r="P406" s="1">
        <v>0</v>
      </c>
      <c r="Q406" s="1">
        <v>1</v>
      </c>
      <c r="R406" s="1">
        <v>1</v>
      </c>
      <c r="S406" s="1">
        <v>1</v>
      </c>
      <c r="T406" s="1">
        <v>1</v>
      </c>
      <c r="U406" s="1">
        <v>0</v>
      </c>
      <c r="V406" s="1">
        <v>0</v>
      </c>
      <c r="W406" s="1">
        <v>0</v>
      </c>
      <c r="X406" s="1">
        <v>1</v>
      </c>
      <c r="Y406" s="6">
        <v>0</v>
      </c>
      <c r="Z406" s="6">
        <v>1</v>
      </c>
      <c r="AA406" s="6">
        <v>1</v>
      </c>
      <c r="AB406" s="6">
        <v>1</v>
      </c>
      <c r="AC406" s="6">
        <v>1</v>
      </c>
      <c r="AD406" s="6">
        <v>1</v>
      </c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0</v>
      </c>
      <c r="AK406" s="1">
        <v>1</v>
      </c>
      <c r="AL406" s="1"/>
      <c r="AM406" s="2"/>
      <c r="AN406" s="2"/>
      <c r="AO406" s="2">
        <v>2</v>
      </c>
      <c r="AP406" s="2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3">
      <c r="A407" s="1" t="s">
        <v>150</v>
      </c>
      <c r="B407" s="1" t="s">
        <v>209</v>
      </c>
      <c r="C407" s="1" t="s">
        <v>213</v>
      </c>
      <c r="D407" s="1" t="s">
        <v>214</v>
      </c>
      <c r="E407" s="1" t="s">
        <v>2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>
        <v>1</v>
      </c>
      <c r="AL407" s="1"/>
      <c r="AM407" s="2"/>
      <c r="AN407" s="2"/>
      <c r="AO407" s="2"/>
      <c r="AP407" s="2"/>
      <c r="AQ407" s="1">
        <v>1</v>
      </c>
      <c r="AR407" s="1">
        <v>1</v>
      </c>
      <c r="AS407" s="1">
        <v>1</v>
      </c>
      <c r="AT407" s="1">
        <v>0</v>
      </c>
      <c r="AU407" s="1">
        <v>0</v>
      </c>
      <c r="AV407" s="1">
        <v>0</v>
      </c>
      <c r="AW407" s="1">
        <v>1</v>
      </c>
      <c r="AX407" s="1">
        <v>1</v>
      </c>
      <c r="AY407" s="1">
        <v>1</v>
      </c>
      <c r="AZ407" s="1">
        <v>0</v>
      </c>
      <c r="BA407" s="1">
        <v>1</v>
      </c>
      <c r="BB407" s="1">
        <v>0</v>
      </c>
      <c r="BC407" s="1"/>
    </row>
    <row r="408" spans="1:55" x14ac:dyDescent="0.3">
      <c r="A408" s="1" t="s">
        <v>151</v>
      </c>
      <c r="B408" s="1" t="s">
        <v>205</v>
      </c>
      <c r="C408" s="1" t="s">
        <v>213</v>
      </c>
      <c r="D408" s="1" t="s">
        <v>214</v>
      </c>
      <c r="E408" s="1" t="s">
        <v>2</v>
      </c>
      <c r="F408" s="1">
        <v>17.5</v>
      </c>
      <c r="G408" s="1"/>
      <c r="H408" s="1"/>
      <c r="I408" s="1"/>
      <c r="J408" s="1"/>
      <c r="K408" s="1"/>
      <c r="L408" s="1"/>
      <c r="M408" s="1"/>
      <c r="N408" s="1"/>
      <c r="O408" s="1"/>
      <c r="P408" s="1">
        <v>0</v>
      </c>
      <c r="Q408" s="1">
        <v>0</v>
      </c>
      <c r="R408" s="1"/>
      <c r="S408" s="1">
        <v>1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>
        <v>1</v>
      </c>
      <c r="AL408" s="1"/>
      <c r="AM408" s="2"/>
      <c r="AN408" s="2"/>
      <c r="AO408" s="2"/>
      <c r="AP408" s="2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>
        <v>5</v>
      </c>
    </row>
    <row r="409" spans="1:55" x14ac:dyDescent="0.3">
      <c r="A409" s="1" t="s">
        <v>151</v>
      </c>
      <c r="B409" s="1" t="s">
        <v>206</v>
      </c>
      <c r="C409" s="1" t="s">
        <v>213</v>
      </c>
      <c r="D409" s="1" t="s">
        <v>214</v>
      </c>
      <c r="E409" s="1" t="s">
        <v>2</v>
      </c>
      <c r="F409" s="1">
        <v>18</v>
      </c>
      <c r="G409" s="1">
        <v>16</v>
      </c>
      <c r="H409" s="1">
        <v>21</v>
      </c>
      <c r="I409" s="1"/>
      <c r="J409" s="1"/>
      <c r="K409" s="1"/>
      <c r="L409" s="1"/>
      <c r="M409" s="1"/>
      <c r="N409" s="1"/>
      <c r="O409" s="2">
        <f>160*1.2</f>
        <v>192</v>
      </c>
      <c r="P409" s="1">
        <v>0</v>
      </c>
      <c r="Q409" s="1">
        <v>0</v>
      </c>
      <c r="R409" s="1">
        <v>0</v>
      </c>
      <c r="S409" s="1">
        <v>1</v>
      </c>
      <c r="T409" s="1">
        <v>1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0</v>
      </c>
      <c r="AI409" s="1">
        <v>0</v>
      </c>
      <c r="AJ409" s="1">
        <v>0</v>
      </c>
      <c r="AK409" s="1">
        <v>1</v>
      </c>
      <c r="AL409" s="1">
        <v>14</v>
      </c>
      <c r="AM409" s="2">
        <v>1</v>
      </c>
      <c r="AN409" s="2">
        <v>2</v>
      </c>
      <c r="AO409" s="2">
        <v>1</v>
      </c>
      <c r="AP409" s="2"/>
      <c r="AQ409" s="1">
        <v>1</v>
      </c>
      <c r="AR409" s="1">
        <v>1</v>
      </c>
      <c r="AS409" s="1">
        <v>1</v>
      </c>
      <c r="AT409" s="1">
        <v>1</v>
      </c>
      <c r="AU409" s="1">
        <v>1</v>
      </c>
      <c r="AV409" s="1">
        <v>1</v>
      </c>
      <c r="AW409" s="1">
        <v>0</v>
      </c>
      <c r="AX409" s="1">
        <v>0</v>
      </c>
      <c r="AY409" s="1">
        <v>1</v>
      </c>
      <c r="AZ409" s="1">
        <v>0</v>
      </c>
      <c r="BA409" s="1">
        <v>0</v>
      </c>
      <c r="BB409" s="1">
        <v>0</v>
      </c>
      <c r="BC409" s="1"/>
    </row>
    <row r="410" spans="1:55" x14ac:dyDescent="0.3">
      <c r="A410" s="1" t="s">
        <v>151</v>
      </c>
      <c r="B410" s="1" t="s">
        <v>207</v>
      </c>
      <c r="C410" s="1" t="s">
        <v>213</v>
      </c>
      <c r="D410" s="1" t="s">
        <v>214</v>
      </c>
      <c r="E410" s="1" t="s">
        <v>2</v>
      </c>
      <c r="F410" s="1">
        <v>35.1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>
        <v>1</v>
      </c>
      <c r="AL410" s="1"/>
      <c r="AM410" s="2"/>
      <c r="AN410" s="2"/>
      <c r="AO410" s="2"/>
      <c r="AP410" s="2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>
        <v>4.7</v>
      </c>
    </row>
    <row r="411" spans="1:55" x14ac:dyDescent="0.3">
      <c r="A411" s="1" t="s">
        <v>151</v>
      </c>
      <c r="B411" s="1" t="s">
        <v>208</v>
      </c>
      <c r="C411" s="1" t="s">
        <v>213</v>
      </c>
      <c r="D411" s="1" t="s">
        <v>214</v>
      </c>
      <c r="E411" s="1" t="s">
        <v>2</v>
      </c>
      <c r="F411" s="1"/>
      <c r="G411" s="1"/>
      <c r="H411" s="1"/>
      <c r="I411" s="1">
        <v>33.5</v>
      </c>
      <c r="J411" s="1">
        <v>28</v>
      </c>
      <c r="K411" s="1">
        <v>39</v>
      </c>
      <c r="L411" s="1">
        <v>33.5</v>
      </c>
      <c r="M411" s="1">
        <v>28</v>
      </c>
      <c r="N411" s="1">
        <v>39</v>
      </c>
      <c r="O411" s="1"/>
      <c r="P411" s="1">
        <v>0</v>
      </c>
      <c r="Q411" s="1">
        <v>1</v>
      </c>
      <c r="R411" s="1">
        <v>0</v>
      </c>
      <c r="S411" s="1">
        <v>1</v>
      </c>
      <c r="T411" s="1">
        <v>1</v>
      </c>
      <c r="U411" s="1">
        <v>0</v>
      </c>
      <c r="V411" s="1">
        <v>0</v>
      </c>
      <c r="W411" s="1">
        <v>1</v>
      </c>
      <c r="X411" s="1">
        <v>0</v>
      </c>
      <c r="Y411" s="6">
        <v>0</v>
      </c>
      <c r="Z411" s="6">
        <v>0</v>
      </c>
      <c r="AA411" s="6">
        <v>0</v>
      </c>
      <c r="AB411" s="6">
        <v>1</v>
      </c>
      <c r="AC411" s="6">
        <v>1</v>
      </c>
      <c r="AD411" s="6">
        <v>1</v>
      </c>
      <c r="AE411" s="6">
        <v>1</v>
      </c>
      <c r="AF411" s="6">
        <v>1</v>
      </c>
      <c r="AG411" s="6">
        <v>1</v>
      </c>
      <c r="AH411" s="6">
        <v>0</v>
      </c>
      <c r="AI411" s="6">
        <v>0</v>
      </c>
      <c r="AJ411" s="6">
        <v>0</v>
      </c>
      <c r="AK411" s="1">
        <v>1</v>
      </c>
      <c r="AL411" s="1"/>
      <c r="AM411" s="2"/>
      <c r="AN411" s="2"/>
      <c r="AO411" s="2">
        <v>2</v>
      </c>
      <c r="AP411" s="2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3">
      <c r="A412" s="1" t="s">
        <v>151</v>
      </c>
      <c r="B412" s="1" t="s">
        <v>209</v>
      </c>
      <c r="C412" s="1" t="s">
        <v>213</v>
      </c>
      <c r="D412" s="1" t="s">
        <v>214</v>
      </c>
      <c r="E412" s="1" t="s">
        <v>2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>
        <v>1</v>
      </c>
      <c r="AL412" s="1"/>
      <c r="AM412" s="2"/>
      <c r="AN412" s="2"/>
      <c r="AO412" s="2"/>
      <c r="AP412" s="2"/>
      <c r="AQ412" s="1">
        <v>0</v>
      </c>
      <c r="AR412" s="1">
        <v>0</v>
      </c>
      <c r="AS412" s="1">
        <v>1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1</v>
      </c>
      <c r="AZ412" s="1">
        <v>0</v>
      </c>
      <c r="BA412" s="1">
        <v>0</v>
      </c>
      <c r="BB412" s="1">
        <v>0</v>
      </c>
      <c r="BC412" s="1"/>
    </row>
    <row r="413" spans="1:55" x14ac:dyDescent="0.3">
      <c r="A413" s="1" t="s">
        <v>152</v>
      </c>
      <c r="B413" s="1" t="s">
        <v>205</v>
      </c>
      <c r="C413" s="1" t="s">
        <v>213</v>
      </c>
      <c r="D413" s="1" t="s">
        <v>214</v>
      </c>
      <c r="E413" s="1" t="s">
        <v>2</v>
      </c>
      <c r="F413" s="1">
        <v>32</v>
      </c>
      <c r="G413" s="1"/>
      <c r="H413" s="1"/>
      <c r="I413" s="1"/>
      <c r="J413" s="1"/>
      <c r="K413" s="1"/>
      <c r="L413" s="1"/>
      <c r="M413" s="1"/>
      <c r="N413" s="1"/>
      <c r="O413" s="1"/>
      <c r="P413" s="1">
        <v>0</v>
      </c>
      <c r="Q413" s="1">
        <v>1</v>
      </c>
      <c r="R413" s="1"/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1</v>
      </c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>
        <v>1</v>
      </c>
      <c r="AL413" s="1"/>
      <c r="AM413" s="2"/>
      <c r="AN413" s="2"/>
      <c r="AO413" s="2"/>
      <c r="AP413" s="2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>
        <v>6</v>
      </c>
    </row>
    <row r="414" spans="1:55" x14ac:dyDescent="0.3">
      <c r="A414" s="1" t="s">
        <v>152</v>
      </c>
      <c r="B414" s="1" t="s">
        <v>206</v>
      </c>
      <c r="C414" s="1" t="s">
        <v>213</v>
      </c>
      <c r="D414" s="1" t="s">
        <v>214</v>
      </c>
      <c r="E414" s="1" t="s">
        <v>2</v>
      </c>
      <c r="F414" s="1">
        <v>33</v>
      </c>
      <c r="G414" s="1">
        <v>30</v>
      </c>
      <c r="H414" s="1">
        <v>35</v>
      </c>
      <c r="I414" s="1"/>
      <c r="J414" s="1"/>
      <c r="K414" s="1"/>
      <c r="L414" s="1"/>
      <c r="M414" s="1"/>
      <c r="N414" s="1"/>
      <c r="O414" s="2">
        <v>270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1</v>
      </c>
      <c r="Y414" s="1">
        <v>0</v>
      </c>
      <c r="Z414" s="1">
        <v>0</v>
      </c>
      <c r="AA414" s="1">
        <v>1</v>
      </c>
      <c r="AB414" s="1">
        <v>1</v>
      </c>
      <c r="AC414" s="1">
        <v>1</v>
      </c>
      <c r="AD414" s="1">
        <v>0</v>
      </c>
      <c r="AE414" s="1">
        <v>1</v>
      </c>
      <c r="AF414" s="1">
        <v>1</v>
      </c>
      <c r="AG414" s="1">
        <v>1</v>
      </c>
      <c r="AH414" s="1">
        <v>1</v>
      </c>
      <c r="AI414" s="1">
        <v>0</v>
      </c>
      <c r="AJ414" s="1">
        <v>0</v>
      </c>
      <c r="AK414" s="1">
        <v>1</v>
      </c>
      <c r="AL414" s="1">
        <f>47*7</f>
        <v>329</v>
      </c>
      <c r="AM414" s="2">
        <v>1</v>
      </c>
      <c r="AN414" s="2">
        <v>2</v>
      </c>
      <c r="AO414" s="2">
        <v>3</v>
      </c>
      <c r="AP414" s="2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3">
      <c r="A415" s="1" t="s">
        <v>152</v>
      </c>
      <c r="B415" s="1" t="s">
        <v>207</v>
      </c>
      <c r="C415" s="1" t="s">
        <v>213</v>
      </c>
      <c r="D415" s="1" t="s">
        <v>214</v>
      </c>
      <c r="E415" s="1" t="s">
        <v>2</v>
      </c>
      <c r="F415" s="1">
        <v>66.5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>
        <v>1</v>
      </c>
      <c r="AL415" s="1"/>
      <c r="AM415" s="2"/>
      <c r="AN415" s="2"/>
      <c r="AO415" s="2"/>
      <c r="AP415" s="2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>
        <v>8.1</v>
      </c>
    </row>
    <row r="416" spans="1:55" x14ac:dyDescent="0.3">
      <c r="A416" s="1" t="s">
        <v>152</v>
      </c>
      <c r="B416" s="1" t="s">
        <v>208</v>
      </c>
      <c r="C416" s="1" t="s">
        <v>213</v>
      </c>
      <c r="D416" s="1" t="s">
        <v>214</v>
      </c>
      <c r="E416" s="1" t="s">
        <v>2</v>
      </c>
      <c r="F416" s="1"/>
      <c r="G416" s="1"/>
      <c r="H416" s="1"/>
      <c r="I416" s="1">
        <v>58.5</v>
      </c>
      <c r="J416" s="1">
        <v>50</v>
      </c>
      <c r="K416" s="1">
        <v>67</v>
      </c>
      <c r="L416" s="1">
        <v>67.5</v>
      </c>
      <c r="M416" s="1">
        <v>59</v>
      </c>
      <c r="N416" s="1">
        <v>76</v>
      </c>
      <c r="O416" s="1"/>
      <c r="P416" s="1">
        <v>0</v>
      </c>
      <c r="Q416" s="1">
        <v>1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1</v>
      </c>
      <c r="Y416" s="6">
        <v>0</v>
      </c>
      <c r="Z416" s="6">
        <v>0</v>
      </c>
      <c r="AA416" s="6">
        <v>1</v>
      </c>
      <c r="AB416" s="6">
        <v>1</v>
      </c>
      <c r="AC416" s="6">
        <v>1</v>
      </c>
      <c r="AD416" s="6">
        <v>1</v>
      </c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>
        <v>0</v>
      </c>
      <c r="AK416" s="1">
        <v>1</v>
      </c>
      <c r="AL416" s="1"/>
      <c r="AM416" s="2"/>
      <c r="AN416" s="2"/>
      <c r="AO416" s="2">
        <v>2</v>
      </c>
      <c r="AP416" s="2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3">
      <c r="A417" s="1" t="s">
        <v>152</v>
      </c>
      <c r="B417" s="1" t="s">
        <v>209</v>
      </c>
      <c r="C417" s="1" t="s">
        <v>213</v>
      </c>
      <c r="D417" s="1" t="s">
        <v>214</v>
      </c>
      <c r="E417" s="1" t="s">
        <v>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>
        <v>1</v>
      </c>
      <c r="AL417" s="1"/>
      <c r="AM417" s="2"/>
      <c r="AN417" s="2"/>
      <c r="AO417" s="2"/>
      <c r="AP417" s="2"/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</v>
      </c>
      <c r="AZ417" s="1">
        <v>0</v>
      </c>
      <c r="BA417" s="1">
        <v>0</v>
      </c>
      <c r="BB417" s="1">
        <v>0</v>
      </c>
      <c r="BC417" s="1"/>
    </row>
    <row r="418" spans="1:55" x14ac:dyDescent="0.3">
      <c r="A418" s="1" t="s">
        <v>153</v>
      </c>
      <c r="B418" s="1" t="s">
        <v>205</v>
      </c>
      <c r="C418" s="1" t="s">
        <v>213</v>
      </c>
      <c r="D418" s="1" t="s">
        <v>214</v>
      </c>
      <c r="E418" s="1" t="s">
        <v>2</v>
      </c>
      <c r="F418" s="1">
        <v>28.5</v>
      </c>
      <c r="G418" s="1"/>
      <c r="H418" s="1"/>
      <c r="I418" s="1"/>
      <c r="J418" s="1"/>
      <c r="K418" s="1"/>
      <c r="L418" s="1"/>
      <c r="M418" s="1"/>
      <c r="N418" s="1"/>
      <c r="O418" s="1"/>
      <c r="P418" s="1">
        <v>0</v>
      </c>
      <c r="Q418" s="1">
        <v>1</v>
      </c>
      <c r="R418" s="1"/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1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>
        <v>1</v>
      </c>
      <c r="AL418" s="1"/>
      <c r="AM418" s="2"/>
      <c r="AN418" s="2"/>
      <c r="AO418" s="2"/>
      <c r="AP418" s="2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>
        <v>6</v>
      </c>
    </row>
    <row r="419" spans="1:55" x14ac:dyDescent="0.3">
      <c r="A419" s="1" t="s">
        <v>153</v>
      </c>
      <c r="B419" s="1" t="s">
        <v>206</v>
      </c>
      <c r="C419" s="1" t="s">
        <v>213</v>
      </c>
      <c r="D419" s="1" t="s">
        <v>214</v>
      </c>
      <c r="E419" s="1" t="s">
        <v>2</v>
      </c>
      <c r="F419" s="1">
        <v>30</v>
      </c>
      <c r="G419" s="1">
        <v>27</v>
      </c>
      <c r="H419" s="1">
        <v>32</v>
      </c>
      <c r="I419" s="1"/>
      <c r="J419" s="1"/>
      <c r="K419" s="1"/>
      <c r="L419" s="1"/>
      <c r="M419" s="1"/>
      <c r="N419" s="1"/>
      <c r="O419" s="2">
        <f>180*1.7</f>
        <v>306</v>
      </c>
      <c r="P419" s="1">
        <v>0</v>
      </c>
      <c r="Q419" s="1">
        <v>1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0</v>
      </c>
      <c r="AI419" s="1">
        <v>0</v>
      </c>
      <c r="AJ419" s="1">
        <v>0</v>
      </c>
      <c r="AK419" s="1">
        <v>1</v>
      </c>
      <c r="AL419" s="1">
        <f>46*7</f>
        <v>322</v>
      </c>
      <c r="AM419" s="2">
        <v>1</v>
      </c>
      <c r="AN419" s="2">
        <v>2</v>
      </c>
      <c r="AO419" s="2">
        <v>3</v>
      </c>
      <c r="AP419" s="2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3">
      <c r="A420" s="1" t="s">
        <v>153</v>
      </c>
      <c r="B420" s="1" t="s">
        <v>208</v>
      </c>
      <c r="C420" s="1" t="s">
        <v>213</v>
      </c>
      <c r="D420" s="1" t="s">
        <v>214</v>
      </c>
      <c r="E420" s="1" t="s">
        <v>2</v>
      </c>
      <c r="F420" s="1"/>
      <c r="G420" s="1"/>
      <c r="H420" s="1"/>
      <c r="I420" s="1">
        <v>62</v>
      </c>
      <c r="J420" s="1">
        <v>56</v>
      </c>
      <c r="K420" s="1">
        <v>68</v>
      </c>
      <c r="L420" s="1">
        <v>62</v>
      </c>
      <c r="M420" s="1">
        <v>56</v>
      </c>
      <c r="N420" s="1">
        <v>68</v>
      </c>
      <c r="O420" s="1"/>
      <c r="P420" s="1">
        <v>0</v>
      </c>
      <c r="Q420" s="1">
        <v>1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6">
        <v>1</v>
      </c>
      <c r="Z420" s="6">
        <v>1</v>
      </c>
      <c r="AA420" s="6">
        <v>1</v>
      </c>
      <c r="AB420" s="6">
        <v>1</v>
      </c>
      <c r="AC420" s="6">
        <v>1</v>
      </c>
      <c r="AD420" s="6">
        <v>1</v>
      </c>
      <c r="AE420" s="6">
        <v>1</v>
      </c>
      <c r="AF420" s="6">
        <v>1</v>
      </c>
      <c r="AG420" s="6">
        <v>1</v>
      </c>
      <c r="AH420" s="6">
        <v>1</v>
      </c>
      <c r="AI420" s="6">
        <v>0</v>
      </c>
      <c r="AJ420" s="6">
        <v>0</v>
      </c>
      <c r="AK420" s="1">
        <v>1</v>
      </c>
      <c r="AL420" s="1"/>
      <c r="AM420" s="2"/>
      <c r="AN420" s="2"/>
      <c r="AO420" s="2">
        <v>3</v>
      </c>
      <c r="AP420" s="2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3">
      <c r="A421" s="1" t="s">
        <v>153</v>
      </c>
      <c r="B421" s="1" t="s">
        <v>209</v>
      </c>
      <c r="C421" s="1" t="s">
        <v>213</v>
      </c>
      <c r="D421" s="1" t="s">
        <v>214</v>
      </c>
      <c r="E421" s="1" t="s">
        <v>2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>
        <v>1</v>
      </c>
      <c r="AL421" s="1"/>
      <c r="AM421" s="2"/>
      <c r="AN421" s="2"/>
      <c r="AO421" s="2"/>
      <c r="AP421" s="2"/>
      <c r="AQ421" s="1">
        <v>0</v>
      </c>
      <c r="AR421" s="1">
        <v>0</v>
      </c>
      <c r="AS421" s="1">
        <v>0</v>
      </c>
      <c r="AT421" s="1">
        <v>1</v>
      </c>
      <c r="AU421" s="1">
        <v>0</v>
      </c>
      <c r="AV421" s="1">
        <v>0</v>
      </c>
      <c r="AW421" s="1">
        <v>0</v>
      </c>
      <c r="AX421" s="1">
        <v>0</v>
      </c>
      <c r="AY421" s="1">
        <v>1</v>
      </c>
      <c r="AZ421" s="1">
        <v>0</v>
      </c>
      <c r="BA421" s="1">
        <v>0</v>
      </c>
      <c r="BB421" s="1">
        <v>0</v>
      </c>
      <c r="BC421" s="1"/>
    </row>
    <row r="422" spans="1:55" x14ac:dyDescent="0.3">
      <c r="A422" s="1" t="s">
        <v>154</v>
      </c>
      <c r="B422" s="1" t="s">
        <v>205</v>
      </c>
      <c r="C422" s="1" t="s">
        <v>213</v>
      </c>
      <c r="D422" s="1" t="s">
        <v>214</v>
      </c>
      <c r="E422" s="1" t="s">
        <v>2</v>
      </c>
      <c r="F422" s="1">
        <v>23</v>
      </c>
      <c r="G422" s="1"/>
      <c r="H422" s="1"/>
      <c r="I422" s="1"/>
      <c r="J422" s="1"/>
      <c r="K422" s="1"/>
      <c r="L422" s="1"/>
      <c r="M422" s="1"/>
      <c r="N422" s="1"/>
      <c r="O422" s="1"/>
      <c r="P422" s="1">
        <v>0</v>
      </c>
      <c r="Q422" s="1">
        <v>0</v>
      </c>
      <c r="R422" s="1"/>
      <c r="S422" s="1">
        <v>1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>
        <v>1</v>
      </c>
      <c r="AL422" s="1"/>
      <c r="AM422" s="2"/>
      <c r="AN422" s="2"/>
      <c r="AO422" s="2"/>
      <c r="AP422" s="2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>
        <v>6</v>
      </c>
    </row>
    <row r="423" spans="1:55" x14ac:dyDescent="0.3">
      <c r="A423" s="1" t="s">
        <v>154</v>
      </c>
      <c r="B423" s="1" t="s">
        <v>206</v>
      </c>
      <c r="C423" s="1" t="s">
        <v>213</v>
      </c>
      <c r="D423" s="1" t="s">
        <v>214</v>
      </c>
      <c r="E423" s="1" t="s">
        <v>2</v>
      </c>
      <c r="F423" s="1">
        <v>22</v>
      </c>
      <c r="G423" s="1">
        <v>20</v>
      </c>
      <c r="H423" s="1">
        <v>26</v>
      </c>
      <c r="I423" s="1"/>
      <c r="J423" s="1"/>
      <c r="K423" s="1"/>
      <c r="L423" s="1"/>
      <c r="M423" s="1"/>
      <c r="N423" s="1"/>
      <c r="O423" s="2">
        <f>45*2.7</f>
        <v>121.50000000000001</v>
      </c>
      <c r="P423" s="1">
        <v>0</v>
      </c>
      <c r="Q423" s="1">
        <v>1</v>
      </c>
      <c r="R423" s="1">
        <v>0</v>
      </c>
      <c r="S423" s="1">
        <v>1</v>
      </c>
      <c r="T423" s="1">
        <v>1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0</v>
      </c>
      <c r="AJ423" s="1">
        <v>0</v>
      </c>
      <c r="AK423" s="1">
        <v>1</v>
      </c>
      <c r="AL423" s="1">
        <f>40*7</f>
        <v>280</v>
      </c>
      <c r="AM423" s="2">
        <v>1</v>
      </c>
      <c r="AN423" s="2">
        <v>2</v>
      </c>
      <c r="AO423" s="2">
        <v>3</v>
      </c>
      <c r="AP423" s="2"/>
      <c r="AQ423" s="1">
        <v>1</v>
      </c>
      <c r="AR423" s="1">
        <v>1</v>
      </c>
      <c r="AS423" s="1">
        <v>1</v>
      </c>
      <c r="AT423" s="1">
        <v>1</v>
      </c>
      <c r="AU423" s="1">
        <v>0</v>
      </c>
      <c r="AV423" s="1">
        <v>1</v>
      </c>
      <c r="AW423" s="1">
        <v>0</v>
      </c>
      <c r="AX423" s="1">
        <v>0</v>
      </c>
      <c r="AY423" s="1">
        <v>1</v>
      </c>
      <c r="AZ423" s="1">
        <v>0</v>
      </c>
      <c r="BA423" s="1">
        <v>0</v>
      </c>
      <c r="BB423" s="1">
        <v>0</v>
      </c>
      <c r="BC423" s="1"/>
    </row>
    <row r="424" spans="1:55" x14ac:dyDescent="0.3">
      <c r="A424" s="1" t="s">
        <v>154</v>
      </c>
      <c r="B424" s="1" t="s">
        <v>207</v>
      </c>
      <c r="C424" s="1" t="s">
        <v>213</v>
      </c>
      <c r="D424" s="1" t="s">
        <v>214</v>
      </c>
      <c r="E424" s="1" t="s">
        <v>2</v>
      </c>
      <c r="F424" s="1">
        <v>45.8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>
        <v>1</v>
      </c>
      <c r="AL424" s="1"/>
      <c r="AM424" s="2"/>
      <c r="AN424" s="2"/>
      <c r="AO424" s="2"/>
      <c r="AP424" s="2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>
        <v>7.8</v>
      </c>
    </row>
    <row r="425" spans="1:55" x14ac:dyDescent="0.3">
      <c r="A425" s="1" t="s">
        <v>154</v>
      </c>
      <c r="B425" s="1" t="s">
        <v>208</v>
      </c>
      <c r="C425" s="1" t="s">
        <v>213</v>
      </c>
      <c r="D425" s="1" t="s">
        <v>214</v>
      </c>
      <c r="E425" s="1" t="s">
        <v>2</v>
      </c>
      <c r="F425" s="1"/>
      <c r="G425" s="1"/>
      <c r="H425" s="1"/>
      <c r="I425" s="1">
        <v>45</v>
      </c>
      <c r="J425" s="1">
        <v>41</v>
      </c>
      <c r="K425" s="1">
        <v>49</v>
      </c>
      <c r="L425" s="1">
        <v>46</v>
      </c>
      <c r="M425" s="1">
        <v>40</v>
      </c>
      <c r="N425" s="1">
        <v>52</v>
      </c>
      <c r="O425" s="1"/>
      <c r="P425" s="1">
        <v>0</v>
      </c>
      <c r="Q425" s="1">
        <v>1</v>
      </c>
      <c r="R425" s="1">
        <v>0</v>
      </c>
      <c r="S425" s="1">
        <v>1</v>
      </c>
      <c r="T425" s="1">
        <v>1</v>
      </c>
      <c r="U425" s="1">
        <v>0</v>
      </c>
      <c r="V425" s="1">
        <v>0</v>
      </c>
      <c r="W425" s="1">
        <v>0</v>
      </c>
      <c r="X425" s="1">
        <v>1</v>
      </c>
      <c r="Y425" s="6">
        <v>0</v>
      </c>
      <c r="Z425" s="6">
        <v>1</v>
      </c>
      <c r="AA425" s="6">
        <v>1</v>
      </c>
      <c r="AB425" s="6">
        <v>1</v>
      </c>
      <c r="AC425" s="6">
        <v>1</v>
      </c>
      <c r="AD425" s="6">
        <v>1</v>
      </c>
      <c r="AE425" s="6">
        <v>1</v>
      </c>
      <c r="AF425" s="6">
        <v>1</v>
      </c>
      <c r="AG425" s="6">
        <v>1</v>
      </c>
      <c r="AH425" s="6">
        <v>1</v>
      </c>
      <c r="AI425" s="6">
        <v>1</v>
      </c>
      <c r="AJ425" s="6">
        <v>0</v>
      </c>
      <c r="AK425" s="1">
        <v>1</v>
      </c>
      <c r="AL425" s="1"/>
      <c r="AM425" s="2"/>
      <c r="AN425" s="2"/>
      <c r="AO425" s="2">
        <v>3</v>
      </c>
      <c r="AP425" s="2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3">
      <c r="A426" s="1" t="s">
        <v>154</v>
      </c>
      <c r="B426" s="1" t="s">
        <v>209</v>
      </c>
      <c r="C426" s="1" t="s">
        <v>213</v>
      </c>
      <c r="D426" s="1" t="s">
        <v>214</v>
      </c>
      <c r="E426" s="1" t="s">
        <v>2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>
        <v>1</v>
      </c>
      <c r="AL426" s="1"/>
      <c r="AM426" s="2"/>
      <c r="AN426" s="2"/>
      <c r="AO426" s="2"/>
      <c r="AP426" s="2"/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0</v>
      </c>
      <c r="BA426" s="1">
        <v>0</v>
      </c>
      <c r="BB426" s="1">
        <v>0</v>
      </c>
      <c r="BC426" s="1"/>
    </row>
    <row r="427" spans="1:55" x14ac:dyDescent="0.3">
      <c r="A427" s="1" t="s">
        <v>155</v>
      </c>
      <c r="B427" s="1" t="s">
        <v>205</v>
      </c>
      <c r="C427" s="1" t="s">
        <v>213</v>
      </c>
      <c r="D427" s="1" t="s">
        <v>214</v>
      </c>
      <c r="E427" s="1" t="s">
        <v>2</v>
      </c>
      <c r="F427" s="1">
        <v>30</v>
      </c>
      <c r="G427" s="1"/>
      <c r="H427" s="1"/>
      <c r="I427" s="1"/>
      <c r="J427" s="1"/>
      <c r="K427" s="1"/>
      <c r="L427" s="1"/>
      <c r="M427" s="1"/>
      <c r="N427" s="1"/>
      <c r="O427" s="1"/>
      <c r="P427" s="1">
        <v>0</v>
      </c>
      <c r="Q427" s="1">
        <v>1</v>
      </c>
      <c r="R427" s="1"/>
      <c r="S427" s="1">
        <v>1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>
        <v>1</v>
      </c>
      <c r="AL427" s="1"/>
      <c r="AM427" s="2"/>
      <c r="AN427" s="2"/>
      <c r="AO427" s="2"/>
      <c r="AP427" s="2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>
        <v>9</v>
      </c>
    </row>
    <row r="428" spans="1:55" x14ac:dyDescent="0.3">
      <c r="A428" s="1" t="s">
        <v>155</v>
      </c>
      <c r="B428" s="1" t="s">
        <v>206</v>
      </c>
      <c r="C428" s="1" t="s">
        <v>213</v>
      </c>
      <c r="D428" s="1" t="s">
        <v>214</v>
      </c>
      <c r="E428" s="1" t="s">
        <v>2</v>
      </c>
      <c r="F428" s="1">
        <v>29</v>
      </c>
      <c r="G428" s="1">
        <v>26</v>
      </c>
      <c r="H428" s="1">
        <v>32</v>
      </c>
      <c r="I428" s="1"/>
      <c r="J428" s="1"/>
      <c r="K428" s="1"/>
      <c r="L428" s="1"/>
      <c r="M428" s="1"/>
      <c r="N428" s="1"/>
      <c r="O428" s="2">
        <v>800</v>
      </c>
      <c r="P428" s="1">
        <v>0</v>
      </c>
      <c r="Q428" s="1">
        <v>1</v>
      </c>
      <c r="R428" s="1">
        <v>0</v>
      </c>
      <c r="S428" s="1">
        <v>1</v>
      </c>
      <c r="T428" s="1">
        <v>1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0</v>
      </c>
      <c r="AJ428" s="1">
        <v>0</v>
      </c>
      <c r="AK428" s="1">
        <v>1</v>
      </c>
      <c r="AL428" s="1">
        <v>280</v>
      </c>
      <c r="AM428" s="2">
        <v>1</v>
      </c>
      <c r="AN428" s="2">
        <v>2</v>
      </c>
      <c r="AO428" s="2">
        <v>2</v>
      </c>
      <c r="AP428" s="2"/>
      <c r="AQ428" s="1">
        <v>1</v>
      </c>
      <c r="AR428" s="1">
        <v>1</v>
      </c>
      <c r="AS428" s="1">
        <v>1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1</v>
      </c>
      <c r="AZ428" s="1">
        <v>0</v>
      </c>
      <c r="BA428" s="1">
        <v>0</v>
      </c>
      <c r="BB428" s="1">
        <v>0</v>
      </c>
      <c r="BC428" s="1"/>
    </row>
    <row r="429" spans="1:55" x14ac:dyDescent="0.3">
      <c r="A429" s="1" t="s">
        <v>155</v>
      </c>
      <c r="B429" s="1" t="s">
        <v>208</v>
      </c>
      <c r="C429" s="1" t="s">
        <v>213</v>
      </c>
      <c r="D429" s="1" t="s">
        <v>214</v>
      </c>
      <c r="E429" s="1" t="s">
        <v>2</v>
      </c>
      <c r="F429" s="1"/>
      <c r="G429" s="1"/>
      <c r="H429" s="1"/>
      <c r="I429" s="1">
        <v>53</v>
      </c>
      <c r="J429" s="1">
        <v>46</v>
      </c>
      <c r="K429" s="1">
        <v>60</v>
      </c>
      <c r="L429" s="1">
        <v>59.5</v>
      </c>
      <c r="M429" s="1">
        <v>53</v>
      </c>
      <c r="N429" s="1">
        <v>66</v>
      </c>
      <c r="O429" s="1"/>
      <c r="P429" s="1">
        <v>0</v>
      </c>
      <c r="Q429" s="1">
        <v>1</v>
      </c>
      <c r="R429" s="1">
        <v>0</v>
      </c>
      <c r="S429" s="1">
        <v>1</v>
      </c>
      <c r="T429" s="1">
        <v>1</v>
      </c>
      <c r="U429" s="1">
        <v>0</v>
      </c>
      <c r="V429" s="1">
        <v>0</v>
      </c>
      <c r="W429" s="1">
        <v>0</v>
      </c>
      <c r="X429" s="1">
        <v>1</v>
      </c>
      <c r="Y429" s="6">
        <v>1</v>
      </c>
      <c r="Z429" s="6">
        <v>1</v>
      </c>
      <c r="AA429" s="6">
        <v>1</v>
      </c>
      <c r="AB429" s="6">
        <v>1</v>
      </c>
      <c r="AC429" s="6">
        <v>1</v>
      </c>
      <c r="AD429" s="6">
        <v>1</v>
      </c>
      <c r="AE429" s="6">
        <v>1</v>
      </c>
      <c r="AF429" s="6">
        <v>1</v>
      </c>
      <c r="AG429" s="6">
        <v>1</v>
      </c>
      <c r="AH429" s="6">
        <v>1</v>
      </c>
      <c r="AI429" s="6">
        <v>1</v>
      </c>
      <c r="AJ429" s="6">
        <v>1</v>
      </c>
      <c r="AK429" s="1">
        <v>1</v>
      </c>
      <c r="AL429" s="1"/>
      <c r="AM429" s="2"/>
      <c r="AN429" s="2"/>
      <c r="AO429" s="2">
        <v>2</v>
      </c>
      <c r="AP429" s="2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3">
      <c r="A430" s="1" t="s">
        <v>155</v>
      </c>
      <c r="B430" s="1" t="s">
        <v>209</v>
      </c>
      <c r="C430" s="1" t="s">
        <v>213</v>
      </c>
      <c r="D430" s="1" t="s">
        <v>214</v>
      </c>
      <c r="E430" s="1" t="s">
        <v>2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>
        <v>1</v>
      </c>
      <c r="AL430" s="1"/>
      <c r="AM430" s="2"/>
      <c r="AN430" s="2"/>
      <c r="AO430" s="2"/>
      <c r="AP430" s="2"/>
      <c r="AQ430" s="1">
        <v>1</v>
      </c>
      <c r="AR430" s="1">
        <v>1</v>
      </c>
      <c r="AS430" s="1">
        <v>1</v>
      </c>
      <c r="AT430" s="1">
        <v>0</v>
      </c>
      <c r="AU430" s="1">
        <v>0</v>
      </c>
      <c r="AV430" s="1">
        <v>0</v>
      </c>
      <c r="AW430" s="1">
        <v>1</v>
      </c>
      <c r="AX430" s="1">
        <v>1</v>
      </c>
      <c r="AY430" s="1">
        <v>1</v>
      </c>
      <c r="AZ430" s="1">
        <v>0</v>
      </c>
      <c r="BA430" s="1">
        <v>1</v>
      </c>
      <c r="BB430" s="1">
        <v>0</v>
      </c>
      <c r="BC430" s="1"/>
    </row>
    <row r="431" spans="1:55" x14ac:dyDescent="0.3">
      <c r="A431" s="1" t="s">
        <v>156</v>
      </c>
      <c r="B431" s="1" t="s">
        <v>205</v>
      </c>
      <c r="C431" s="1" t="s">
        <v>213</v>
      </c>
      <c r="D431" s="1" t="s">
        <v>214</v>
      </c>
      <c r="E431" s="1" t="s">
        <v>2</v>
      </c>
      <c r="F431" s="1">
        <v>28</v>
      </c>
      <c r="G431" s="1"/>
      <c r="H431" s="1"/>
      <c r="I431" s="1"/>
      <c r="J431" s="1"/>
      <c r="K431" s="1"/>
      <c r="L431" s="1"/>
      <c r="M431" s="1"/>
      <c r="N431" s="1"/>
      <c r="O431" s="1"/>
      <c r="P431" s="1">
        <v>0</v>
      </c>
      <c r="Q431" s="1">
        <v>0</v>
      </c>
      <c r="R431" s="1"/>
      <c r="S431" s="1">
        <v>0</v>
      </c>
      <c r="T431" s="1">
        <v>1</v>
      </c>
      <c r="U431" s="1">
        <v>0</v>
      </c>
      <c r="V431" s="1">
        <v>0</v>
      </c>
      <c r="W431" s="1">
        <v>0</v>
      </c>
      <c r="X431" s="1">
        <v>1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>
        <v>1</v>
      </c>
      <c r="AL431" s="1"/>
      <c r="AM431" s="2"/>
      <c r="AN431" s="2"/>
      <c r="AO431" s="2"/>
      <c r="AP431" s="2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>
        <v>9</v>
      </c>
    </row>
    <row r="432" spans="1:55" x14ac:dyDescent="0.3">
      <c r="A432" s="1" t="s">
        <v>156</v>
      </c>
      <c r="B432" s="1" t="s">
        <v>206</v>
      </c>
      <c r="C432" s="1" t="s">
        <v>213</v>
      </c>
      <c r="D432" s="1" t="s">
        <v>214</v>
      </c>
      <c r="E432" s="1" t="s">
        <v>2</v>
      </c>
      <c r="F432" s="1">
        <v>28</v>
      </c>
      <c r="G432" s="1">
        <v>26</v>
      </c>
      <c r="H432" s="1">
        <v>30</v>
      </c>
      <c r="I432" s="1"/>
      <c r="J432" s="1"/>
      <c r="K432" s="1"/>
      <c r="L432" s="1"/>
      <c r="M432" s="1"/>
      <c r="N432" s="1"/>
      <c r="O432" s="2">
        <f>94*5</f>
        <v>470</v>
      </c>
      <c r="P432" s="1">
        <v>0</v>
      </c>
      <c r="Q432" s="1">
        <v>1</v>
      </c>
      <c r="R432" s="1">
        <v>0</v>
      </c>
      <c r="S432" s="1">
        <v>1</v>
      </c>
      <c r="T432" s="1">
        <v>1</v>
      </c>
      <c r="U432" s="1">
        <v>0</v>
      </c>
      <c r="V432" s="1">
        <v>1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0</v>
      </c>
      <c r="AJ432" s="1">
        <v>0</v>
      </c>
      <c r="AK432" s="1">
        <v>1</v>
      </c>
      <c r="AL432" s="1">
        <v>63</v>
      </c>
      <c r="AM432" s="2">
        <v>1</v>
      </c>
      <c r="AN432" s="2">
        <v>2</v>
      </c>
      <c r="AO432" s="2">
        <v>3</v>
      </c>
      <c r="AP432" s="2"/>
      <c r="AQ432" s="1">
        <v>0</v>
      </c>
      <c r="AR432" s="1">
        <v>0</v>
      </c>
      <c r="AS432" s="1">
        <v>1</v>
      </c>
      <c r="AT432" s="1">
        <v>0</v>
      </c>
      <c r="AU432" s="1">
        <v>0</v>
      </c>
      <c r="AV432" s="1">
        <v>0</v>
      </c>
      <c r="AW432" s="1">
        <v>1</v>
      </c>
      <c r="AX432" s="1">
        <v>0</v>
      </c>
      <c r="AY432" s="1">
        <v>1</v>
      </c>
      <c r="AZ432" s="1">
        <v>0</v>
      </c>
      <c r="BA432" s="1">
        <v>0</v>
      </c>
      <c r="BB432" s="1">
        <v>0</v>
      </c>
      <c r="BC432" s="1"/>
    </row>
    <row r="433" spans="1:55" x14ac:dyDescent="0.3">
      <c r="A433" s="1" t="s">
        <v>156</v>
      </c>
      <c r="B433" s="1" t="s">
        <v>208</v>
      </c>
      <c r="C433" s="1" t="s">
        <v>213</v>
      </c>
      <c r="D433" s="1" t="s">
        <v>214</v>
      </c>
      <c r="E433" s="1" t="s">
        <v>2</v>
      </c>
      <c r="F433" s="1"/>
      <c r="G433" s="1"/>
      <c r="H433" s="1"/>
      <c r="I433" s="1">
        <v>53</v>
      </c>
      <c r="J433" s="1">
        <v>47</v>
      </c>
      <c r="K433" s="1">
        <v>59</v>
      </c>
      <c r="L433" s="1">
        <v>54</v>
      </c>
      <c r="M433" s="1">
        <v>46</v>
      </c>
      <c r="N433" s="1">
        <v>62</v>
      </c>
      <c r="O433" s="1"/>
      <c r="P433" s="1">
        <v>0</v>
      </c>
      <c r="Q433" s="1">
        <v>1</v>
      </c>
      <c r="R433" s="1">
        <v>0</v>
      </c>
      <c r="S433" s="1">
        <v>1</v>
      </c>
      <c r="T433" s="1">
        <v>1</v>
      </c>
      <c r="U433" s="1">
        <v>0</v>
      </c>
      <c r="V433" s="1">
        <v>0</v>
      </c>
      <c r="W433" s="1">
        <v>0</v>
      </c>
      <c r="X433" s="1">
        <v>1</v>
      </c>
      <c r="Y433" s="6">
        <v>1</v>
      </c>
      <c r="Z433" s="6">
        <v>1</v>
      </c>
      <c r="AA433" s="6">
        <v>1</v>
      </c>
      <c r="AB433" s="6">
        <v>1</v>
      </c>
      <c r="AC433" s="6">
        <v>1</v>
      </c>
      <c r="AD433" s="6">
        <v>1</v>
      </c>
      <c r="AE433" s="6">
        <v>1</v>
      </c>
      <c r="AF433" s="6">
        <v>1</v>
      </c>
      <c r="AG433" s="6">
        <v>1</v>
      </c>
      <c r="AH433" s="6">
        <v>1</v>
      </c>
      <c r="AI433" s="6">
        <v>1</v>
      </c>
      <c r="AJ433" s="6">
        <v>1</v>
      </c>
      <c r="AK433" s="1">
        <v>1</v>
      </c>
      <c r="AL433" s="1"/>
      <c r="AM433" s="2"/>
      <c r="AN433" s="2"/>
      <c r="AO433" s="2">
        <v>3</v>
      </c>
      <c r="AP433" s="2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3">
      <c r="A434" s="1" t="s">
        <v>156</v>
      </c>
      <c r="B434" s="1" t="s">
        <v>209</v>
      </c>
      <c r="C434" s="1" t="s">
        <v>213</v>
      </c>
      <c r="D434" s="1" t="s">
        <v>214</v>
      </c>
      <c r="E434" s="1" t="s">
        <v>2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>
        <v>1</v>
      </c>
      <c r="AL434" s="1"/>
      <c r="AM434" s="2"/>
      <c r="AN434" s="2"/>
      <c r="AO434" s="2"/>
      <c r="AP434" s="2"/>
      <c r="AQ434" s="1">
        <v>1</v>
      </c>
      <c r="AR434" s="1">
        <v>1</v>
      </c>
      <c r="AS434" s="1">
        <v>1</v>
      </c>
      <c r="AT434" s="1">
        <v>0</v>
      </c>
      <c r="AU434" s="1">
        <v>0</v>
      </c>
      <c r="AV434" s="1">
        <v>0</v>
      </c>
      <c r="AW434" s="1">
        <v>1</v>
      </c>
      <c r="AX434" s="1">
        <v>1</v>
      </c>
      <c r="AY434" s="1">
        <v>1</v>
      </c>
      <c r="AZ434" s="1">
        <v>1</v>
      </c>
      <c r="BA434" s="1">
        <v>1</v>
      </c>
      <c r="BB434" s="1">
        <v>0</v>
      </c>
      <c r="BC434" s="1"/>
    </row>
    <row r="435" spans="1:55" x14ac:dyDescent="0.3">
      <c r="A435" s="1" t="s">
        <v>157</v>
      </c>
      <c r="B435" s="1" t="s">
        <v>205</v>
      </c>
      <c r="C435" s="1" t="s">
        <v>213</v>
      </c>
      <c r="D435" s="1" t="s">
        <v>214</v>
      </c>
      <c r="E435" s="1" t="s">
        <v>2</v>
      </c>
      <c r="F435" s="1">
        <v>22</v>
      </c>
      <c r="G435" s="1"/>
      <c r="H435" s="1"/>
      <c r="I435" s="1"/>
      <c r="J435" s="1"/>
      <c r="K435" s="1"/>
      <c r="L435" s="1"/>
      <c r="M435" s="1"/>
      <c r="N435" s="1"/>
      <c r="O435" s="1"/>
      <c r="P435" s="1">
        <v>0</v>
      </c>
      <c r="Q435" s="1">
        <v>1</v>
      </c>
      <c r="R435" s="1"/>
      <c r="S435" s="1">
        <v>0</v>
      </c>
      <c r="T435" s="1">
        <v>0</v>
      </c>
      <c r="U435" s="1">
        <v>0</v>
      </c>
      <c r="V435" s="1">
        <v>1</v>
      </c>
      <c r="W435" s="1">
        <v>0</v>
      </c>
      <c r="X435" s="1">
        <v>0</v>
      </c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>
        <v>1</v>
      </c>
      <c r="AL435" s="1"/>
      <c r="AM435" s="2"/>
      <c r="AN435" s="2"/>
      <c r="AO435" s="2"/>
      <c r="AP435" s="2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>
        <v>3</v>
      </c>
    </row>
    <row r="436" spans="1:55" x14ac:dyDescent="0.3">
      <c r="A436" s="1" t="s">
        <v>157</v>
      </c>
      <c r="B436" s="1" t="s">
        <v>206</v>
      </c>
      <c r="C436" s="1" t="s">
        <v>213</v>
      </c>
      <c r="D436" s="1" t="s">
        <v>214</v>
      </c>
      <c r="E436" s="1" t="s">
        <v>2</v>
      </c>
      <c r="F436" s="1">
        <v>21</v>
      </c>
      <c r="G436" s="1">
        <v>18</v>
      </c>
      <c r="H436" s="1">
        <v>24</v>
      </c>
      <c r="I436" s="1"/>
      <c r="J436" s="1"/>
      <c r="K436" s="1"/>
      <c r="L436" s="1"/>
      <c r="M436" s="1"/>
      <c r="N436" s="1"/>
      <c r="O436" s="2">
        <f>90*2.1</f>
        <v>189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1</v>
      </c>
      <c r="AF436" s="1">
        <v>1</v>
      </c>
      <c r="AG436" s="1">
        <v>0</v>
      </c>
      <c r="AH436" s="1">
        <v>0</v>
      </c>
      <c r="AI436" s="1">
        <v>0</v>
      </c>
      <c r="AJ436" s="1">
        <v>0</v>
      </c>
      <c r="AK436" s="1">
        <v>1</v>
      </c>
      <c r="AL436" s="1">
        <v>21</v>
      </c>
      <c r="AM436" s="2">
        <v>1</v>
      </c>
      <c r="AN436" s="2">
        <v>2</v>
      </c>
      <c r="AO436" s="2">
        <v>2</v>
      </c>
      <c r="AP436" s="2"/>
      <c r="AQ436" s="1">
        <v>0</v>
      </c>
      <c r="AR436" s="1">
        <v>0</v>
      </c>
      <c r="AS436" s="1">
        <v>0</v>
      </c>
      <c r="AT436" s="1">
        <v>1</v>
      </c>
      <c r="AU436" s="1">
        <v>1</v>
      </c>
      <c r="AV436" s="1">
        <v>1</v>
      </c>
      <c r="AW436" s="1">
        <v>1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  <c r="BC436" s="1"/>
    </row>
    <row r="437" spans="1:55" x14ac:dyDescent="0.3">
      <c r="A437" s="1" t="s">
        <v>157</v>
      </c>
      <c r="B437" s="1" t="s">
        <v>207</v>
      </c>
      <c r="C437" s="1" t="s">
        <v>213</v>
      </c>
      <c r="D437" s="1" t="s">
        <v>214</v>
      </c>
      <c r="E437" s="1" t="s">
        <v>2</v>
      </c>
      <c r="F437" s="1">
        <v>38.9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>
        <v>1</v>
      </c>
      <c r="AL437" s="1"/>
      <c r="AM437" s="2"/>
      <c r="AN437" s="2"/>
      <c r="AO437" s="2"/>
      <c r="AP437" s="2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>
        <v>6.6</v>
      </c>
    </row>
    <row r="438" spans="1:55" x14ac:dyDescent="0.3">
      <c r="A438" s="1" t="s">
        <v>157</v>
      </c>
      <c r="B438" s="1" t="s">
        <v>208</v>
      </c>
      <c r="C438" s="1" t="s">
        <v>213</v>
      </c>
      <c r="D438" s="1" t="s">
        <v>214</v>
      </c>
      <c r="E438" s="1" t="s">
        <v>2</v>
      </c>
      <c r="F438" s="1"/>
      <c r="G438" s="1"/>
      <c r="H438" s="1"/>
      <c r="I438" s="1">
        <v>33.5</v>
      </c>
      <c r="J438" s="1">
        <v>30</v>
      </c>
      <c r="K438" s="1">
        <v>37</v>
      </c>
      <c r="L438" s="1">
        <v>38.5</v>
      </c>
      <c r="M438" s="1">
        <v>35</v>
      </c>
      <c r="N438" s="1">
        <v>42</v>
      </c>
      <c r="O438" s="1"/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1</v>
      </c>
      <c r="W438" s="1">
        <v>0</v>
      </c>
      <c r="X438" s="1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1</v>
      </c>
      <c r="AE438" s="6">
        <v>1</v>
      </c>
      <c r="AF438" s="6">
        <v>1</v>
      </c>
      <c r="AG438" s="6">
        <v>0</v>
      </c>
      <c r="AH438" s="6">
        <v>0</v>
      </c>
      <c r="AI438" s="6">
        <v>0</v>
      </c>
      <c r="AJ438" s="6">
        <v>0</v>
      </c>
      <c r="AK438" s="1">
        <v>1</v>
      </c>
      <c r="AL438" s="1"/>
      <c r="AM438" s="2"/>
      <c r="AN438" s="2"/>
      <c r="AO438" s="2">
        <v>3</v>
      </c>
      <c r="AP438" s="2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3">
      <c r="A439" s="1" t="s">
        <v>157</v>
      </c>
      <c r="B439" s="1" t="s">
        <v>209</v>
      </c>
      <c r="C439" s="1" t="s">
        <v>213</v>
      </c>
      <c r="D439" s="1" t="s">
        <v>214</v>
      </c>
      <c r="E439" s="1" t="s">
        <v>2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>
        <v>1</v>
      </c>
      <c r="AL439" s="1"/>
      <c r="AM439" s="2"/>
      <c r="AN439" s="2"/>
      <c r="AO439" s="2"/>
      <c r="AP439" s="2"/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1</v>
      </c>
      <c r="AX439" s="1">
        <v>1</v>
      </c>
      <c r="AY439" s="1">
        <v>1</v>
      </c>
      <c r="AZ439" s="1">
        <v>0</v>
      </c>
      <c r="BA439" s="1">
        <v>0</v>
      </c>
      <c r="BB439" s="1">
        <v>0</v>
      </c>
      <c r="BC439" s="1"/>
    </row>
    <row r="440" spans="1:55" x14ac:dyDescent="0.3">
      <c r="A440" s="1" t="s">
        <v>158</v>
      </c>
      <c r="B440" s="1" t="s">
        <v>205</v>
      </c>
      <c r="C440" s="1" t="s">
        <v>213</v>
      </c>
      <c r="D440" s="1" t="s">
        <v>214</v>
      </c>
      <c r="E440" s="1" t="s">
        <v>2</v>
      </c>
      <c r="F440" s="1">
        <v>23</v>
      </c>
      <c r="G440" s="1"/>
      <c r="H440" s="1"/>
      <c r="I440" s="1"/>
      <c r="J440" s="1"/>
      <c r="K440" s="1"/>
      <c r="L440" s="1"/>
      <c r="M440" s="1"/>
      <c r="N440" s="1"/>
      <c r="O440" s="1"/>
      <c r="P440" s="1">
        <v>0</v>
      </c>
      <c r="Q440" s="1">
        <v>1</v>
      </c>
      <c r="R440" s="1"/>
      <c r="S440" s="1">
        <v>0</v>
      </c>
      <c r="T440" s="1">
        <v>0</v>
      </c>
      <c r="U440" s="1">
        <v>0</v>
      </c>
      <c r="V440" s="1">
        <v>1</v>
      </c>
      <c r="W440" s="1">
        <v>0</v>
      </c>
      <c r="X440" s="1">
        <v>0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>
        <v>1</v>
      </c>
      <c r="AL440" s="1"/>
      <c r="AM440" s="2"/>
      <c r="AN440" s="2"/>
      <c r="AO440" s="2"/>
      <c r="AP440" s="2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>
        <v>4</v>
      </c>
    </row>
    <row r="441" spans="1:55" x14ac:dyDescent="0.3">
      <c r="A441" s="1" t="s">
        <v>158</v>
      </c>
      <c r="B441" s="1" t="s">
        <v>206</v>
      </c>
      <c r="C441" s="1" t="s">
        <v>213</v>
      </c>
      <c r="D441" s="1" t="s">
        <v>214</v>
      </c>
      <c r="E441" s="1" t="s">
        <v>2</v>
      </c>
      <c r="F441" s="1">
        <v>23</v>
      </c>
      <c r="G441" s="1">
        <v>21</v>
      </c>
      <c r="H441" s="1">
        <v>25</v>
      </c>
      <c r="I441" s="1"/>
      <c r="J441" s="1"/>
      <c r="K441" s="1"/>
      <c r="L441" s="1"/>
      <c r="M441" s="1"/>
      <c r="N441" s="1"/>
      <c r="O441" s="2">
        <f>108*1.8</f>
        <v>194.4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1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1</v>
      </c>
      <c r="AF441" s="1">
        <v>1</v>
      </c>
      <c r="AG441" s="1">
        <v>1</v>
      </c>
      <c r="AH441" s="1">
        <v>0</v>
      </c>
      <c r="AI441" s="1">
        <v>0</v>
      </c>
      <c r="AJ441" s="1">
        <v>0</v>
      </c>
      <c r="AK441" s="1">
        <v>1</v>
      </c>
      <c r="AL441" s="1">
        <v>21</v>
      </c>
      <c r="AM441" s="2">
        <v>1</v>
      </c>
      <c r="AN441" s="2">
        <v>2</v>
      </c>
      <c r="AO441" s="2">
        <v>2</v>
      </c>
      <c r="AP441" s="2"/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1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/>
    </row>
    <row r="442" spans="1:55" x14ac:dyDescent="0.3">
      <c r="A442" s="1" t="s">
        <v>158</v>
      </c>
      <c r="B442" s="1" t="s">
        <v>208</v>
      </c>
      <c r="C442" s="1" t="s">
        <v>213</v>
      </c>
      <c r="D442" s="1" t="s">
        <v>214</v>
      </c>
      <c r="E442" s="1" t="s">
        <v>2</v>
      </c>
      <c r="F442" s="1"/>
      <c r="G442" s="1"/>
      <c r="H442" s="1"/>
      <c r="I442" s="1">
        <v>41</v>
      </c>
      <c r="J442" s="1">
        <v>38</v>
      </c>
      <c r="K442" s="1">
        <v>44</v>
      </c>
      <c r="L442" s="1">
        <v>41</v>
      </c>
      <c r="M442" s="1">
        <v>38</v>
      </c>
      <c r="N442" s="1">
        <v>44</v>
      </c>
      <c r="O442" s="1"/>
      <c r="P442" s="1">
        <v>0</v>
      </c>
      <c r="Q442" s="1">
        <v>1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0</v>
      </c>
      <c r="X442" s="1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1</v>
      </c>
      <c r="AD442" s="6">
        <v>1</v>
      </c>
      <c r="AE442" s="6">
        <v>1</v>
      </c>
      <c r="AF442" s="6">
        <v>1</v>
      </c>
      <c r="AG442" s="6">
        <v>1</v>
      </c>
      <c r="AH442" s="6">
        <v>0</v>
      </c>
      <c r="AI442" s="6">
        <v>0</v>
      </c>
      <c r="AJ442" s="6">
        <v>0</v>
      </c>
      <c r="AK442" s="1">
        <v>1</v>
      </c>
      <c r="AL442" s="1"/>
      <c r="AM442" s="2"/>
      <c r="AN442" s="2"/>
      <c r="AO442" s="2">
        <v>2</v>
      </c>
      <c r="AP442" s="2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3">
      <c r="A443" s="1" t="s">
        <v>158</v>
      </c>
      <c r="B443" s="1" t="s">
        <v>209</v>
      </c>
      <c r="C443" s="1" t="s">
        <v>213</v>
      </c>
      <c r="D443" s="1" t="s">
        <v>214</v>
      </c>
      <c r="E443" s="1" t="s">
        <v>2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>
        <v>1</v>
      </c>
      <c r="AL443" s="1"/>
      <c r="AM443" s="2"/>
      <c r="AN443" s="2"/>
      <c r="AO443" s="2"/>
      <c r="AP443" s="2"/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1</v>
      </c>
      <c r="AX443" s="1">
        <v>0</v>
      </c>
      <c r="AY443" s="1">
        <v>1</v>
      </c>
      <c r="AZ443" s="1">
        <v>0</v>
      </c>
      <c r="BA443" s="1">
        <v>0</v>
      </c>
      <c r="BB443" s="1">
        <v>0</v>
      </c>
      <c r="BC443" s="1"/>
    </row>
    <row r="444" spans="1:55" x14ac:dyDescent="0.3">
      <c r="A444" s="1" t="s">
        <v>159</v>
      </c>
      <c r="B444" s="1" t="s">
        <v>205</v>
      </c>
      <c r="C444" s="1" t="s">
        <v>213</v>
      </c>
      <c r="D444" s="1" t="s">
        <v>214</v>
      </c>
      <c r="E444" s="1" t="s">
        <v>2</v>
      </c>
      <c r="F444" s="1">
        <v>34.5</v>
      </c>
      <c r="G444" s="1"/>
      <c r="H444" s="1"/>
      <c r="I444" s="1"/>
      <c r="J444" s="1"/>
      <c r="K444" s="1"/>
      <c r="L444" s="1"/>
      <c r="M444" s="1"/>
      <c r="N444" s="1"/>
      <c r="O444" s="1"/>
      <c r="P444" s="1">
        <v>0</v>
      </c>
      <c r="Q444" s="1">
        <v>1</v>
      </c>
      <c r="R444" s="1"/>
      <c r="S444" s="1">
        <v>0</v>
      </c>
      <c r="T444" s="1">
        <v>0</v>
      </c>
      <c r="U444" s="1">
        <v>0</v>
      </c>
      <c r="V444" s="1">
        <v>1</v>
      </c>
      <c r="W444" s="1">
        <v>0</v>
      </c>
      <c r="X444" s="1">
        <v>0</v>
      </c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>
        <v>1</v>
      </c>
      <c r="AL444" s="1"/>
      <c r="AM444" s="2"/>
      <c r="AN444" s="2"/>
      <c r="AO444" s="2"/>
      <c r="AP444" s="2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>
        <v>5</v>
      </c>
    </row>
    <row r="445" spans="1:55" x14ac:dyDescent="0.3">
      <c r="A445" s="1" t="s">
        <v>159</v>
      </c>
      <c r="B445" s="1" t="s">
        <v>210</v>
      </c>
      <c r="C445" s="1" t="s">
        <v>213</v>
      </c>
      <c r="D445" s="1" t="s">
        <v>214</v>
      </c>
      <c r="E445" s="1" t="s">
        <v>2</v>
      </c>
      <c r="F445" s="1"/>
      <c r="G445" s="1"/>
      <c r="H445" s="1"/>
      <c r="I445" s="1">
        <v>33</v>
      </c>
      <c r="J445" s="1">
        <v>30</v>
      </c>
      <c r="K445" s="1">
        <v>36</v>
      </c>
      <c r="L445" s="1">
        <v>36</v>
      </c>
      <c r="M445" s="1">
        <v>34</v>
      </c>
      <c r="N445" s="1">
        <v>39</v>
      </c>
      <c r="O445" s="1">
        <v>250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1</v>
      </c>
      <c r="AF445" s="1">
        <v>1</v>
      </c>
      <c r="AG445" s="1">
        <v>1</v>
      </c>
      <c r="AH445" s="1">
        <v>0</v>
      </c>
      <c r="AI445" s="1">
        <v>0</v>
      </c>
      <c r="AJ445" s="1">
        <v>0</v>
      </c>
      <c r="AK445" s="1">
        <v>1</v>
      </c>
      <c r="AL445" s="1">
        <v>32</v>
      </c>
      <c r="AM445" s="2">
        <v>1</v>
      </c>
      <c r="AN445" s="2">
        <v>2</v>
      </c>
      <c r="AO445" s="2">
        <v>2</v>
      </c>
      <c r="AP445" s="2"/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1</v>
      </c>
      <c r="AX445" s="1">
        <v>0</v>
      </c>
      <c r="AY445" s="1">
        <v>1</v>
      </c>
      <c r="AZ445" s="1">
        <v>0</v>
      </c>
      <c r="BA445" s="1">
        <v>0</v>
      </c>
      <c r="BB445" s="1">
        <v>0</v>
      </c>
      <c r="BC445" s="1">
        <v>4</v>
      </c>
    </row>
    <row r="446" spans="1:55" x14ac:dyDescent="0.3">
      <c r="A446" s="1" t="s">
        <v>159</v>
      </c>
      <c r="B446" s="1" t="s">
        <v>211</v>
      </c>
      <c r="C446" s="1" t="s">
        <v>213</v>
      </c>
      <c r="D446" s="1" t="s">
        <v>214</v>
      </c>
      <c r="E446" s="1" t="s">
        <v>2</v>
      </c>
      <c r="F446" s="1">
        <v>37.1</v>
      </c>
      <c r="G446" s="1"/>
      <c r="H446" s="1"/>
      <c r="I446" s="1"/>
      <c r="J446" s="1"/>
      <c r="K446" s="1"/>
      <c r="L446" s="1"/>
      <c r="M446" s="1"/>
      <c r="N446" s="1"/>
      <c r="O446" s="1">
        <v>666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>
        <v>1</v>
      </c>
      <c r="AL446" s="1"/>
      <c r="AM446" s="2"/>
      <c r="AN446" s="2"/>
      <c r="AO446" s="2"/>
      <c r="AP446" s="2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3">
      <c r="A447" s="1" t="s">
        <v>159</v>
      </c>
      <c r="B447" s="1" t="s">
        <v>208</v>
      </c>
      <c r="C447" s="1" t="s">
        <v>213</v>
      </c>
      <c r="D447" s="1" t="s">
        <v>214</v>
      </c>
      <c r="E447" s="1" t="s">
        <v>2</v>
      </c>
      <c r="F447" s="1"/>
      <c r="G447" s="1"/>
      <c r="H447" s="1"/>
      <c r="I447" s="1">
        <v>73</v>
      </c>
      <c r="J447" s="1">
        <v>66</v>
      </c>
      <c r="K447" s="1">
        <v>80</v>
      </c>
      <c r="L447" s="1">
        <v>73</v>
      </c>
      <c r="M447" s="1">
        <v>66</v>
      </c>
      <c r="N447" s="1">
        <v>80</v>
      </c>
      <c r="O447" s="1"/>
      <c r="P447" s="1">
        <v>0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0</v>
      </c>
      <c r="X447" s="1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1</v>
      </c>
      <c r="AD447" s="6">
        <v>1</v>
      </c>
      <c r="AE447" s="6">
        <v>1</v>
      </c>
      <c r="AF447" s="6">
        <v>1</v>
      </c>
      <c r="AG447" s="6">
        <v>1</v>
      </c>
      <c r="AH447" s="6">
        <v>1</v>
      </c>
      <c r="AI447" s="6">
        <v>0</v>
      </c>
      <c r="AJ447" s="6">
        <v>0</v>
      </c>
      <c r="AK447" s="1">
        <v>1</v>
      </c>
      <c r="AL447" s="1"/>
      <c r="AM447" s="2"/>
      <c r="AN447" s="2"/>
      <c r="AO447" s="2">
        <v>2</v>
      </c>
      <c r="AP447" s="2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3">
      <c r="A448" s="1" t="s">
        <v>159</v>
      </c>
      <c r="B448" s="1" t="s">
        <v>209</v>
      </c>
      <c r="C448" s="1" t="s">
        <v>213</v>
      </c>
      <c r="D448" s="1" t="s">
        <v>214</v>
      </c>
      <c r="E448" s="1" t="s">
        <v>2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>
        <v>1</v>
      </c>
      <c r="AL448" s="1"/>
      <c r="AM448" s="2"/>
      <c r="AN448" s="2"/>
      <c r="AO448" s="2"/>
      <c r="AP448" s="2"/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1</v>
      </c>
      <c r="AX448" s="1">
        <v>0</v>
      </c>
      <c r="AY448" s="1">
        <v>1</v>
      </c>
      <c r="AZ448" s="1">
        <v>0</v>
      </c>
      <c r="BA448" s="1">
        <v>0</v>
      </c>
      <c r="BB448" s="1">
        <v>0</v>
      </c>
      <c r="BC448" s="1"/>
    </row>
    <row r="449" spans="1:55" x14ac:dyDescent="0.3">
      <c r="A449" s="1" t="s">
        <v>160</v>
      </c>
      <c r="B449" s="1" t="s">
        <v>205</v>
      </c>
      <c r="C449" s="1" t="s">
        <v>213</v>
      </c>
      <c r="D449" s="1" t="s">
        <v>214</v>
      </c>
      <c r="E449" s="1" t="s">
        <v>2</v>
      </c>
      <c r="F449" s="1">
        <v>25.5</v>
      </c>
      <c r="G449" s="1"/>
      <c r="H449" s="1"/>
      <c r="I449" s="1"/>
      <c r="J449" s="1"/>
      <c r="K449" s="1"/>
      <c r="L449" s="1"/>
      <c r="M449" s="1"/>
      <c r="N449" s="1"/>
      <c r="O449" s="1"/>
      <c r="P449" s="1">
        <v>0</v>
      </c>
      <c r="Q449" s="1">
        <v>1</v>
      </c>
      <c r="R449" s="1"/>
      <c r="S449" s="1">
        <v>0</v>
      </c>
      <c r="T449" s="1">
        <v>0</v>
      </c>
      <c r="U449" s="1">
        <v>0</v>
      </c>
      <c r="V449" s="1">
        <v>1</v>
      </c>
      <c r="W449" s="1">
        <v>0</v>
      </c>
      <c r="X449" s="1">
        <v>0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>
        <v>1</v>
      </c>
      <c r="AL449" s="1"/>
      <c r="AM449" s="2"/>
      <c r="AN449" s="2"/>
      <c r="AO449" s="2"/>
      <c r="AP449" s="2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>
        <v>2</v>
      </c>
    </row>
    <row r="450" spans="1:55" x14ac:dyDescent="0.3">
      <c r="A450" s="1" t="s">
        <v>160</v>
      </c>
      <c r="B450" s="1" t="s">
        <v>210</v>
      </c>
      <c r="C450" s="1" t="s">
        <v>213</v>
      </c>
      <c r="D450" s="1" t="s">
        <v>214</v>
      </c>
      <c r="E450" s="1" t="s">
        <v>2</v>
      </c>
      <c r="F450" s="1"/>
      <c r="G450" s="1"/>
      <c r="H450" s="1"/>
      <c r="I450" s="1">
        <v>26</v>
      </c>
      <c r="J450" s="1">
        <v>22</v>
      </c>
      <c r="K450" s="1">
        <v>27</v>
      </c>
      <c r="L450" s="1">
        <v>31</v>
      </c>
      <c r="M450" s="1">
        <v>28</v>
      </c>
      <c r="N450" s="1">
        <v>33</v>
      </c>
      <c r="O450" s="1">
        <v>130</v>
      </c>
      <c r="P450" s="1">
        <v>0</v>
      </c>
      <c r="Q450" s="1">
        <v>1</v>
      </c>
      <c r="R450" s="1">
        <v>0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0</v>
      </c>
      <c r="AK450" s="1">
        <v>1</v>
      </c>
      <c r="AL450" s="1">
        <v>32</v>
      </c>
      <c r="AM450" s="2">
        <v>1</v>
      </c>
      <c r="AN450" s="2">
        <v>2</v>
      </c>
      <c r="AO450" s="2">
        <v>3</v>
      </c>
      <c r="AP450" s="2"/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1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3</v>
      </c>
    </row>
    <row r="451" spans="1:55" x14ac:dyDescent="0.3">
      <c r="A451" s="1" t="s">
        <v>160</v>
      </c>
      <c r="B451" s="1" t="s">
        <v>211</v>
      </c>
      <c r="C451" s="1" t="s">
        <v>213</v>
      </c>
      <c r="D451" s="1" t="s">
        <v>214</v>
      </c>
      <c r="E451" s="1" t="s">
        <v>2</v>
      </c>
      <c r="F451" s="1">
        <v>31.6</v>
      </c>
      <c r="G451" s="1"/>
      <c r="H451" s="1"/>
      <c r="I451" s="1"/>
      <c r="J451" s="1"/>
      <c r="K451" s="1"/>
      <c r="L451" s="1"/>
      <c r="M451" s="1"/>
      <c r="N451" s="1"/>
      <c r="O451" s="1">
        <v>340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>
        <v>1</v>
      </c>
      <c r="AL451" s="1"/>
      <c r="AM451" s="2"/>
      <c r="AN451" s="2"/>
      <c r="AO451" s="2"/>
      <c r="AP451" s="2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3">
      <c r="A452" s="1" t="s">
        <v>160</v>
      </c>
      <c r="B452" s="1" t="s">
        <v>208</v>
      </c>
      <c r="C452" s="1" t="s">
        <v>213</v>
      </c>
      <c r="D452" s="1" t="s">
        <v>214</v>
      </c>
      <c r="E452" s="1" t="s">
        <v>2</v>
      </c>
      <c r="F452" s="1"/>
      <c r="G452" s="1"/>
      <c r="H452" s="1"/>
      <c r="I452" s="1">
        <v>55</v>
      </c>
      <c r="J452" s="1">
        <v>42</v>
      </c>
      <c r="K452" s="1">
        <v>68</v>
      </c>
      <c r="L452" s="1">
        <v>55</v>
      </c>
      <c r="M452" s="1">
        <v>42</v>
      </c>
      <c r="N452" s="1">
        <v>68</v>
      </c>
      <c r="O452" s="1"/>
      <c r="P452" s="1">
        <v>0</v>
      </c>
      <c r="Q452" s="1">
        <v>1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1</v>
      </c>
      <c r="AD452" s="6">
        <v>1</v>
      </c>
      <c r="AE452" s="6">
        <v>1</v>
      </c>
      <c r="AF452" s="6">
        <v>1</v>
      </c>
      <c r="AG452" s="6">
        <v>1</v>
      </c>
      <c r="AH452" s="6">
        <v>1</v>
      </c>
      <c r="AI452" s="6">
        <v>0</v>
      </c>
      <c r="AJ452" s="6">
        <v>0</v>
      </c>
      <c r="AK452" s="1">
        <v>1</v>
      </c>
      <c r="AL452" s="1"/>
      <c r="AM452" s="2"/>
      <c r="AN452" s="2"/>
      <c r="AO452" s="2">
        <v>2</v>
      </c>
      <c r="AP452" s="2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3">
      <c r="A453" s="1" t="s">
        <v>160</v>
      </c>
      <c r="B453" s="1" t="s">
        <v>209</v>
      </c>
      <c r="C453" s="1" t="s">
        <v>213</v>
      </c>
      <c r="D453" s="1" t="s">
        <v>214</v>
      </c>
      <c r="E453" s="1" t="s">
        <v>2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>
        <v>1</v>
      </c>
      <c r="AL453" s="1"/>
      <c r="AM453" s="2"/>
      <c r="AN453" s="2"/>
      <c r="AO453" s="2"/>
      <c r="AP453" s="2"/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1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/>
    </row>
    <row r="454" spans="1:55" x14ac:dyDescent="0.3">
      <c r="A454" s="1" t="s">
        <v>161</v>
      </c>
      <c r="B454" s="1" t="s">
        <v>205</v>
      </c>
      <c r="C454" s="1" t="s">
        <v>213</v>
      </c>
      <c r="D454" s="1" t="s">
        <v>214</v>
      </c>
      <c r="E454" s="1" t="s">
        <v>2</v>
      </c>
      <c r="F454" s="1">
        <v>18.5</v>
      </c>
      <c r="G454" s="1"/>
      <c r="H454" s="1"/>
      <c r="I454" s="1"/>
      <c r="J454" s="1"/>
      <c r="K454" s="1"/>
      <c r="L454" s="1"/>
      <c r="M454" s="1"/>
      <c r="N454" s="1"/>
      <c r="O454" s="1"/>
      <c r="P454" s="1">
        <v>0</v>
      </c>
      <c r="Q454" s="1">
        <v>1</v>
      </c>
      <c r="R454" s="1"/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>
        <v>1</v>
      </c>
      <c r="AL454" s="1"/>
      <c r="AM454" s="2"/>
      <c r="AN454" s="2"/>
      <c r="AO454" s="2"/>
      <c r="AP454" s="2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>
        <v>3</v>
      </c>
    </row>
    <row r="455" spans="1:55" x14ac:dyDescent="0.3">
      <c r="A455" s="1" t="s">
        <v>161</v>
      </c>
      <c r="B455" s="1" t="s">
        <v>206</v>
      </c>
      <c r="C455" s="1" t="s">
        <v>213</v>
      </c>
      <c r="D455" s="1" t="s">
        <v>214</v>
      </c>
      <c r="E455" s="1" t="s">
        <v>2</v>
      </c>
      <c r="F455" s="1">
        <v>18</v>
      </c>
      <c r="G455" s="1">
        <v>16</v>
      </c>
      <c r="H455" s="1">
        <v>20</v>
      </c>
      <c r="I455" s="1"/>
      <c r="J455" s="1"/>
      <c r="K455" s="1"/>
      <c r="L455" s="1"/>
      <c r="M455" s="1"/>
      <c r="N455" s="1"/>
      <c r="O455" s="2">
        <f>46*1.7</f>
        <v>78.2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1</v>
      </c>
      <c r="AE455" s="1">
        <v>1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14</v>
      </c>
      <c r="AM455" s="2">
        <v>1</v>
      </c>
      <c r="AN455" s="2">
        <v>2</v>
      </c>
      <c r="AO455" s="2">
        <v>2</v>
      </c>
      <c r="AP455" s="2"/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1</v>
      </c>
      <c r="AX455" s="1">
        <v>0</v>
      </c>
      <c r="AY455" s="1">
        <v>1</v>
      </c>
      <c r="AZ455" s="1">
        <v>0</v>
      </c>
      <c r="BA455" s="1">
        <v>0</v>
      </c>
      <c r="BB455" s="1">
        <v>0</v>
      </c>
      <c r="BC455" s="1"/>
    </row>
    <row r="456" spans="1:55" x14ac:dyDescent="0.3">
      <c r="A456" s="1" t="s">
        <v>161</v>
      </c>
      <c r="B456" s="1" t="s">
        <v>208</v>
      </c>
      <c r="C456" s="1" t="s">
        <v>213</v>
      </c>
      <c r="D456" s="1" t="s">
        <v>214</v>
      </c>
      <c r="E456" s="1" t="s">
        <v>2</v>
      </c>
      <c r="F456" s="1"/>
      <c r="G456" s="1"/>
      <c r="H456" s="1"/>
      <c r="I456" s="1">
        <v>37</v>
      </c>
      <c r="J456" s="1">
        <v>34</v>
      </c>
      <c r="K456" s="1">
        <v>40</v>
      </c>
      <c r="L456" s="1">
        <v>37</v>
      </c>
      <c r="M456" s="1">
        <v>34</v>
      </c>
      <c r="N456" s="1">
        <v>40</v>
      </c>
      <c r="O456" s="1"/>
      <c r="P456" s="1">
        <v>0</v>
      </c>
      <c r="Q456" s="1">
        <v>1</v>
      </c>
      <c r="R456" s="1">
        <v>1</v>
      </c>
      <c r="S456" s="1">
        <v>0</v>
      </c>
      <c r="T456" s="1">
        <v>0</v>
      </c>
      <c r="U456" s="1">
        <v>0</v>
      </c>
      <c r="V456" s="1">
        <v>1</v>
      </c>
      <c r="W456" s="1">
        <v>0</v>
      </c>
      <c r="X456" s="1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1</v>
      </c>
      <c r="AD456" s="6">
        <v>1</v>
      </c>
      <c r="AE456" s="6">
        <v>1</v>
      </c>
      <c r="AF456" s="6">
        <v>1</v>
      </c>
      <c r="AG456" s="6">
        <v>1</v>
      </c>
      <c r="AH456" s="6">
        <v>0</v>
      </c>
      <c r="AI456" s="6">
        <v>0</v>
      </c>
      <c r="AJ456" s="6">
        <v>0</v>
      </c>
      <c r="AK456" s="1">
        <v>1</v>
      </c>
      <c r="AL456" s="1"/>
      <c r="AM456" s="2"/>
      <c r="AN456" s="2"/>
      <c r="AO456" s="2">
        <v>2</v>
      </c>
      <c r="AP456" s="2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3">
      <c r="A457" s="1" t="s">
        <v>161</v>
      </c>
      <c r="B457" s="1" t="s">
        <v>209</v>
      </c>
      <c r="C457" s="1" t="s">
        <v>213</v>
      </c>
      <c r="D457" s="1" t="s">
        <v>214</v>
      </c>
      <c r="E457" s="1" t="s">
        <v>2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>
        <v>1</v>
      </c>
      <c r="AL457" s="1"/>
      <c r="AM457" s="2"/>
      <c r="AN457" s="2"/>
      <c r="AO457" s="2"/>
      <c r="AP457" s="2"/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1</v>
      </c>
      <c r="AX457" s="1">
        <v>0</v>
      </c>
      <c r="AY457" s="1">
        <v>1</v>
      </c>
      <c r="AZ457" s="1">
        <v>0</v>
      </c>
      <c r="BA457" s="1">
        <v>0</v>
      </c>
      <c r="BB457" s="1">
        <v>0</v>
      </c>
      <c r="BC457" s="1"/>
    </row>
    <row r="458" spans="1:55" x14ac:dyDescent="0.3">
      <c r="A458" s="1" t="s">
        <v>162</v>
      </c>
      <c r="B458" s="1" t="s">
        <v>205</v>
      </c>
      <c r="C458" s="1" t="s">
        <v>213</v>
      </c>
      <c r="D458" s="1" t="s">
        <v>214</v>
      </c>
      <c r="E458" s="1" t="s">
        <v>2</v>
      </c>
      <c r="F458" s="1">
        <v>17</v>
      </c>
      <c r="G458" s="1"/>
      <c r="H458" s="1"/>
      <c r="I458" s="1"/>
      <c r="J458" s="1"/>
      <c r="K458" s="1"/>
      <c r="L458" s="1"/>
      <c r="M458" s="1"/>
      <c r="N458" s="1"/>
      <c r="O458" s="1"/>
      <c r="P458" s="1">
        <v>0</v>
      </c>
      <c r="Q458" s="1">
        <v>1</v>
      </c>
      <c r="R458" s="1"/>
      <c r="S458" s="1">
        <v>1</v>
      </c>
      <c r="T458" s="1">
        <v>0</v>
      </c>
      <c r="U458" s="1">
        <v>0</v>
      </c>
      <c r="V458" s="1">
        <v>1</v>
      </c>
      <c r="W458" s="1">
        <v>0</v>
      </c>
      <c r="X458" s="1">
        <v>0</v>
      </c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>
        <v>1</v>
      </c>
      <c r="AL458" s="1"/>
      <c r="AM458" s="2"/>
      <c r="AN458" s="2"/>
      <c r="AO458" s="2"/>
      <c r="AP458" s="2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>
        <v>2</v>
      </c>
    </row>
    <row r="459" spans="1:55" x14ac:dyDescent="0.3">
      <c r="A459" s="1" t="s">
        <v>162</v>
      </c>
      <c r="B459" s="1" t="s">
        <v>206</v>
      </c>
      <c r="C459" s="1" t="s">
        <v>213</v>
      </c>
      <c r="D459" s="1" t="s">
        <v>214</v>
      </c>
      <c r="E459" s="1" t="s">
        <v>2</v>
      </c>
      <c r="F459" s="1">
        <v>17</v>
      </c>
      <c r="G459" s="1">
        <v>16</v>
      </c>
      <c r="H459" s="1">
        <v>18</v>
      </c>
      <c r="I459" s="1"/>
      <c r="J459" s="1"/>
      <c r="K459" s="1"/>
      <c r="L459" s="1"/>
      <c r="M459" s="1"/>
      <c r="N459" s="1"/>
      <c r="O459" s="2">
        <f>34*2.1</f>
        <v>71.400000000000006</v>
      </c>
      <c r="P459" s="1">
        <v>0</v>
      </c>
      <c r="Q459" s="1">
        <v>1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1</v>
      </c>
      <c r="AF459" s="1">
        <v>1</v>
      </c>
      <c r="AG459" s="1">
        <v>0</v>
      </c>
      <c r="AH459" s="1">
        <v>0</v>
      </c>
      <c r="AI459" s="1">
        <v>0</v>
      </c>
      <c r="AJ459" s="1">
        <v>0</v>
      </c>
      <c r="AK459" s="1">
        <v>1</v>
      </c>
      <c r="AL459" s="1">
        <v>21</v>
      </c>
      <c r="AM459" s="2">
        <v>1</v>
      </c>
      <c r="AN459" s="2">
        <v>2</v>
      </c>
      <c r="AO459" s="2">
        <v>2</v>
      </c>
      <c r="AP459" s="2"/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1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/>
    </row>
    <row r="460" spans="1:55" x14ac:dyDescent="0.3">
      <c r="A460" s="1" t="s">
        <v>162</v>
      </c>
      <c r="B460" s="1" t="s">
        <v>207</v>
      </c>
      <c r="C460" s="1" t="s">
        <v>213</v>
      </c>
      <c r="D460" s="1" t="s">
        <v>214</v>
      </c>
      <c r="E460" s="1" t="s">
        <v>2</v>
      </c>
      <c r="F460" s="1">
        <v>30.2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>
        <v>1</v>
      </c>
      <c r="AL460" s="1"/>
      <c r="AM460" s="2"/>
      <c r="AN460" s="2"/>
      <c r="AO460" s="2"/>
      <c r="AP460" s="2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>
        <v>4.9000000000000004</v>
      </c>
    </row>
    <row r="461" spans="1:55" x14ac:dyDescent="0.3">
      <c r="A461" s="1" t="s">
        <v>162</v>
      </c>
      <c r="B461" s="1" t="s">
        <v>208</v>
      </c>
      <c r="C461" s="1" t="s">
        <v>213</v>
      </c>
      <c r="D461" s="1" t="s">
        <v>214</v>
      </c>
      <c r="E461" s="1" t="s">
        <v>2</v>
      </c>
      <c r="F461" s="1"/>
      <c r="G461" s="1"/>
      <c r="H461" s="1"/>
      <c r="I461" s="1">
        <v>28</v>
      </c>
      <c r="J461" s="1">
        <v>25</v>
      </c>
      <c r="K461" s="1">
        <v>31</v>
      </c>
      <c r="L461" s="1">
        <v>28</v>
      </c>
      <c r="M461" s="1">
        <v>25</v>
      </c>
      <c r="N461" s="1">
        <v>31</v>
      </c>
      <c r="O461" s="1"/>
      <c r="P461" s="1">
        <v>0</v>
      </c>
      <c r="Q461" s="1">
        <v>1</v>
      </c>
      <c r="R461" s="1">
        <v>0</v>
      </c>
      <c r="S461" s="1">
        <v>1</v>
      </c>
      <c r="T461" s="1">
        <v>0</v>
      </c>
      <c r="U461" s="1">
        <v>0</v>
      </c>
      <c r="V461" s="1">
        <v>1</v>
      </c>
      <c r="W461" s="1">
        <v>0</v>
      </c>
      <c r="X461" s="1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1</v>
      </c>
      <c r="AE461" s="6">
        <v>1</v>
      </c>
      <c r="AF461" s="6">
        <v>1</v>
      </c>
      <c r="AG461" s="6">
        <v>0</v>
      </c>
      <c r="AH461" s="6">
        <v>0</v>
      </c>
      <c r="AI461" s="6">
        <v>0</v>
      </c>
      <c r="AJ461" s="6">
        <v>0</v>
      </c>
      <c r="AK461" s="1">
        <v>1</v>
      </c>
      <c r="AL461" s="1"/>
      <c r="AM461" s="2"/>
      <c r="AN461" s="2"/>
      <c r="AO461" s="2">
        <v>2</v>
      </c>
      <c r="AP461" s="2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3">
      <c r="A462" s="1" t="s">
        <v>162</v>
      </c>
      <c r="B462" s="1" t="s">
        <v>209</v>
      </c>
      <c r="C462" s="1" t="s">
        <v>213</v>
      </c>
      <c r="D462" s="1" t="s">
        <v>214</v>
      </c>
      <c r="E462" s="1" t="s">
        <v>2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>
        <v>1</v>
      </c>
      <c r="AL462" s="1"/>
      <c r="AM462" s="2"/>
      <c r="AN462" s="2"/>
      <c r="AO462" s="2"/>
      <c r="AP462" s="2"/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1</v>
      </c>
      <c r="AX462" s="1">
        <v>0</v>
      </c>
      <c r="AY462" s="1">
        <v>1</v>
      </c>
      <c r="AZ462" s="1">
        <v>0</v>
      </c>
      <c r="BA462" s="1">
        <v>1</v>
      </c>
      <c r="BB462" s="1">
        <v>0</v>
      </c>
      <c r="BC462" s="1"/>
    </row>
    <row r="463" spans="1:55" x14ac:dyDescent="0.3">
      <c r="A463" s="1" t="s">
        <v>163</v>
      </c>
      <c r="B463" s="1" t="s">
        <v>206</v>
      </c>
      <c r="C463" s="1" t="s">
        <v>213</v>
      </c>
      <c r="D463" s="1" t="s">
        <v>214</v>
      </c>
      <c r="E463" s="1" t="s">
        <v>2</v>
      </c>
      <c r="F463" s="1">
        <v>17</v>
      </c>
      <c r="G463" s="1">
        <v>16</v>
      </c>
      <c r="H463" s="1">
        <v>18</v>
      </c>
      <c r="I463" s="1"/>
      <c r="J463" s="1"/>
      <c r="K463" s="1"/>
      <c r="L463" s="1"/>
      <c r="M463" s="1"/>
      <c r="N463" s="1"/>
      <c r="O463" s="2">
        <f>23*2.4</f>
        <v>55.199999999999996</v>
      </c>
      <c r="P463" s="1">
        <v>0</v>
      </c>
      <c r="Q463" s="1">
        <v>1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1</v>
      </c>
      <c r="AD463" s="1">
        <v>1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14</v>
      </c>
      <c r="AM463" s="2">
        <v>1</v>
      </c>
      <c r="AN463" s="2">
        <v>2</v>
      </c>
      <c r="AO463" s="2">
        <v>1</v>
      </c>
      <c r="AP463" s="2"/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1</v>
      </c>
      <c r="AZ463" s="1">
        <v>0</v>
      </c>
      <c r="BA463" s="1">
        <v>0</v>
      </c>
      <c r="BB463" s="1">
        <v>0</v>
      </c>
      <c r="BC463" s="1"/>
    </row>
    <row r="464" spans="1:55" x14ac:dyDescent="0.3">
      <c r="A464" s="1" t="s">
        <v>163</v>
      </c>
      <c r="B464" s="1" t="s">
        <v>208</v>
      </c>
      <c r="C464" s="1" t="s">
        <v>213</v>
      </c>
      <c r="D464" s="1" t="s">
        <v>214</v>
      </c>
      <c r="E464" s="1" t="s">
        <v>2</v>
      </c>
      <c r="F464" s="1"/>
      <c r="G464" s="1"/>
      <c r="H464" s="1"/>
      <c r="I464" s="1">
        <v>30</v>
      </c>
      <c r="J464" s="1">
        <v>28</v>
      </c>
      <c r="K464" s="1">
        <v>32</v>
      </c>
      <c r="L464" s="1">
        <v>30</v>
      </c>
      <c r="M464" s="1">
        <v>28</v>
      </c>
      <c r="N464" s="1">
        <v>32</v>
      </c>
      <c r="O464" s="1"/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1</v>
      </c>
      <c r="AD464" s="6">
        <v>1</v>
      </c>
      <c r="AE464" s="6">
        <v>1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1">
        <v>1</v>
      </c>
      <c r="AL464" s="1"/>
      <c r="AM464" s="2"/>
      <c r="AN464" s="2"/>
      <c r="AO464" s="2">
        <v>2</v>
      </c>
      <c r="AP464" s="2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3">
      <c r="A465" s="1" t="s">
        <v>163</v>
      </c>
      <c r="B465" s="1" t="s">
        <v>209</v>
      </c>
      <c r="C465" s="1" t="s">
        <v>213</v>
      </c>
      <c r="D465" s="1" t="s">
        <v>214</v>
      </c>
      <c r="E465" s="1" t="s">
        <v>2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>
        <v>1</v>
      </c>
      <c r="AL465" s="1"/>
      <c r="AM465" s="2"/>
      <c r="AN465" s="2"/>
      <c r="AO465" s="2"/>
      <c r="AP465" s="2"/>
      <c r="AQ465" s="1">
        <v>0</v>
      </c>
      <c r="AR465" s="1">
        <v>0</v>
      </c>
      <c r="AS465" s="1">
        <v>1</v>
      </c>
      <c r="AT465" s="1">
        <v>0</v>
      </c>
      <c r="AU465" s="1">
        <v>0</v>
      </c>
      <c r="AV465" s="1">
        <v>0</v>
      </c>
      <c r="AW465" s="1">
        <v>1</v>
      </c>
      <c r="AX465" s="1">
        <v>0</v>
      </c>
      <c r="AY465" s="1">
        <v>1</v>
      </c>
      <c r="AZ465" s="1">
        <v>0</v>
      </c>
      <c r="BA465" s="1">
        <v>0</v>
      </c>
      <c r="BB465" s="1">
        <v>0</v>
      </c>
      <c r="BC465" s="1"/>
    </row>
    <row r="466" spans="1:55" x14ac:dyDescent="0.3">
      <c r="A466" s="1" t="s">
        <v>164</v>
      </c>
      <c r="B466" s="1" t="s">
        <v>210</v>
      </c>
      <c r="C466" s="1" t="s">
        <v>213</v>
      </c>
      <c r="D466" s="1" t="s">
        <v>214</v>
      </c>
      <c r="E466" s="1" t="s">
        <v>2</v>
      </c>
      <c r="F466" s="1">
        <v>20</v>
      </c>
      <c r="G466" s="1">
        <v>18</v>
      </c>
      <c r="H466" s="1">
        <v>21</v>
      </c>
      <c r="I466" s="1"/>
      <c r="J466" s="1"/>
      <c r="K466" s="1"/>
      <c r="L466" s="1"/>
      <c r="M466" s="1"/>
      <c r="N466" s="1"/>
      <c r="O466" s="1">
        <v>76</v>
      </c>
      <c r="P466" s="1">
        <v>0</v>
      </c>
      <c r="Q466" s="1">
        <v>1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1</v>
      </c>
      <c r="AF466" s="1">
        <v>1</v>
      </c>
      <c r="AG466" s="1">
        <v>0</v>
      </c>
      <c r="AH466" s="1">
        <v>0</v>
      </c>
      <c r="AI466" s="1">
        <v>0</v>
      </c>
      <c r="AJ466" s="1">
        <v>0</v>
      </c>
      <c r="AK466" s="1">
        <v>1</v>
      </c>
      <c r="AL466" s="1">
        <v>12</v>
      </c>
      <c r="AM466" s="2">
        <v>1</v>
      </c>
      <c r="AN466" s="2">
        <v>2</v>
      </c>
      <c r="AO466" s="2">
        <v>3</v>
      </c>
      <c r="AP466" s="2"/>
      <c r="AQ466" s="1">
        <v>0</v>
      </c>
      <c r="AR466" s="1">
        <v>0</v>
      </c>
      <c r="AS466" s="1">
        <v>0</v>
      </c>
      <c r="AT466" s="1">
        <v>1</v>
      </c>
      <c r="AU466" s="1">
        <v>0</v>
      </c>
      <c r="AV466" s="1">
        <v>0</v>
      </c>
      <c r="AW466" s="1">
        <v>1</v>
      </c>
      <c r="AX466" s="1">
        <v>0</v>
      </c>
      <c r="AY466" s="1">
        <v>1</v>
      </c>
      <c r="AZ466" s="1">
        <v>0</v>
      </c>
      <c r="BA466" s="1">
        <v>1</v>
      </c>
      <c r="BB466" s="1">
        <v>0</v>
      </c>
      <c r="BC466" s="1">
        <v>1</v>
      </c>
    </row>
    <row r="467" spans="1:55" x14ac:dyDescent="0.3">
      <c r="A467" s="1" t="s">
        <v>164</v>
      </c>
      <c r="B467" s="1" t="s">
        <v>208</v>
      </c>
      <c r="C467" s="1" t="s">
        <v>213</v>
      </c>
      <c r="D467" s="1" t="s">
        <v>214</v>
      </c>
      <c r="E467" s="1" t="s">
        <v>2</v>
      </c>
      <c r="F467" s="1"/>
      <c r="G467" s="1"/>
      <c r="H467" s="1"/>
      <c r="I467" s="1">
        <v>38</v>
      </c>
      <c r="J467" s="1">
        <v>34</v>
      </c>
      <c r="K467" s="1">
        <v>42</v>
      </c>
      <c r="L467" s="1">
        <v>38</v>
      </c>
      <c r="M467" s="1">
        <v>34</v>
      </c>
      <c r="N467" s="1">
        <v>42</v>
      </c>
      <c r="O467" s="1"/>
      <c r="P467" s="1">
        <v>0</v>
      </c>
      <c r="Q467" s="1">
        <v>1</v>
      </c>
      <c r="R467" s="1">
        <v>0</v>
      </c>
      <c r="S467" s="1">
        <v>0</v>
      </c>
      <c r="T467" s="1">
        <v>0</v>
      </c>
      <c r="U467" s="1">
        <v>0</v>
      </c>
      <c r="V467" s="1">
        <v>1</v>
      </c>
      <c r="W467" s="1">
        <v>0</v>
      </c>
      <c r="X467" s="1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1</v>
      </c>
      <c r="AE467" s="6">
        <v>1</v>
      </c>
      <c r="AF467" s="6">
        <v>1</v>
      </c>
      <c r="AG467" s="6">
        <v>0</v>
      </c>
      <c r="AH467" s="6">
        <v>0</v>
      </c>
      <c r="AI467" s="6">
        <v>0</v>
      </c>
      <c r="AJ467" s="6">
        <v>0</v>
      </c>
      <c r="AK467" s="1">
        <v>1</v>
      </c>
      <c r="AL467" s="1"/>
      <c r="AM467" s="2"/>
      <c r="AN467" s="2"/>
      <c r="AO467" s="2">
        <v>2</v>
      </c>
      <c r="AP467" s="2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3">
      <c r="A468" s="1" t="s">
        <v>164</v>
      </c>
      <c r="B468" s="1" t="s">
        <v>209</v>
      </c>
      <c r="C468" s="1" t="s">
        <v>213</v>
      </c>
      <c r="D468" s="1" t="s">
        <v>214</v>
      </c>
      <c r="E468" s="1" t="s">
        <v>2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>
        <v>1</v>
      </c>
      <c r="AL468" s="1"/>
      <c r="AM468" s="2"/>
      <c r="AN468" s="2"/>
      <c r="AO468" s="2"/>
      <c r="AP468" s="2"/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1</v>
      </c>
      <c r="AX468" s="1">
        <v>0</v>
      </c>
      <c r="AY468" s="1">
        <v>1</v>
      </c>
      <c r="AZ468" s="1">
        <v>0</v>
      </c>
      <c r="BA468" s="1">
        <v>1</v>
      </c>
      <c r="BB468" s="1">
        <v>0</v>
      </c>
      <c r="BC468" s="1"/>
    </row>
    <row r="469" spans="1:55" x14ac:dyDescent="0.3">
      <c r="A469" s="1" t="s">
        <v>165</v>
      </c>
      <c r="B469" s="1" t="s">
        <v>205</v>
      </c>
      <c r="C469" s="1" t="s">
        <v>213</v>
      </c>
      <c r="D469" s="1" t="s">
        <v>214</v>
      </c>
      <c r="E469" s="1" t="s">
        <v>2</v>
      </c>
      <c r="F469" s="1">
        <v>15</v>
      </c>
      <c r="G469" s="1"/>
      <c r="H469" s="1"/>
      <c r="I469" s="1"/>
      <c r="J469" s="1"/>
      <c r="K469" s="1"/>
      <c r="L469" s="1"/>
      <c r="M469" s="1"/>
      <c r="N469" s="1"/>
      <c r="O469" s="1"/>
      <c r="P469" s="1">
        <v>0</v>
      </c>
      <c r="Q469" s="1">
        <v>0</v>
      </c>
      <c r="R469" s="1"/>
      <c r="S469" s="1">
        <v>0</v>
      </c>
      <c r="T469" s="1">
        <v>1</v>
      </c>
      <c r="U469" s="1">
        <v>0</v>
      </c>
      <c r="V469" s="1">
        <v>1</v>
      </c>
      <c r="W469" s="1">
        <v>0</v>
      </c>
      <c r="X469" s="1">
        <v>0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>
        <v>1</v>
      </c>
      <c r="AL469" s="1"/>
      <c r="AM469" s="2"/>
      <c r="AN469" s="2"/>
      <c r="AO469" s="2"/>
      <c r="AP469" s="2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>
        <v>3</v>
      </c>
    </row>
    <row r="470" spans="1:55" x14ac:dyDescent="0.3">
      <c r="A470" s="1" t="s">
        <v>165</v>
      </c>
      <c r="B470" s="1" t="s">
        <v>206</v>
      </c>
      <c r="C470" s="1" t="s">
        <v>213</v>
      </c>
      <c r="D470" s="1" t="s">
        <v>214</v>
      </c>
      <c r="E470" s="1" t="s">
        <v>2</v>
      </c>
      <c r="F470" s="1">
        <v>15</v>
      </c>
      <c r="G470" s="1">
        <v>14</v>
      </c>
      <c r="H470" s="1">
        <v>17</v>
      </c>
      <c r="I470" s="1"/>
      <c r="J470" s="1"/>
      <c r="K470" s="1"/>
      <c r="L470" s="1"/>
      <c r="M470" s="1"/>
      <c r="N470" s="1"/>
      <c r="O470" s="2">
        <v>110</v>
      </c>
      <c r="P470" s="1">
        <v>0</v>
      </c>
      <c r="Q470" s="1">
        <v>1</v>
      </c>
      <c r="R470" s="1">
        <v>0</v>
      </c>
      <c r="S470" s="1">
        <v>1</v>
      </c>
      <c r="T470" s="1">
        <v>1</v>
      </c>
      <c r="U470" s="1">
        <v>0</v>
      </c>
      <c r="V470" s="1">
        <v>1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0</v>
      </c>
      <c r="AI470" s="1">
        <v>0</v>
      </c>
      <c r="AJ470" s="1">
        <v>0</v>
      </c>
      <c r="AK470" s="1">
        <v>1</v>
      </c>
      <c r="AL470" s="1">
        <v>35</v>
      </c>
      <c r="AM470" s="2">
        <v>1</v>
      </c>
      <c r="AN470" s="2">
        <v>2</v>
      </c>
      <c r="AO470" s="2">
        <v>2</v>
      </c>
      <c r="AP470" s="2"/>
      <c r="AQ470" s="1">
        <v>0</v>
      </c>
      <c r="AR470" s="1">
        <v>0</v>
      </c>
      <c r="AS470" s="1">
        <v>1</v>
      </c>
      <c r="AT470" s="1">
        <v>0</v>
      </c>
      <c r="AU470" s="1">
        <v>0</v>
      </c>
      <c r="AV470" s="1">
        <v>0</v>
      </c>
      <c r="AW470" s="1">
        <v>1</v>
      </c>
      <c r="AX470" s="1">
        <v>1</v>
      </c>
      <c r="AY470" s="1">
        <v>0</v>
      </c>
      <c r="AZ470" s="1">
        <v>1</v>
      </c>
      <c r="BA470" s="1">
        <v>0</v>
      </c>
      <c r="BB470" s="1">
        <v>1</v>
      </c>
      <c r="BC470" s="1"/>
    </row>
    <row r="471" spans="1:55" x14ac:dyDescent="0.3">
      <c r="A471" s="1" t="s">
        <v>165</v>
      </c>
      <c r="B471" s="1" t="s">
        <v>211</v>
      </c>
      <c r="C471" s="1" t="s">
        <v>213</v>
      </c>
      <c r="D471" s="1" t="s">
        <v>214</v>
      </c>
      <c r="E471" s="1" t="s">
        <v>2</v>
      </c>
      <c r="F471" s="1">
        <v>16.600000000000001</v>
      </c>
      <c r="G471" s="1"/>
      <c r="H471" s="1"/>
      <c r="I471" s="1"/>
      <c r="J471" s="1"/>
      <c r="K471" s="1"/>
      <c r="L471" s="1"/>
      <c r="M471" s="1"/>
      <c r="N471" s="1"/>
      <c r="O471" s="1">
        <v>210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>
        <v>1</v>
      </c>
      <c r="AL471" s="1"/>
      <c r="AM471" s="2"/>
      <c r="AN471" s="2"/>
      <c r="AO471" s="2"/>
      <c r="AP471" s="2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3">
      <c r="A472" s="1" t="s">
        <v>165</v>
      </c>
      <c r="B472" s="1" t="s">
        <v>207</v>
      </c>
      <c r="C472" s="1" t="s">
        <v>213</v>
      </c>
      <c r="D472" s="1" t="s">
        <v>214</v>
      </c>
      <c r="E472" s="1" t="s">
        <v>2</v>
      </c>
      <c r="F472" s="1">
        <v>28.5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>
        <v>1</v>
      </c>
      <c r="AL472" s="1"/>
      <c r="AM472" s="2"/>
      <c r="AN472" s="2"/>
      <c r="AO472" s="2"/>
      <c r="AP472" s="2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>
        <v>4.5</v>
      </c>
    </row>
    <row r="473" spans="1:55" x14ac:dyDescent="0.3">
      <c r="A473" s="1" t="s">
        <v>165</v>
      </c>
      <c r="B473" s="1" t="s">
        <v>208</v>
      </c>
      <c r="C473" s="1" t="s">
        <v>213</v>
      </c>
      <c r="D473" s="1" t="s">
        <v>214</v>
      </c>
      <c r="E473" s="1" t="s">
        <v>2</v>
      </c>
      <c r="F473" s="1"/>
      <c r="G473" s="1"/>
      <c r="H473" s="1"/>
      <c r="I473" s="1">
        <v>25.5</v>
      </c>
      <c r="J473" s="1">
        <v>22</v>
      </c>
      <c r="K473" s="1">
        <v>29</v>
      </c>
      <c r="L473" s="1">
        <v>28</v>
      </c>
      <c r="M473" s="1">
        <v>23</v>
      </c>
      <c r="N473" s="1">
        <v>33</v>
      </c>
      <c r="O473" s="1"/>
      <c r="P473" s="1">
        <v>0</v>
      </c>
      <c r="Q473" s="1">
        <v>1</v>
      </c>
      <c r="R473" s="1">
        <v>0</v>
      </c>
      <c r="S473" s="1">
        <v>1</v>
      </c>
      <c r="T473" s="1">
        <v>1</v>
      </c>
      <c r="U473" s="1">
        <v>0</v>
      </c>
      <c r="V473" s="1">
        <v>1</v>
      </c>
      <c r="W473" s="1">
        <v>0</v>
      </c>
      <c r="X473" s="1">
        <v>0</v>
      </c>
      <c r="Y473" s="6">
        <v>0</v>
      </c>
      <c r="Z473" s="6">
        <v>1</v>
      </c>
      <c r="AA473" s="6">
        <v>1</v>
      </c>
      <c r="AB473" s="6">
        <v>1</v>
      </c>
      <c r="AC473" s="6">
        <v>1</v>
      </c>
      <c r="AD473" s="6">
        <v>1</v>
      </c>
      <c r="AE473" s="6">
        <v>1</v>
      </c>
      <c r="AF473" s="6">
        <v>1</v>
      </c>
      <c r="AG473" s="6">
        <v>1</v>
      </c>
      <c r="AH473" s="6">
        <v>1</v>
      </c>
      <c r="AI473" s="6">
        <v>1</v>
      </c>
      <c r="AJ473" s="6">
        <v>0</v>
      </c>
      <c r="AK473" s="1">
        <v>1</v>
      </c>
      <c r="AL473" s="1"/>
      <c r="AM473" s="2"/>
      <c r="AN473" s="2"/>
      <c r="AO473" s="2">
        <v>2</v>
      </c>
      <c r="AP473" s="2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3">
      <c r="A474" s="1" t="s">
        <v>165</v>
      </c>
      <c r="B474" s="1" t="s">
        <v>209</v>
      </c>
      <c r="C474" s="1" t="s">
        <v>213</v>
      </c>
      <c r="D474" s="1" t="s">
        <v>214</v>
      </c>
      <c r="E474" s="1" t="s">
        <v>2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>
        <v>1</v>
      </c>
      <c r="AL474" s="1"/>
      <c r="AM474" s="2"/>
      <c r="AN474" s="2"/>
      <c r="AO474" s="2"/>
      <c r="AP474" s="2"/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1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/>
    </row>
    <row r="475" spans="1:55" x14ac:dyDescent="0.3">
      <c r="A475" s="1" t="s">
        <v>166</v>
      </c>
      <c r="B475" s="1" t="s">
        <v>205</v>
      </c>
      <c r="C475" s="1" t="s">
        <v>213</v>
      </c>
      <c r="D475" s="1" t="s">
        <v>214</v>
      </c>
      <c r="E475" s="1" t="s">
        <v>2</v>
      </c>
      <c r="F475" s="1">
        <v>19.5</v>
      </c>
      <c r="G475" s="1"/>
      <c r="H475" s="1"/>
      <c r="I475" s="1"/>
      <c r="J475" s="1"/>
      <c r="K475" s="1"/>
      <c r="L475" s="1"/>
      <c r="M475" s="1"/>
      <c r="N475" s="1"/>
      <c r="O475" s="1"/>
      <c r="P475" s="1">
        <v>0</v>
      </c>
      <c r="Q475" s="1">
        <v>1</v>
      </c>
      <c r="R475" s="1"/>
      <c r="S475" s="1">
        <v>0</v>
      </c>
      <c r="T475" s="1">
        <v>0</v>
      </c>
      <c r="U475" s="1">
        <v>0</v>
      </c>
      <c r="V475" s="1">
        <v>1</v>
      </c>
      <c r="W475" s="1">
        <v>0</v>
      </c>
      <c r="X475" s="1">
        <v>0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>
        <v>1</v>
      </c>
      <c r="AL475" s="1"/>
      <c r="AM475" s="2"/>
      <c r="AN475" s="2"/>
      <c r="AO475" s="2"/>
      <c r="AP475" s="2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>
        <v>2</v>
      </c>
    </row>
    <row r="476" spans="1:55" x14ac:dyDescent="0.3">
      <c r="A476" s="1" t="s">
        <v>166</v>
      </c>
      <c r="B476" s="1" t="s">
        <v>206</v>
      </c>
      <c r="C476" s="1" t="s">
        <v>213</v>
      </c>
      <c r="D476" s="1" t="s">
        <v>214</v>
      </c>
      <c r="E476" s="1" t="s">
        <v>2</v>
      </c>
      <c r="F476" s="1">
        <v>19</v>
      </c>
      <c r="G476" s="1">
        <v>17</v>
      </c>
      <c r="H476" s="1">
        <v>21</v>
      </c>
      <c r="I476" s="1"/>
      <c r="J476" s="1"/>
      <c r="K476" s="1"/>
      <c r="L476" s="1"/>
      <c r="M476" s="1"/>
      <c r="N476" s="1"/>
      <c r="O476" s="2">
        <f>52*1.5</f>
        <v>78</v>
      </c>
      <c r="P476" s="1">
        <v>1</v>
      </c>
      <c r="Q476" s="1">
        <v>1</v>
      </c>
      <c r="R476" s="1">
        <v>0</v>
      </c>
      <c r="S476" s="1">
        <v>0</v>
      </c>
      <c r="T476" s="1">
        <v>0</v>
      </c>
      <c r="U476" s="1">
        <v>0</v>
      </c>
      <c r="V476" s="1">
        <v>1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1</v>
      </c>
      <c r="AD476" s="1">
        <v>1</v>
      </c>
      <c r="AE476" s="1">
        <v>1</v>
      </c>
      <c r="AF476" s="1">
        <v>1</v>
      </c>
      <c r="AG476" s="1">
        <v>1</v>
      </c>
      <c r="AH476" s="1">
        <v>0</v>
      </c>
      <c r="AI476" s="1">
        <v>0</v>
      </c>
      <c r="AJ476" s="1">
        <v>0</v>
      </c>
      <c r="AK476" s="1">
        <v>1</v>
      </c>
      <c r="AL476" s="1">
        <v>14</v>
      </c>
      <c r="AM476" s="2">
        <v>1</v>
      </c>
      <c r="AN476" s="2">
        <v>2</v>
      </c>
      <c r="AO476" s="2">
        <v>3</v>
      </c>
      <c r="AP476" s="2"/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1</v>
      </c>
      <c r="AY476" s="1">
        <v>0</v>
      </c>
      <c r="AZ476" s="1">
        <v>0</v>
      </c>
      <c r="BA476" s="1">
        <v>1</v>
      </c>
      <c r="BB476" s="1">
        <v>0</v>
      </c>
      <c r="BC476" s="1"/>
    </row>
    <row r="477" spans="1:55" x14ac:dyDescent="0.3">
      <c r="A477" s="1" t="s">
        <v>166</v>
      </c>
      <c r="B477" s="1" t="s">
        <v>207</v>
      </c>
      <c r="C477" s="1" t="s">
        <v>213</v>
      </c>
      <c r="D477" s="1" t="s">
        <v>214</v>
      </c>
      <c r="E477" s="1" t="s">
        <v>2</v>
      </c>
      <c r="F477" s="1">
        <v>31.6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>
        <v>1</v>
      </c>
      <c r="AL477" s="1"/>
      <c r="AM477" s="2"/>
      <c r="AN477" s="2"/>
      <c r="AO477" s="2"/>
      <c r="AP477" s="2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>
        <v>2.8</v>
      </c>
    </row>
    <row r="478" spans="1:55" x14ac:dyDescent="0.3">
      <c r="A478" s="1" t="s">
        <v>166</v>
      </c>
      <c r="B478" s="1" t="s">
        <v>208</v>
      </c>
      <c r="C478" s="1" t="s">
        <v>213</v>
      </c>
      <c r="D478" s="1" t="s">
        <v>214</v>
      </c>
      <c r="E478" s="1" t="s">
        <v>2</v>
      </c>
      <c r="F478" s="1"/>
      <c r="G478" s="1"/>
      <c r="H478" s="1"/>
      <c r="I478" s="1">
        <v>28</v>
      </c>
      <c r="J478" s="1">
        <v>24</v>
      </c>
      <c r="K478" s="1">
        <v>32</v>
      </c>
      <c r="L478" s="1">
        <v>31.5</v>
      </c>
      <c r="M478" s="1">
        <v>26</v>
      </c>
      <c r="N478" s="1">
        <v>37</v>
      </c>
      <c r="O478" s="1"/>
      <c r="P478" s="1">
        <v>0</v>
      </c>
      <c r="Q478" s="1">
        <v>1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0</v>
      </c>
      <c r="X478" s="1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0</v>
      </c>
      <c r="AK478" s="1">
        <v>1</v>
      </c>
      <c r="AL478" s="1"/>
      <c r="AM478" s="2"/>
      <c r="AN478" s="2"/>
      <c r="AO478" s="2">
        <v>2</v>
      </c>
      <c r="AP478" s="2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3">
      <c r="A479" s="1" t="s">
        <v>166</v>
      </c>
      <c r="B479" s="1" t="s">
        <v>209</v>
      </c>
      <c r="C479" s="1" t="s">
        <v>213</v>
      </c>
      <c r="D479" s="1" t="s">
        <v>214</v>
      </c>
      <c r="E479" s="1" t="s">
        <v>2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>
        <v>1</v>
      </c>
      <c r="AL479" s="1"/>
      <c r="AM479" s="2"/>
      <c r="AN479" s="2"/>
      <c r="AO479" s="2"/>
      <c r="AP479" s="2"/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1</v>
      </c>
      <c r="AX479" s="1">
        <v>1</v>
      </c>
      <c r="AY479" s="1">
        <v>0</v>
      </c>
      <c r="AZ479" s="1">
        <v>0</v>
      </c>
      <c r="BA479" s="1">
        <v>1</v>
      </c>
      <c r="BB479" s="1">
        <v>0</v>
      </c>
      <c r="BC479" s="1"/>
    </row>
    <row r="480" spans="1:55" x14ac:dyDescent="0.3">
      <c r="A480" s="1" t="s">
        <v>167</v>
      </c>
      <c r="B480" s="1" t="s">
        <v>205</v>
      </c>
      <c r="C480" s="1" t="s">
        <v>213</v>
      </c>
      <c r="D480" s="1" t="s">
        <v>214</v>
      </c>
      <c r="E480" s="1" t="s">
        <v>2</v>
      </c>
      <c r="F480" s="1">
        <v>24.5</v>
      </c>
      <c r="G480" s="1"/>
      <c r="H480" s="1"/>
      <c r="I480" s="1"/>
      <c r="J480" s="1"/>
      <c r="K480" s="1"/>
      <c r="L480" s="1"/>
      <c r="M480" s="1"/>
      <c r="N480" s="1"/>
      <c r="O480" s="1"/>
      <c r="P480" s="1">
        <v>0</v>
      </c>
      <c r="Q480" s="1">
        <v>1</v>
      </c>
      <c r="R480" s="1"/>
      <c r="S480" s="1">
        <v>0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>
        <v>1</v>
      </c>
      <c r="AL480" s="1"/>
      <c r="AM480" s="2"/>
      <c r="AN480" s="2"/>
      <c r="AO480" s="2"/>
      <c r="AP480" s="2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>
        <v>4</v>
      </c>
    </row>
    <row r="481" spans="1:55" x14ac:dyDescent="0.3">
      <c r="A481" s="1" t="s">
        <v>167</v>
      </c>
      <c r="B481" s="1" t="s">
        <v>206</v>
      </c>
      <c r="C481" s="1" t="s">
        <v>213</v>
      </c>
      <c r="D481" s="1" t="s">
        <v>214</v>
      </c>
      <c r="E481" s="1" t="s">
        <v>2</v>
      </c>
      <c r="F481" s="1">
        <v>22</v>
      </c>
      <c r="G481" s="1">
        <v>19</v>
      </c>
      <c r="H481" s="1">
        <v>24</v>
      </c>
      <c r="I481" s="1"/>
      <c r="J481" s="1"/>
      <c r="K481" s="1"/>
      <c r="L481" s="1"/>
      <c r="M481" s="1"/>
      <c r="N481" s="1"/>
      <c r="O481" s="2">
        <f>48*1.9</f>
        <v>91.199999999999989</v>
      </c>
      <c r="P481" s="1">
        <v>0</v>
      </c>
      <c r="Q481" s="1">
        <v>1</v>
      </c>
      <c r="R481" s="1">
        <v>0</v>
      </c>
      <c r="S481" s="1">
        <v>0</v>
      </c>
      <c r="T481" s="1">
        <v>0</v>
      </c>
      <c r="U481" s="1">
        <v>0</v>
      </c>
      <c r="V481" s="1">
        <v>1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1</v>
      </c>
      <c r="AF481" s="1">
        <v>1</v>
      </c>
      <c r="AG481" s="1">
        <v>0</v>
      </c>
      <c r="AH481" s="1">
        <v>0</v>
      </c>
      <c r="AI481" s="1">
        <v>0</v>
      </c>
      <c r="AJ481" s="1">
        <v>0</v>
      </c>
      <c r="AK481" s="1">
        <v>1</v>
      </c>
      <c r="AL481" s="1">
        <v>21</v>
      </c>
      <c r="AM481" s="2">
        <v>1</v>
      </c>
      <c r="AN481" s="2">
        <v>2</v>
      </c>
      <c r="AO481" s="2">
        <v>2</v>
      </c>
      <c r="AP481" s="2"/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1</v>
      </c>
      <c r="AX481" s="1">
        <v>0</v>
      </c>
      <c r="AY481" s="1">
        <v>1</v>
      </c>
      <c r="AZ481" s="1">
        <v>0</v>
      </c>
      <c r="BA481" s="1">
        <v>0</v>
      </c>
      <c r="BB481" s="1">
        <v>0</v>
      </c>
      <c r="BC481" s="1"/>
    </row>
    <row r="482" spans="1:55" x14ac:dyDescent="0.3">
      <c r="A482" s="1" t="s">
        <v>167</v>
      </c>
      <c r="B482" s="1" t="s">
        <v>208</v>
      </c>
      <c r="C482" s="1" t="s">
        <v>213</v>
      </c>
      <c r="D482" s="1" t="s">
        <v>214</v>
      </c>
      <c r="E482" s="1" t="s">
        <v>2</v>
      </c>
      <c r="F482" s="1"/>
      <c r="G482" s="1"/>
      <c r="H482" s="1"/>
      <c r="I482" s="1">
        <v>47</v>
      </c>
      <c r="J482" s="1">
        <v>42</v>
      </c>
      <c r="K482" s="1">
        <v>52</v>
      </c>
      <c r="L482" s="1">
        <v>47</v>
      </c>
      <c r="M482" s="1">
        <v>42</v>
      </c>
      <c r="N482" s="1">
        <v>52</v>
      </c>
      <c r="O482" s="1"/>
      <c r="P482" s="1">
        <v>0</v>
      </c>
      <c r="Q482" s="1">
        <v>1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0</v>
      </c>
      <c r="X482" s="1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1</v>
      </c>
      <c r="AE482" s="6">
        <v>1</v>
      </c>
      <c r="AF482" s="6">
        <v>1</v>
      </c>
      <c r="AG482" s="6">
        <v>1</v>
      </c>
      <c r="AH482" s="6">
        <v>0</v>
      </c>
      <c r="AI482" s="6">
        <v>0</v>
      </c>
      <c r="AJ482" s="6">
        <v>0</v>
      </c>
      <c r="AK482" s="1">
        <v>1</v>
      </c>
      <c r="AL482" s="1"/>
      <c r="AM482" s="2"/>
      <c r="AN482" s="2"/>
      <c r="AO482" s="2">
        <v>3</v>
      </c>
      <c r="AP482" s="2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3">
      <c r="A483" s="1" t="s">
        <v>167</v>
      </c>
      <c r="B483" s="1" t="s">
        <v>209</v>
      </c>
      <c r="C483" s="1" t="s">
        <v>213</v>
      </c>
      <c r="D483" s="1" t="s">
        <v>214</v>
      </c>
      <c r="E483" s="1" t="s">
        <v>2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>
        <v>1</v>
      </c>
      <c r="AL483" s="1"/>
      <c r="AM483" s="2"/>
      <c r="AN483" s="2"/>
      <c r="AO483" s="2"/>
      <c r="AP483" s="2"/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1</v>
      </c>
      <c r="AX483" s="1">
        <v>1</v>
      </c>
      <c r="AY483" s="1">
        <v>1</v>
      </c>
      <c r="AZ483" s="1">
        <v>0</v>
      </c>
      <c r="BA483" s="1">
        <v>1</v>
      </c>
      <c r="BB483" s="1">
        <v>0</v>
      </c>
      <c r="BC483" s="1"/>
    </row>
    <row r="484" spans="1:55" x14ac:dyDescent="0.3">
      <c r="A484" s="1" t="s">
        <v>168</v>
      </c>
      <c r="B484" s="1" t="s">
        <v>205</v>
      </c>
      <c r="C484" s="1" t="s">
        <v>213</v>
      </c>
      <c r="D484" s="1" t="s">
        <v>214</v>
      </c>
      <c r="E484" s="1" t="s">
        <v>2</v>
      </c>
      <c r="F484" s="1">
        <v>17.5</v>
      </c>
      <c r="G484" s="1"/>
      <c r="H484" s="1"/>
      <c r="I484" s="1"/>
      <c r="J484" s="1"/>
      <c r="K484" s="1"/>
      <c r="L484" s="1"/>
      <c r="M484" s="1"/>
      <c r="N484" s="1"/>
      <c r="O484" s="1"/>
      <c r="P484" s="1">
        <v>0</v>
      </c>
      <c r="Q484" s="1">
        <v>1</v>
      </c>
      <c r="R484" s="1"/>
      <c r="S484" s="1">
        <v>0</v>
      </c>
      <c r="T484" s="1">
        <v>0</v>
      </c>
      <c r="U484" s="1">
        <v>0</v>
      </c>
      <c r="V484" s="1">
        <v>1</v>
      </c>
      <c r="W484" s="1">
        <v>0</v>
      </c>
      <c r="X484" s="1">
        <v>0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>
        <v>1</v>
      </c>
      <c r="AL484" s="1"/>
      <c r="AM484" s="2"/>
      <c r="AN484" s="2"/>
      <c r="AO484" s="2"/>
      <c r="AP484" s="2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>
        <v>2</v>
      </c>
    </row>
    <row r="485" spans="1:55" x14ac:dyDescent="0.3">
      <c r="A485" s="1" t="s">
        <v>168</v>
      </c>
      <c r="B485" s="1" t="s">
        <v>210</v>
      </c>
      <c r="C485" s="1" t="s">
        <v>213</v>
      </c>
      <c r="D485" s="1" t="s">
        <v>214</v>
      </c>
      <c r="E485" s="1" t="s">
        <v>2</v>
      </c>
      <c r="F485" s="1">
        <v>17</v>
      </c>
      <c r="G485" s="1">
        <v>16</v>
      </c>
      <c r="H485" s="1">
        <v>19</v>
      </c>
      <c r="I485" s="1"/>
      <c r="J485" s="1"/>
      <c r="K485" s="1"/>
      <c r="L485" s="1"/>
      <c r="M485" s="1"/>
      <c r="N485" s="1"/>
      <c r="O485" s="1">
        <v>75</v>
      </c>
      <c r="P485" s="1">
        <v>0</v>
      </c>
      <c r="Q485" s="1">
        <v>1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1</v>
      </c>
      <c r="AF485" s="1">
        <v>1</v>
      </c>
      <c r="AG485" s="1">
        <v>1</v>
      </c>
      <c r="AH485" s="1">
        <v>0</v>
      </c>
      <c r="AI485" s="1">
        <v>0</v>
      </c>
      <c r="AJ485" s="1">
        <v>0</v>
      </c>
      <c r="AK485" s="1">
        <v>1</v>
      </c>
      <c r="AL485" s="1">
        <v>14</v>
      </c>
      <c r="AM485" s="2">
        <v>1</v>
      </c>
      <c r="AN485" s="2">
        <v>2</v>
      </c>
      <c r="AO485" s="2">
        <v>3</v>
      </c>
      <c r="AP485" s="2"/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1</v>
      </c>
      <c r="AX485" s="1">
        <v>0</v>
      </c>
      <c r="AY485" s="1">
        <v>1</v>
      </c>
      <c r="AZ485" s="1">
        <v>0</v>
      </c>
      <c r="BA485" s="1">
        <v>0</v>
      </c>
      <c r="BB485" s="1">
        <v>0</v>
      </c>
      <c r="BC485" s="1">
        <v>2</v>
      </c>
    </row>
    <row r="486" spans="1:55" x14ac:dyDescent="0.3">
      <c r="A486" s="1" t="s">
        <v>168</v>
      </c>
      <c r="B486" s="1" t="s">
        <v>208</v>
      </c>
      <c r="C486" s="1" t="s">
        <v>213</v>
      </c>
      <c r="D486" s="1" t="s">
        <v>214</v>
      </c>
      <c r="E486" s="1" t="s">
        <v>2</v>
      </c>
      <c r="F486" s="1"/>
      <c r="G486" s="1"/>
      <c r="H486" s="1"/>
      <c r="I486" s="1">
        <v>38</v>
      </c>
      <c r="J486" s="1">
        <v>34</v>
      </c>
      <c r="K486" s="1">
        <v>42</v>
      </c>
      <c r="L486" s="1">
        <v>38</v>
      </c>
      <c r="M486" s="1">
        <v>34</v>
      </c>
      <c r="N486" s="1">
        <v>42</v>
      </c>
      <c r="O486" s="1"/>
      <c r="P486" s="1">
        <v>1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1</v>
      </c>
      <c r="W486" s="1">
        <v>0</v>
      </c>
      <c r="X486" s="1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1</v>
      </c>
      <c r="AE486" s="6">
        <v>1</v>
      </c>
      <c r="AF486" s="6">
        <v>1</v>
      </c>
      <c r="AG486" s="6">
        <v>0</v>
      </c>
      <c r="AH486" s="6">
        <v>0</v>
      </c>
      <c r="AI486" s="6">
        <v>0</v>
      </c>
      <c r="AJ486" s="6">
        <v>0</v>
      </c>
      <c r="AK486" s="1">
        <v>1</v>
      </c>
      <c r="AL486" s="1"/>
      <c r="AM486" s="2"/>
      <c r="AN486" s="2"/>
      <c r="AO486" s="2">
        <v>1</v>
      </c>
      <c r="AP486" s="2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3">
      <c r="A487" s="1" t="s">
        <v>168</v>
      </c>
      <c r="B487" s="1" t="s">
        <v>209</v>
      </c>
      <c r="C487" s="1" t="s">
        <v>213</v>
      </c>
      <c r="D487" s="1" t="s">
        <v>214</v>
      </c>
      <c r="E487" s="1" t="s">
        <v>2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>
        <v>1</v>
      </c>
      <c r="AL487" s="1"/>
      <c r="AM487" s="2"/>
      <c r="AN487" s="2"/>
      <c r="AO487" s="2"/>
      <c r="AP487" s="2"/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1</v>
      </c>
      <c r="AX487" s="1">
        <v>0</v>
      </c>
      <c r="AY487" s="1">
        <v>1</v>
      </c>
      <c r="AZ487" s="1">
        <v>0</v>
      </c>
      <c r="BA487" s="1">
        <v>0</v>
      </c>
      <c r="BB487" s="1">
        <v>0</v>
      </c>
      <c r="BC487" s="1"/>
    </row>
    <row r="488" spans="1:55" x14ac:dyDescent="0.3">
      <c r="A488" s="1" t="s">
        <v>169</v>
      </c>
      <c r="B488" s="1" t="s">
        <v>205</v>
      </c>
      <c r="C488" s="1" t="s">
        <v>213</v>
      </c>
      <c r="D488" s="1" t="s">
        <v>214</v>
      </c>
      <c r="E488" s="1" t="s">
        <v>2</v>
      </c>
      <c r="F488" s="1">
        <v>25.5</v>
      </c>
      <c r="G488" s="1"/>
      <c r="H488" s="1"/>
      <c r="I488" s="1"/>
      <c r="J488" s="1"/>
      <c r="K488" s="1"/>
      <c r="L488" s="1"/>
      <c r="M488" s="1"/>
      <c r="N488" s="1"/>
      <c r="O488" s="1"/>
      <c r="P488" s="1">
        <v>0</v>
      </c>
      <c r="Q488" s="1">
        <v>1</v>
      </c>
      <c r="R488" s="1"/>
      <c r="S488" s="1">
        <v>0</v>
      </c>
      <c r="T488" s="1">
        <v>0</v>
      </c>
      <c r="U488" s="1">
        <v>1</v>
      </c>
      <c r="V488" s="1">
        <v>0</v>
      </c>
      <c r="W488" s="1">
        <v>0</v>
      </c>
      <c r="X488" s="1">
        <v>0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>
        <v>1</v>
      </c>
      <c r="AL488" s="1"/>
      <c r="AM488" s="2"/>
      <c r="AN488" s="2"/>
      <c r="AO488" s="2"/>
      <c r="AP488" s="2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>
        <v>4</v>
      </c>
    </row>
    <row r="489" spans="1:55" x14ac:dyDescent="0.3">
      <c r="A489" s="1" t="s">
        <v>169</v>
      </c>
      <c r="B489" s="1" t="s">
        <v>206</v>
      </c>
      <c r="C489" s="1" t="s">
        <v>213</v>
      </c>
      <c r="D489" s="1" t="s">
        <v>214</v>
      </c>
      <c r="E489" s="1" t="s">
        <v>2</v>
      </c>
      <c r="F489" s="1">
        <v>24</v>
      </c>
      <c r="G489" s="1">
        <v>21</v>
      </c>
      <c r="H489" s="1">
        <v>26</v>
      </c>
      <c r="I489" s="1"/>
      <c r="J489" s="1"/>
      <c r="K489" s="1"/>
      <c r="L489" s="1"/>
      <c r="M489" s="1"/>
      <c r="N489" s="1"/>
      <c r="O489" s="2">
        <f>33*2.7</f>
        <v>89.100000000000009</v>
      </c>
      <c r="P489" s="1">
        <v>1</v>
      </c>
      <c r="Q489" s="1">
        <v>0</v>
      </c>
      <c r="R489" s="1">
        <v>0</v>
      </c>
      <c r="S489" s="1">
        <v>0</v>
      </c>
      <c r="T489" s="1">
        <v>0</v>
      </c>
      <c r="U489" s="1">
        <v>1</v>
      </c>
      <c r="V489" s="1">
        <v>1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0</v>
      </c>
      <c r="AK489" s="1">
        <v>1</v>
      </c>
      <c r="AL489" s="1">
        <v>21</v>
      </c>
      <c r="AM489" s="2">
        <v>1</v>
      </c>
      <c r="AN489" s="2">
        <v>2</v>
      </c>
      <c r="AO489" s="2">
        <v>2</v>
      </c>
      <c r="AP489" s="2"/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1</v>
      </c>
      <c r="AY489" s="1">
        <v>1</v>
      </c>
      <c r="AZ489" s="1">
        <v>0</v>
      </c>
      <c r="BA489" s="1">
        <v>0</v>
      </c>
      <c r="BB489" s="1">
        <v>0</v>
      </c>
      <c r="BC489" s="1"/>
    </row>
    <row r="490" spans="1:55" x14ac:dyDescent="0.3">
      <c r="A490" s="1" t="s">
        <v>169</v>
      </c>
      <c r="B490" s="1" t="s">
        <v>208</v>
      </c>
      <c r="C490" s="1" t="s">
        <v>213</v>
      </c>
      <c r="D490" s="1" t="s">
        <v>214</v>
      </c>
      <c r="E490" s="1" t="s">
        <v>2</v>
      </c>
      <c r="F490" s="1"/>
      <c r="G490" s="1"/>
      <c r="H490" s="1"/>
      <c r="I490" s="1">
        <v>41</v>
      </c>
      <c r="J490" s="1">
        <v>36</v>
      </c>
      <c r="K490" s="1">
        <v>46</v>
      </c>
      <c r="L490" s="1">
        <v>41</v>
      </c>
      <c r="M490" s="1">
        <v>36</v>
      </c>
      <c r="N490" s="1">
        <v>46</v>
      </c>
      <c r="O490" s="1"/>
      <c r="P490" s="1">
        <v>1</v>
      </c>
      <c r="Q490" s="1">
        <v>1</v>
      </c>
      <c r="R490" s="1">
        <v>0</v>
      </c>
      <c r="S490" s="1">
        <v>0</v>
      </c>
      <c r="T490" s="1">
        <v>0</v>
      </c>
      <c r="U490" s="1">
        <v>1</v>
      </c>
      <c r="V490" s="1">
        <v>1</v>
      </c>
      <c r="W490" s="1">
        <v>0</v>
      </c>
      <c r="X490" s="1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1</v>
      </c>
      <c r="AD490" s="6">
        <v>1</v>
      </c>
      <c r="AE490" s="6">
        <v>1</v>
      </c>
      <c r="AF490" s="6">
        <v>1</v>
      </c>
      <c r="AG490" s="6">
        <v>0</v>
      </c>
      <c r="AH490" s="6">
        <v>0</v>
      </c>
      <c r="AI490" s="6">
        <v>0</v>
      </c>
      <c r="AJ490" s="6">
        <v>0</v>
      </c>
      <c r="AK490" s="1">
        <v>1</v>
      </c>
      <c r="AL490" s="1"/>
      <c r="AM490" s="2"/>
      <c r="AN490" s="2"/>
      <c r="AO490" s="2">
        <v>2</v>
      </c>
      <c r="AP490" s="2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3">
      <c r="A491" s="1" t="s">
        <v>170</v>
      </c>
      <c r="B491" s="1" t="s">
        <v>210</v>
      </c>
      <c r="C491" s="1" t="s">
        <v>213</v>
      </c>
      <c r="D491" s="1" t="s">
        <v>214</v>
      </c>
      <c r="E491" s="1" t="s">
        <v>2</v>
      </c>
      <c r="F491" s="1">
        <v>20</v>
      </c>
      <c r="G491" s="1">
        <v>19</v>
      </c>
      <c r="H491" s="1">
        <v>21</v>
      </c>
      <c r="I491" s="1"/>
      <c r="J491" s="1"/>
      <c r="K491" s="1"/>
      <c r="L491" s="1"/>
      <c r="M491" s="1"/>
      <c r="N491" s="1"/>
      <c r="O491" s="1">
        <v>48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0</v>
      </c>
      <c r="X491" s="1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1</v>
      </c>
      <c r="AF491" s="6">
        <v>1</v>
      </c>
      <c r="AG491" s="6">
        <v>1</v>
      </c>
      <c r="AH491" s="6">
        <v>0</v>
      </c>
      <c r="AI491" s="6">
        <v>0</v>
      </c>
      <c r="AJ491" s="6">
        <v>0</v>
      </c>
      <c r="AK491" s="1">
        <v>1</v>
      </c>
      <c r="AL491" s="1">
        <v>12</v>
      </c>
      <c r="AM491" s="2">
        <v>1</v>
      </c>
      <c r="AN491" s="2">
        <v>2</v>
      </c>
      <c r="AO491" s="2">
        <v>2</v>
      </c>
      <c r="AP491" s="2"/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2</v>
      </c>
    </row>
    <row r="492" spans="1:55" x14ac:dyDescent="0.3">
      <c r="A492" s="1" t="s">
        <v>170</v>
      </c>
      <c r="B492" s="1" t="s">
        <v>208</v>
      </c>
      <c r="C492" s="1" t="s">
        <v>213</v>
      </c>
      <c r="D492" s="1" t="s">
        <v>214</v>
      </c>
      <c r="E492" s="1" t="s">
        <v>2</v>
      </c>
      <c r="F492" s="1"/>
      <c r="G492" s="1"/>
      <c r="H492" s="1"/>
      <c r="I492" s="1">
        <v>39</v>
      </c>
      <c r="J492" s="1">
        <v>34</v>
      </c>
      <c r="K492" s="1">
        <v>44</v>
      </c>
      <c r="L492" s="1">
        <v>39</v>
      </c>
      <c r="M492" s="1">
        <v>34</v>
      </c>
      <c r="N492" s="1">
        <v>44</v>
      </c>
      <c r="O492" s="1"/>
      <c r="P492" s="1">
        <v>1</v>
      </c>
      <c r="Q492" s="1">
        <v>0</v>
      </c>
      <c r="R492" s="1">
        <v>0</v>
      </c>
      <c r="S492" s="1">
        <v>0</v>
      </c>
      <c r="T492" s="1">
        <v>0</v>
      </c>
      <c r="U492" s="1">
        <v>1</v>
      </c>
      <c r="V492" s="1">
        <v>1</v>
      </c>
      <c r="W492" s="1">
        <v>0</v>
      </c>
      <c r="X492" s="1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1</v>
      </c>
      <c r="AF492" s="6">
        <v>1</v>
      </c>
      <c r="AG492" s="6">
        <v>1</v>
      </c>
      <c r="AH492" s="6">
        <v>0</v>
      </c>
      <c r="AI492" s="6">
        <v>0</v>
      </c>
      <c r="AJ492" s="6">
        <v>0</v>
      </c>
      <c r="AK492" s="1">
        <v>1</v>
      </c>
      <c r="AL492" s="1"/>
      <c r="AM492" s="2"/>
      <c r="AN492" s="2"/>
      <c r="AO492" s="2">
        <v>1</v>
      </c>
      <c r="AP492" s="2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3">
      <c r="A493" s="1" t="s">
        <v>170</v>
      </c>
      <c r="B493" s="1" t="s">
        <v>209</v>
      </c>
      <c r="C493" s="1" t="s">
        <v>213</v>
      </c>
      <c r="D493" s="1" t="s">
        <v>214</v>
      </c>
      <c r="E493" s="1" t="s">
        <v>2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>
        <v>1</v>
      </c>
      <c r="AL493" s="1"/>
      <c r="AM493" s="2"/>
      <c r="AN493" s="2"/>
      <c r="AO493" s="2"/>
      <c r="AP493" s="2"/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1</v>
      </c>
      <c r="AX493" s="1">
        <v>0</v>
      </c>
      <c r="AY493" s="1">
        <v>1</v>
      </c>
      <c r="AZ493" s="1">
        <v>0</v>
      </c>
      <c r="BA493" s="1">
        <v>0</v>
      </c>
      <c r="BB493" s="1">
        <v>0</v>
      </c>
      <c r="BC493" s="1"/>
    </row>
    <row r="494" spans="1:55" x14ac:dyDescent="0.3">
      <c r="A494" s="1" t="s">
        <v>171</v>
      </c>
      <c r="B494" s="1" t="s">
        <v>205</v>
      </c>
      <c r="C494" s="1" t="s">
        <v>213</v>
      </c>
      <c r="D494" s="1" t="s">
        <v>214</v>
      </c>
      <c r="E494" s="1" t="s">
        <v>2</v>
      </c>
      <c r="F494" s="1">
        <v>22.5</v>
      </c>
      <c r="G494" s="1"/>
      <c r="H494" s="1"/>
      <c r="I494" s="1"/>
      <c r="J494" s="1"/>
      <c r="K494" s="1"/>
      <c r="L494" s="1"/>
      <c r="M494" s="1"/>
      <c r="N494" s="1"/>
      <c r="O494" s="1"/>
      <c r="P494" s="1">
        <v>0</v>
      </c>
      <c r="Q494" s="1">
        <v>1</v>
      </c>
      <c r="R494" s="1"/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0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>
        <v>1</v>
      </c>
      <c r="AL494" s="1"/>
      <c r="AM494" s="2"/>
      <c r="AN494" s="2"/>
      <c r="AO494" s="2"/>
      <c r="AP494" s="2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>
        <v>3</v>
      </c>
    </row>
    <row r="495" spans="1:55" x14ac:dyDescent="0.3">
      <c r="A495" s="1" t="s">
        <v>171</v>
      </c>
      <c r="B495" s="1" t="s">
        <v>206</v>
      </c>
      <c r="C495" s="1" t="s">
        <v>213</v>
      </c>
      <c r="D495" s="1" t="s">
        <v>214</v>
      </c>
      <c r="E495" s="1" t="s">
        <v>2</v>
      </c>
      <c r="F495" s="1">
        <v>21</v>
      </c>
      <c r="G495" s="1">
        <v>19</v>
      </c>
      <c r="H495" s="1">
        <v>23</v>
      </c>
      <c r="I495" s="1"/>
      <c r="J495" s="1"/>
      <c r="K495" s="1"/>
      <c r="L495" s="1"/>
      <c r="M495" s="1"/>
      <c r="N495" s="1"/>
      <c r="O495" s="2">
        <f>42*2.4</f>
        <v>100.8</v>
      </c>
      <c r="P495" s="1">
        <v>0</v>
      </c>
      <c r="Q495" s="1">
        <v>1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1</v>
      </c>
      <c r="AC495" s="1">
        <v>1</v>
      </c>
      <c r="AD495" s="1">
        <v>1</v>
      </c>
      <c r="AE495" s="1">
        <v>1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14</v>
      </c>
      <c r="AM495" s="2">
        <v>1</v>
      </c>
      <c r="AN495" s="2">
        <v>2</v>
      </c>
      <c r="AO495" s="2">
        <v>2</v>
      </c>
      <c r="AP495" s="2"/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1</v>
      </c>
      <c r="AX495" s="1">
        <v>0</v>
      </c>
      <c r="AY495" s="1">
        <v>0</v>
      </c>
      <c r="AZ495" s="1">
        <v>0</v>
      </c>
      <c r="BA495" s="1">
        <v>1</v>
      </c>
      <c r="BB495" s="1">
        <v>0</v>
      </c>
      <c r="BC495" s="1"/>
    </row>
    <row r="496" spans="1:55" x14ac:dyDescent="0.3">
      <c r="A496" s="1" t="s">
        <v>171</v>
      </c>
      <c r="B496" s="1" t="s">
        <v>207</v>
      </c>
      <c r="C496" s="1" t="s">
        <v>213</v>
      </c>
      <c r="D496" s="1" t="s">
        <v>214</v>
      </c>
      <c r="E496" s="1" t="s">
        <v>2</v>
      </c>
      <c r="F496" s="1">
        <v>38.6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>
        <v>1</v>
      </c>
      <c r="AL496" s="1"/>
      <c r="AM496" s="2"/>
      <c r="AN496" s="2"/>
      <c r="AO496" s="2"/>
      <c r="AP496" s="2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>
        <v>3.9</v>
      </c>
    </row>
    <row r="497" spans="1:55" x14ac:dyDescent="0.3">
      <c r="A497" s="1" t="s">
        <v>171</v>
      </c>
      <c r="B497" s="1" t="s">
        <v>208</v>
      </c>
      <c r="C497" s="1" t="s">
        <v>213</v>
      </c>
      <c r="D497" s="1" t="s">
        <v>214</v>
      </c>
      <c r="E497" s="1" t="s">
        <v>2</v>
      </c>
      <c r="F497" s="1"/>
      <c r="G497" s="1"/>
      <c r="H497" s="1"/>
      <c r="I497" s="1">
        <v>37</v>
      </c>
      <c r="J497" s="1">
        <v>33</v>
      </c>
      <c r="K497" s="1">
        <v>41</v>
      </c>
      <c r="L497" s="1">
        <v>38</v>
      </c>
      <c r="M497" s="1">
        <v>34</v>
      </c>
      <c r="N497" s="1">
        <v>42</v>
      </c>
      <c r="O497" s="1"/>
      <c r="P497" s="1">
        <v>1</v>
      </c>
      <c r="Q497" s="1">
        <v>1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1</v>
      </c>
      <c r="AD497" s="6">
        <v>1</v>
      </c>
      <c r="AE497" s="6">
        <v>1</v>
      </c>
      <c r="AF497" s="6">
        <v>1</v>
      </c>
      <c r="AG497" s="6">
        <v>0</v>
      </c>
      <c r="AH497" s="6">
        <v>0</v>
      </c>
      <c r="AI497" s="6">
        <v>0</v>
      </c>
      <c r="AJ497" s="6">
        <v>0</v>
      </c>
      <c r="AK497" s="1">
        <v>1</v>
      </c>
      <c r="AL497" s="1"/>
      <c r="AM497" s="2"/>
      <c r="AN497" s="2"/>
      <c r="AO497" s="2">
        <v>2</v>
      </c>
      <c r="AP497" s="2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3">
      <c r="A498" s="1" t="s">
        <v>171</v>
      </c>
      <c r="B498" s="1" t="s">
        <v>209</v>
      </c>
      <c r="C498" s="1" t="s">
        <v>213</v>
      </c>
      <c r="D498" s="1" t="s">
        <v>214</v>
      </c>
      <c r="E498" s="1" t="s">
        <v>2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>
        <v>1</v>
      </c>
      <c r="AL498" s="1"/>
      <c r="AM498" s="2"/>
      <c r="AN498" s="2"/>
      <c r="AO498" s="2"/>
      <c r="AP498" s="2"/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1</v>
      </c>
      <c r="AX498" s="1">
        <v>0</v>
      </c>
      <c r="AY498" s="1">
        <v>1</v>
      </c>
      <c r="AZ498" s="1">
        <v>0</v>
      </c>
      <c r="BA498" s="1">
        <v>1</v>
      </c>
      <c r="BB498" s="1">
        <v>0</v>
      </c>
      <c r="BC498" s="1"/>
    </row>
    <row r="499" spans="1:55" x14ac:dyDescent="0.3">
      <c r="A499" s="1" t="s">
        <v>172</v>
      </c>
      <c r="B499" s="1" t="s">
        <v>210</v>
      </c>
      <c r="C499" s="1" t="s">
        <v>213</v>
      </c>
      <c r="D499" s="1" t="s">
        <v>214</v>
      </c>
      <c r="E499" s="1" t="s">
        <v>2</v>
      </c>
      <c r="F499" s="1">
        <v>22</v>
      </c>
      <c r="G499" s="1">
        <v>20</v>
      </c>
      <c r="H499" s="1">
        <v>23</v>
      </c>
      <c r="I499" s="1"/>
      <c r="J499" s="1"/>
      <c r="K499" s="1"/>
      <c r="L499" s="1"/>
      <c r="M499" s="1"/>
      <c r="N499" s="1"/>
      <c r="O499" s="1">
        <v>140</v>
      </c>
      <c r="P499" s="1">
        <v>0</v>
      </c>
      <c r="Q499" s="1">
        <v>1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1</v>
      </c>
      <c r="AE499" s="1">
        <v>1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16</v>
      </c>
      <c r="AM499" s="2">
        <v>1</v>
      </c>
      <c r="AN499" s="2">
        <v>2</v>
      </c>
      <c r="AO499" s="2">
        <v>3</v>
      </c>
      <c r="AP499" s="2"/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1</v>
      </c>
      <c r="AX499" s="1">
        <v>0</v>
      </c>
      <c r="AY499" s="1">
        <v>1</v>
      </c>
      <c r="AZ499" s="1">
        <v>0</v>
      </c>
      <c r="BA499" s="1">
        <v>0</v>
      </c>
      <c r="BB499" s="1">
        <v>0</v>
      </c>
      <c r="BC499" s="1">
        <v>3</v>
      </c>
    </row>
    <row r="500" spans="1:55" x14ac:dyDescent="0.3">
      <c r="A500" s="1" t="s">
        <v>172</v>
      </c>
      <c r="B500" s="1" t="s">
        <v>208</v>
      </c>
      <c r="C500" s="1" t="s">
        <v>213</v>
      </c>
      <c r="D500" s="1" t="s">
        <v>214</v>
      </c>
      <c r="E500" s="1" t="s">
        <v>2</v>
      </c>
      <c r="F500" s="1"/>
      <c r="G500" s="1"/>
      <c r="H500" s="1"/>
      <c r="I500" s="1">
        <v>46</v>
      </c>
      <c r="J500" s="1">
        <v>38</v>
      </c>
      <c r="K500" s="1">
        <v>54</v>
      </c>
      <c r="L500" s="1">
        <v>46</v>
      </c>
      <c r="M500" s="1">
        <v>38</v>
      </c>
      <c r="N500" s="1">
        <v>54</v>
      </c>
      <c r="O500" s="1"/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1</v>
      </c>
      <c r="AE500" s="1">
        <v>1</v>
      </c>
      <c r="AF500" s="1">
        <v>1</v>
      </c>
      <c r="AG500" s="1">
        <v>0</v>
      </c>
      <c r="AH500" s="1">
        <v>0</v>
      </c>
      <c r="AI500" s="1">
        <v>0</v>
      </c>
      <c r="AJ500" s="1">
        <v>0</v>
      </c>
      <c r="AK500" s="1">
        <v>1</v>
      </c>
      <c r="AL500" s="1"/>
      <c r="AM500" s="2"/>
      <c r="AN500" s="2"/>
      <c r="AO500" s="2">
        <v>2</v>
      </c>
      <c r="AP500" s="2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1:55" x14ac:dyDescent="0.3">
      <c r="A501" s="1" t="s">
        <v>172</v>
      </c>
      <c r="B501" s="1" t="s">
        <v>209</v>
      </c>
      <c r="C501" s="1" t="s">
        <v>213</v>
      </c>
      <c r="D501" s="1" t="s">
        <v>214</v>
      </c>
      <c r="E501" s="1" t="s">
        <v>2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>
        <v>1</v>
      </c>
      <c r="AL501" s="1"/>
      <c r="AM501" s="2"/>
      <c r="AN501" s="2"/>
      <c r="AO501" s="2"/>
      <c r="AP501" s="2"/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1</v>
      </c>
      <c r="AX501" s="1">
        <v>0</v>
      </c>
      <c r="AY501" s="1">
        <v>1</v>
      </c>
      <c r="AZ501" s="1">
        <v>0</v>
      </c>
      <c r="BA501" s="1">
        <v>0</v>
      </c>
      <c r="BB501" s="1">
        <v>0</v>
      </c>
      <c r="BC501" s="1"/>
    </row>
    <row r="502" spans="1:55" x14ac:dyDescent="0.3">
      <c r="A502" s="1" t="s">
        <v>173</v>
      </c>
      <c r="B502" s="1" t="s">
        <v>205</v>
      </c>
      <c r="C502" s="1" t="s">
        <v>213</v>
      </c>
      <c r="D502" s="1" t="s">
        <v>214</v>
      </c>
      <c r="E502" s="1" t="s">
        <v>2</v>
      </c>
      <c r="F502" s="1">
        <v>35.5</v>
      </c>
      <c r="G502" s="1"/>
      <c r="H502" s="1"/>
      <c r="I502" s="1"/>
      <c r="J502" s="1"/>
      <c r="K502" s="1"/>
      <c r="L502" s="1"/>
      <c r="M502" s="1"/>
      <c r="N502" s="1"/>
      <c r="O502" s="1"/>
      <c r="P502" s="1">
        <v>0</v>
      </c>
      <c r="Q502" s="1">
        <v>1</v>
      </c>
      <c r="R502" s="1"/>
      <c r="S502" s="1">
        <v>0</v>
      </c>
      <c r="T502" s="1">
        <v>0</v>
      </c>
      <c r="U502" s="1">
        <v>0</v>
      </c>
      <c r="V502" s="1">
        <v>1</v>
      </c>
      <c r="W502" s="1">
        <v>0</v>
      </c>
      <c r="X502" s="1">
        <v>0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>
        <v>1</v>
      </c>
      <c r="AL502" s="1"/>
      <c r="AM502" s="2"/>
      <c r="AN502" s="2"/>
      <c r="AO502" s="2"/>
      <c r="AP502" s="2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>
        <v>4</v>
      </c>
    </row>
    <row r="503" spans="1:55" x14ac:dyDescent="0.3">
      <c r="A503" s="1" t="s">
        <v>173</v>
      </c>
      <c r="B503" s="1" t="s">
        <v>206</v>
      </c>
      <c r="C503" s="1" t="s">
        <v>213</v>
      </c>
      <c r="D503" s="1" t="s">
        <v>214</v>
      </c>
      <c r="E503" s="1" t="s">
        <v>2</v>
      </c>
      <c r="F503" s="1">
        <v>31</v>
      </c>
      <c r="G503" s="1">
        <v>29</v>
      </c>
      <c r="H503" s="1">
        <v>33</v>
      </c>
      <c r="I503" s="1"/>
      <c r="J503" s="1"/>
      <c r="K503" s="1"/>
      <c r="L503" s="1"/>
      <c r="M503" s="1"/>
      <c r="N503" s="1"/>
      <c r="O503" s="2">
        <f>50*2.8</f>
        <v>140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1</v>
      </c>
      <c r="AE503" s="1">
        <v>1</v>
      </c>
      <c r="AF503" s="1">
        <v>1</v>
      </c>
      <c r="AG503" s="1">
        <v>1</v>
      </c>
      <c r="AH503" s="1">
        <v>0</v>
      </c>
      <c r="AI503" s="1">
        <v>0</v>
      </c>
      <c r="AJ503" s="1">
        <v>0</v>
      </c>
      <c r="AK503" s="1">
        <v>1</v>
      </c>
      <c r="AL503" s="1">
        <v>35</v>
      </c>
      <c r="AM503" s="2">
        <v>1</v>
      </c>
      <c r="AN503" s="2">
        <v>7</v>
      </c>
      <c r="AO503" s="2">
        <v>2</v>
      </c>
      <c r="AP503" s="2"/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1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/>
    </row>
    <row r="504" spans="1:55" x14ac:dyDescent="0.3">
      <c r="A504" s="1" t="s">
        <v>173</v>
      </c>
      <c r="B504" s="1" t="s">
        <v>208</v>
      </c>
      <c r="C504" s="1" t="s">
        <v>213</v>
      </c>
      <c r="D504" s="1" t="s">
        <v>214</v>
      </c>
      <c r="E504" s="1" t="s">
        <v>2</v>
      </c>
      <c r="F504" s="1"/>
      <c r="G504" s="1"/>
      <c r="H504" s="1"/>
      <c r="I504" s="1">
        <v>64</v>
      </c>
      <c r="J504" s="1">
        <v>62</v>
      </c>
      <c r="K504" s="1">
        <v>66</v>
      </c>
      <c r="L504" s="1">
        <v>66</v>
      </c>
      <c r="M504" s="1">
        <v>62</v>
      </c>
      <c r="N504" s="1">
        <v>70</v>
      </c>
      <c r="O504" s="1"/>
      <c r="P504" s="1">
        <v>0</v>
      </c>
      <c r="Q504" s="1">
        <v>1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1</v>
      </c>
      <c r="AD504" s="6">
        <v>1</v>
      </c>
      <c r="AE504" s="6">
        <v>1</v>
      </c>
      <c r="AF504" s="6">
        <v>1</v>
      </c>
      <c r="AG504" s="6">
        <v>1</v>
      </c>
      <c r="AH504" s="6">
        <v>1</v>
      </c>
      <c r="AI504" s="6">
        <v>0</v>
      </c>
      <c r="AJ504" s="6">
        <v>0</v>
      </c>
      <c r="AK504" s="1">
        <v>1</v>
      </c>
      <c r="AL504" s="1"/>
      <c r="AM504" s="2"/>
      <c r="AN504" s="2"/>
      <c r="AO504" s="2">
        <v>2</v>
      </c>
      <c r="AP504" s="2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1:55" x14ac:dyDescent="0.3">
      <c r="A505" s="1" t="s">
        <v>173</v>
      </c>
      <c r="B505" s="1" t="s">
        <v>209</v>
      </c>
      <c r="C505" s="1" t="s">
        <v>213</v>
      </c>
      <c r="D505" s="1" t="s">
        <v>214</v>
      </c>
      <c r="E505" s="1" t="s">
        <v>2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>
        <v>1</v>
      </c>
      <c r="AL505" s="1"/>
      <c r="AM505" s="2"/>
      <c r="AN505" s="2"/>
      <c r="AO505" s="2"/>
      <c r="AP505" s="2"/>
      <c r="AQ505" s="1">
        <v>0</v>
      </c>
      <c r="AR505" s="1">
        <v>0</v>
      </c>
      <c r="AS505" s="1">
        <v>0</v>
      </c>
      <c r="AT505" s="1">
        <v>1</v>
      </c>
      <c r="AU505" s="1">
        <v>1</v>
      </c>
      <c r="AV505" s="1">
        <v>1</v>
      </c>
      <c r="AW505" s="1">
        <v>0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  <c r="BC505" s="1"/>
    </row>
    <row r="506" spans="1:55" x14ac:dyDescent="0.3">
      <c r="A506" s="1" t="s">
        <v>174</v>
      </c>
      <c r="B506" s="1" t="s">
        <v>210</v>
      </c>
      <c r="C506" s="1" t="s">
        <v>213</v>
      </c>
      <c r="D506" s="1" t="s">
        <v>214</v>
      </c>
      <c r="E506" s="1" t="s">
        <v>2</v>
      </c>
      <c r="F506" s="1">
        <v>30</v>
      </c>
      <c r="G506" s="1">
        <v>28</v>
      </c>
      <c r="H506" s="1">
        <v>32</v>
      </c>
      <c r="I506" s="1"/>
      <c r="J506" s="1"/>
      <c r="K506" s="1"/>
      <c r="L506" s="1"/>
      <c r="M506" s="1"/>
      <c r="N506" s="1"/>
      <c r="O506" s="1">
        <v>100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1</v>
      </c>
      <c r="AF506" s="1">
        <v>1</v>
      </c>
      <c r="AG506" s="1">
        <v>0</v>
      </c>
      <c r="AH506" s="1">
        <v>0</v>
      </c>
      <c r="AI506" s="1">
        <v>0</v>
      </c>
      <c r="AJ506" s="1">
        <v>0</v>
      </c>
      <c r="AK506" s="1">
        <v>1</v>
      </c>
      <c r="AL506" s="1">
        <v>22</v>
      </c>
      <c r="AM506" s="2">
        <v>1</v>
      </c>
      <c r="AN506" s="2">
        <v>2</v>
      </c>
      <c r="AO506" s="2">
        <v>2</v>
      </c>
      <c r="AP506" s="2"/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1</v>
      </c>
      <c r="AX506" s="1">
        <v>0</v>
      </c>
      <c r="AY506" s="1">
        <v>1</v>
      </c>
      <c r="AZ506" s="1">
        <v>0</v>
      </c>
      <c r="BA506" s="1">
        <v>0</v>
      </c>
      <c r="BB506" s="1">
        <v>0</v>
      </c>
      <c r="BC506" s="1">
        <v>3</v>
      </c>
    </row>
    <row r="507" spans="1:55" x14ac:dyDescent="0.3">
      <c r="A507" s="1" t="s">
        <v>174</v>
      </c>
      <c r="B507" s="1" t="s">
        <v>208</v>
      </c>
      <c r="C507" s="1" t="s">
        <v>213</v>
      </c>
      <c r="D507" s="1" t="s">
        <v>214</v>
      </c>
      <c r="E507" s="1" t="s">
        <v>2</v>
      </c>
      <c r="F507" s="1"/>
      <c r="G507" s="1"/>
      <c r="H507" s="1"/>
      <c r="I507" s="1">
        <v>61</v>
      </c>
      <c r="J507" s="1">
        <v>56</v>
      </c>
      <c r="K507" s="1">
        <v>66</v>
      </c>
      <c r="L507" s="1">
        <v>61</v>
      </c>
      <c r="M507" s="1">
        <v>56</v>
      </c>
      <c r="N507" s="1">
        <v>66</v>
      </c>
      <c r="O507" s="1"/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1</v>
      </c>
      <c r="W507" s="1">
        <v>0</v>
      </c>
      <c r="X507" s="1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1</v>
      </c>
      <c r="AE507" s="6">
        <v>1</v>
      </c>
      <c r="AF507" s="6">
        <v>1</v>
      </c>
      <c r="AG507" s="6">
        <v>0</v>
      </c>
      <c r="AH507" s="6">
        <v>0</v>
      </c>
      <c r="AI507" s="6">
        <v>0</v>
      </c>
      <c r="AJ507" s="6">
        <v>0</v>
      </c>
      <c r="AK507" s="1">
        <v>1</v>
      </c>
      <c r="AL507" s="1"/>
      <c r="AM507" s="2"/>
      <c r="AN507" s="2"/>
      <c r="AO507" s="2">
        <v>2</v>
      </c>
      <c r="AP507" s="2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1:55" x14ac:dyDescent="0.3">
      <c r="A508" s="1" t="s">
        <v>174</v>
      </c>
      <c r="B508" s="1" t="s">
        <v>209</v>
      </c>
      <c r="C508" s="1" t="s">
        <v>213</v>
      </c>
      <c r="D508" s="1" t="s">
        <v>214</v>
      </c>
      <c r="E508" s="1" t="s">
        <v>2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>
        <v>1</v>
      </c>
      <c r="AL508" s="1"/>
      <c r="AM508" s="2"/>
      <c r="AN508" s="2"/>
      <c r="AO508" s="2"/>
      <c r="AP508" s="2"/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1</v>
      </c>
      <c r="AX508" s="1">
        <v>0</v>
      </c>
      <c r="AY508" s="1">
        <v>1</v>
      </c>
      <c r="AZ508" s="1">
        <v>0</v>
      </c>
      <c r="BA508" s="1">
        <v>0</v>
      </c>
      <c r="BB508" s="1">
        <v>0</v>
      </c>
      <c r="BC508" s="1"/>
    </row>
    <row r="509" spans="1:55" x14ac:dyDescent="0.3">
      <c r="A509" s="1" t="s">
        <v>175</v>
      </c>
      <c r="B509" s="1" t="s">
        <v>205</v>
      </c>
      <c r="C509" s="1" t="s">
        <v>213</v>
      </c>
      <c r="D509" s="1" t="s">
        <v>214</v>
      </c>
      <c r="E509" s="1" t="s">
        <v>2</v>
      </c>
      <c r="F509" s="1">
        <v>23.5</v>
      </c>
      <c r="G509" s="1"/>
      <c r="H509" s="1"/>
      <c r="I509" s="1"/>
      <c r="J509" s="1"/>
      <c r="K509" s="1"/>
      <c r="L509" s="1"/>
      <c r="M509" s="1"/>
      <c r="N509" s="1"/>
      <c r="O509" s="1"/>
      <c r="P509" s="1">
        <v>0</v>
      </c>
      <c r="Q509" s="1">
        <v>1</v>
      </c>
      <c r="R509" s="1"/>
      <c r="S509" s="1">
        <v>0</v>
      </c>
      <c r="T509" s="1">
        <v>0</v>
      </c>
      <c r="U509" s="1">
        <v>0</v>
      </c>
      <c r="V509" s="1">
        <v>1</v>
      </c>
      <c r="W509" s="1">
        <v>0</v>
      </c>
      <c r="X509" s="1">
        <v>0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>
        <v>1</v>
      </c>
      <c r="AL509" s="1"/>
      <c r="AM509" s="2"/>
      <c r="AN509" s="2"/>
      <c r="AO509" s="2"/>
      <c r="AP509" s="2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>
        <v>4</v>
      </c>
    </row>
    <row r="510" spans="1:55" x14ac:dyDescent="0.3">
      <c r="A510" s="1" t="s">
        <v>175</v>
      </c>
      <c r="B510" s="1" t="s">
        <v>206</v>
      </c>
      <c r="C510" s="1" t="s">
        <v>213</v>
      </c>
      <c r="D510" s="1" t="s">
        <v>214</v>
      </c>
      <c r="E510" s="1" t="s">
        <v>2</v>
      </c>
      <c r="F510" s="1">
        <v>26</v>
      </c>
      <c r="G510" s="1">
        <v>22</v>
      </c>
      <c r="H510" s="1">
        <v>28</v>
      </c>
      <c r="I510" s="1"/>
      <c r="J510" s="1"/>
      <c r="K510" s="1"/>
      <c r="L510" s="1"/>
      <c r="M510" s="1"/>
      <c r="N510" s="1"/>
      <c r="O510" s="2">
        <f>110*2.1</f>
        <v>231</v>
      </c>
      <c r="P510" s="1">
        <v>0</v>
      </c>
      <c r="Q510" s="1">
        <v>1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1</v>
      </c>
      <c r="AF510" s="1">
        <v>1</v>
      </c>
      <c r="AG510" s="1">
        <v>1</v>
      </c>
      <c r="AH510" s="1">
        <v>0</v>
      </c>
      <c r="AI510" s="1">
        <v>0</v>
      </c>
      <c r="AJ510" s="1">
        <v>0</v>
      </c>
      <c r="AK510" s="1">
        <v>1</v>
      </c>
      <c r="AL510" s="1">
        <v>46</v>
      </c>
      <c r="AM510" s="2">
        <v>1</v>
      </c>
      <c r="AN510" s="2">
        <v>2</v>
      </c>
      <c r="AO510" s="2">
        <v>2</v>
      </c>
      <c r="AP510" s="2"/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1</v>
      </c>
      <c r="AX510" s="1">
        <v>1</v>
      </c>
      <c r="AY510" s="1">
        <v>0</v>
      </c>
      <c r="AZ510" s="1">
        <v>1</v>
      </c>
      <c r="BA510" s="1">
        <v>0</v>
      </c>
      <c r="BB510" s="1">
        <v>0</v>
      </c>
      <c r="BC510" s="1"/>
    </row>
    <row r="511" spans="1:55" x14ac:dyDescent="0.3">
      <c r="A511" s="1" t="s">
        <v>175</v>
      </c>
      <c r="B511" s="1" t="s">
        <v>211</v>
      </c>
      <c r="C511" s="1" t="s">
        <v>213</v>
      </c>
      <c r="D511" s="1" t="s">
        <v>214</v>
      </c>
      <c r="E511" s="1" t="s">
        <v>2</v>
      </c>
      <c r="F511" s="1">
        <v>26.8</v>
      </c>
      <c r="G511" s="1"/>
      <c r="H511" s="1"/>
      <c r="I511" s="1"/>
      <c r="J511" s="1"/>
      <c r="K511" s="1"/>
      <c r="L511" s="1"/>
      <c r="M511" s="1"/>
      <c r="N511" s="1"/>
      <c r="O511" s="1">
        <v>597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>
        <v>1</v>
      </c>
      <c r="AL511" s="1"/>
      <c r="AM511" s="2"/>
      <c r="AN511" s="2"/>
      <c r="AO511" s="2"/>
      <c r="AP511" s="2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1:55" x14ac:dyDescent="0.3">
      <c r="A512" s="1" t="s">
        <v>175</v>
      </c>
      <c r="B512" s="1" t="s">
        <v>207</v>
      </c>
      <c r="C512" s="1" t="s">
        <v>213</v>
      </c>
      <c r="D512" s="1" t="s">
        <v>214</v>
      </c>
      <c r="E512" s="1" t="s">
        <v>2</v>
      </c>
      <c r="F512" s="1">
        <v>49.5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>
        <v>1</v>
      </c>
      <c r="AL512" s="1"/>
      <c r="AM512" s="2"/>
      <c r="AN512" s="2"/>
      <c r="AO512" s="2"/>
      <c r="AP512" s="2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>
        <v>3.8</v>
      </c>
    </row>
    <row r="513" spans="1:55" x14ac:dyDescent="0.3">
      <c r="A513" s="1" t="s">
        <v>175</v>
      </c>
      <c r="B513" s="1" t="s">
        <v>208</v>
      </c>
      <c r="C513" s="1" t="s">
        <v>213</v>
      </c>
      <c r="D513" s="1" t="s">
        <v>214</v>
      </c>
      <c r="E513" s="1" t="s">
        <v>2</v>
      </c>
      <c r="F513" s="1"/>
      <c r="G513" s="1"/>
      <c r="H513" s="1"/>
      <c r="I513" s="1">
        <v>45.5</v>
      </c>
      <c r="J513" s="1">
        <v>41</v>
      </c>
      <c r="K513" s="1">
        <v>50</v>
      </c>
      <c r="L513" s="1">
        <v>51</v>
      </c>
      <c r="M513" s="1">
        <v>43</v>
      </c>
      <c r="N513" s="1">
        <v>59</v>
      </c>
      <c r="O513" s="1"/>
      <c r="P513" s="1">
        <v>0</v>
      </c>
      <c r="Q513" s="1">
        <v>1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0</v>
      </c>
      <c r="X513" s="1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1</v>
      </c>
      <c r="AE513" s="6">
        <v>1</v>
      </c>
      <c r="AF513" s="6">
        <v>1</v>
      </c>
      <c r="AG513" s="6">
        <v>1</v>
      </c>
      <c r="AH513" s="6">
        <v>1</v>
      </c>
      <c r="AI513" s="6">
        <v>0</v>
      </c>
      <c r="AJ513" s="6">
        <v>0</v>
      </c>
      <c r="AK513" s="1">
        <v>1</v>
      </c>
      <c r="AL513" s="1"/>
      <c r="AM513" s="2"/>
      <c r="AN513" s="2"/>
      <c r="AO513" s="2">
        <v>2</v>
      </c>
      <c r="AP513" s="2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1:55" x14ac:dyDescent="0.3">
      <c r="A514" s="1" t="s">
        <v>175</v>
      </c>
      <c r="B514" s="1" t="s">
        <v>209</v>
      </c>
      <c r="C514" s="1" t="s">
        <v>213</v>
      </c>
      <c r="D514" s="1" t="s">
        <v>214</v>
      </c>
      <c r="E514" s="1" t="s">
        <v>2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>
        <v>1</v>
      </c>
      <c r="AL514" s="1"/>
      <c r="AM514" s="2"/>
      <c r="AN514" s="2"/>
      <c r="AO514" s="2"/>
      <c r="AP514" s="2"/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1</v>
      </c>
      <c r="AX514" s="1">
        <v>1</v>
      </c>
      <c r="AY514" s="1">
        <v>0</v>
      </c>
      <c r="AZ514" s="1">
        <v>1</v>
      </c>
      <c r="BA514" s="1">
        <v>0</v>
      </c>
      <c r="BB514" s="1">
        <v>0</v>
      </c>
      <c r="BC514" s="1"/>
    </row>
    <row r="515" spans="1:55" x14ac:dyDescent="0.3">
      <c r="A515" s="1" t="s">
        <v>176</v>
      </c>
      <c r="B515" s="1" t="s">
        <v>206</v>
      </c>
      <c r="C515" s="1" t="s">
        <v>213</v>
      </c>
      <c r="D515" s="1" t="s">
        <v>214</v>
      </c>
      <c r="E515" s="1" t="s">
        <v>2</v>
      </c>
      <c r="F515" s="1">
        <v>23</v>
      </c>
      <c r="G515" s="1">
        <v>21</v>
      </c>
      <c r="H515" s="1">
        <v>25</v>
      </c>
      <c r="I515" s="1"/>
      <c r="J515" s="1"/>
      <c r="K515" s="1"/>
      <c r="L515" s="1"/>
      <c r="M515" s="1"/>
      <c r="N515" s="1"/>
      <c r="O515" s="2">
        <f>63*2</f>
        <v>126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0</v>
      </c>
      <c r="V515" s="1">
        <v>1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1</v>
      </c>
      <c r="AG515" s="1">
        <v>1</v>
      </c>
      <c r="AH515" s="1">
        <v>0</v>
      </c>
      <c r="AI515" s="1">
        <v>0</v>
      </c>
      <c r="AJ515" s="1">
        <v>0</v>
      </c>
      <c r="AK515" s="1">
        <v>1</v>
      </c>
      <c r="AL515" s="1">
        <v>21</v>
      </c>
      <c r="AM515" s="2">
        <v>1</v>
      </c>
      <c r="AN515" s="2">
        <v>2</v>
      </c>
      <c r="AO515" s="2">
        <v>2</v>
      </c>
      <c r="AP515" s="2"/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1</v>
      </c>
      <c r="AY515" s="1">
        <v>0</v>
      </c>
      <c r="AZ515" s="1">
        <v>1</v>
      </c>
      <c r="BA515" s="1">
        <v>0</v>
      </c>
      <c r="BB515" s="1">
        <v>0</v>
      </c>
      <c r="BC515" s="1"/>
    </row>
    <row r="516" spans="1:55" x14ac:dyDescent="0.3">
      <c r="A516" s="1" t="s">
        <v>176</v>
      </c>
      <c r="B516" s="1" t="s">
        <v>211</v>
      </c>
      <c r="C516" s="1" t="s">
        <v>213</v>
      </c>
      <c r="D516" s="1" t="s">
        <v>214</v>
      </c>
      <c r="E516" s="1" t="s">
        <v>2</v>
      </c>
      <c r="F516" s="1">
        <v>26.9</v>
      </c>
      <c r="G516" s="1"/>
      <c r="H516" s="1"/>
      <c r="I516" s="1"/>
      <c r="J516" s="1"/>
      <c r="K516" s="1"/>
      <c r="L516" s="1"/>
      <c r="M516" s="1"/>
      <c r="N516" s="1"/>
      <c r="O516" s="1">
        <v>598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>
        <v>1</v>
      </c>
      <c r="AL516" s="1"/>
      <c r="AM516" s="2"/>
      <c r="AN516" s="2"/>
      <c r="AO516" s="2"/>
      <c r="AP516" s="2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1:55" x14ac:dyDescent="0.3">
      <c r="A517" s="1" t="s">
        <v>176</v>
      </c>
      <c r="B517" s="1" t="s">
        <v>208</v>
      </c>
      <c r="C517" s="1" t="s">
        <v>213</v>
      </c>
      <c r="D517" s="1" t="s">
        <v>214</v>
      </c>
      <c r="E517" s="1" t="s">
        <v>2</v>
      </c>
      <c r="F517" s="1"/>
      <c r="G517" s="1"/>
      <c r="H517" s="1"/>
      <c r="I517" s="1">
        <v>45</v>
      </c>
      <c r="J517" s="1">
        <v>44</v>
      </c>
      <c r="K517" s="1">
        <v>46</v>
      </c>
      <c r="L517" s="1">
        <v>45</v>
      </c>
      <c r="M517" s="1">
        <v>44</v>
      </c>
      <c r="N517" s="1">
        <v>46</v>
      </c>
      <c r="O517" s="1"/>
      <c r="P517" s="1">
        <v>0</v>
      </c>
      <c r="Q517" s="1">
        <v>1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0</v>
      </c>
      <c r="X517" s="1">
        <v>0</v>
      </c>
      <c r="Y517" s="6">
        <v>0</v>
      </c>
      <c r="Z517" s="6">
        <v>0</v>
      </c>
      <c r="AA517" s="6">
        <v>0</v>
      </c>
      <c r="AB517" s="6">
        <v>1</v>
      </c>
      <c r="AC517" s="6">
        <v>1</v>
      </c>
      <c r="AD517" s="6">
        <v>1</v>
      </c>
      <c r="AE517" s="6">
        <v>1</v>
      </c>
      <c r="AF517" s="6">
        <v>1</v>
      </c>
      <c r="AG517" s="6">
        <v>1</v>
      </c>
      <c r="AH517" s="6">
        <v>1</v>
      </c>
      <c r="AI517" s="6">
        <v>1</v>
      </c>
      <c r="AJ517" s="6">
        <v>0</v>
      </c>
      <c r="AK517" s="1">
        <v>1</v>
      </c>
      <c r="AL517" s="1"/>
      <c r="AM517" s="2"/>
      <c r="AN517" s="2"/>
      <c r="AO517" s="2">
        <v>2</v>
      </c>
      <c r="AP517" s="2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1:55" x14ac:dyDescent="0.3">
      <c r="A518" s="1" t="s">
        <v>176</v>
      </c>
      <c r="B518" s="1" t="s">
        <v>209</v>
      </c>
      <c r="C518" s="1" t="s">
        <v>213</v>
      </c>
      <c r="D518" s="1" t="s">
        <v>214</v>
      </c>
      <c r="E518" s="1" t="s">
        <v>2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>
        <v>1</v>
      </c>
      <c r="AL518" s="1"/>
      <c r="AM518" s="2"/>
      <c r="AN518" s="2"/>
      <c r="AO518" s="2"/>
      <c r="AP518" s="2"/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1</v>
      </c>
      <c r="AX518" s="1">
        <v>1</v>
      </c>
      <c r="AY518" s="1">
        <v>0</v>
      </c>
      <c r="AZ518" s="1">
        <v>1</v>
      </c>
      <c r="BA518" s="1">
        <v>0</v>
      </c>
      <c r="BB518" s="1">
        <v>0</v>
      </c>
      <c r="BC518" s="1"/>
    </row>
    <row r="519" spans="1:55" x14ac:dyDescent="0.3">
      <c r="A519" s="1" t="s">
        <v>177</v>
      </c>
      <c r="B519" s="1" t="s">
        <v>210</v>
      </c>
      <c r="C519" s="1" t="s">
        <v>213</v>
      </c>
      <c r="D519" s="1" t="s">
        <v>214</v>
      </c>
      <c r="E519" s="1" t="s">
        <v>2</v>
      </c>
      <c r="F519" s="1">
        <v>20</v>
      </c>
      <c r="G519" s="1">
        <v>18</v>
      </c>
      <c r="H519" s="1">
        <v>24</v>
      </c>
      <c r="I519" s="1"/>
      <c r="J519" s="1"/>
      <c r="K519" s="1"/>
      <c r="L519" s="1"/>
      <c r="M519" s="1"/>
      <c r="N519" s="1"/>
      <c r="O519" s="1">
        <f>(80+120)/2</f>
        <v>100</v>
      </c>
      <c r="P519" s="1">
        <v>0</v>
      </c>
      <c r="Q519" s="1">
        <v>1</v>
      </c>
      <c r="R519" s="1">
        <v>0</v>
      </c>
      <c r="S519" s="1">
        <v>0</v>
      </c>
      <c r="T519" s="1">
        <v>0</v>
      </c>
      <c r="U519" s="1">
        <v>0</v>
      </c>
      <c r="V519" s="1">
        <v>1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1</v>
      </c>
      <c r="AE519" s="1">
        <v>1</v>
      </c>
      <c r="AF519" s="1">
        <v>1</v>
      </c>
      <c r="AG519" s="1">
        <v>0</v>
      </c>
      <c r="AH519" s="1">
        <v>0</v>
      </c>
      <c r="AI519" s="1">
        <v>0</v>
      </c>
      <c r="AJ519" s="1">
        <v>0</v>
      </c>
      <c r="AK519" s="1">
        <v>1</v>
      </c>
      <c r="AL519" s="1">
        <v>25</v>
      </c>
      <c r="AM519" s="2">
        <v>1</v>
      </c>
      <c r="AN519" s="2">
        <v>2</v>
      </c>
      <c r="AO519" s="2">
        <v>2</v>
      </c>
      <c r="AP519" s="2"/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1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4</v>
      </c>
    </row>
    <row r="520" spans="1:55" x14ac:dyDescent="0.3">
      <c r="A520" s="1" t="s">
        <v>177</v>
      </c>
      <c r="B520" s="1" t="s">
        <v>208</v>
      </c>
      <c r="C520" s="1" t="s">
        <v>213</v>
      </c>
      <c r="D520" s="1" t="s">
        <v>214</v>
      </c>
      <c r="E520" s="1" t="s">
        <v>2</v>
      </c>
      <c r="F520" s="1"/>
      <c r="G520" s="1"/>
      <c r="H520" s="1"/>
      <c r="I520" s="1">
        <v>38</v>
      </c>
      <c r="J520" s="1">
        <v>34</v>
      </c>
      <c r="K520" s="1">
        <v>42</v>
      </c>
      <c r="L520" s="1">
        <v>38</v>
      </c>
      <c r="M520" s="1">
        <v>34</v>
      </c>
      <c r="N520" s="1">
        <v>42</v>
      </c>
      <c r="O520" s="1"/>
      <c r="P520" s="1">
        <v>0</v>
      </c>
      <c r="Q520" s="1">
        <v>1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0</v>
      </c>
      <c r="X520" s="1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1</v>
      </c>
      <c r="AD520" s="6">
        <v>1</v>
      </c>
      <c r="AE520" s="6">
        <v>1</v>
      </c>
      <c r="AF520" s="6">
        <v>1</v>
      </c>
      <c r="AG520" s="6">
        <v>1</v>
      </c>
      <c r="AH520" s="6">
        <v>0</v>
      </c>
      <c r="AI520" s="6">
        <v>0</v>
      </c>
      <c r="AJ520" s="6">
        <v>0</v>
      </c>
      <c r="AK520" s="1">
        <v>1</v>
      </c>
      <c r="AL520" s="1"/>
      <c r="AM520" s="2"/>
      <c r="AN520" s="2"/>
      <c r="AO520" s="2">
        <v>2</v>
      </c>
      <c r="AP520" s="2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1:55" x14ac:dyDescent="0.3">
      <c r="A521" s="1" t="s">
        <v>177</v>
      </c>
      <c r="B521" s="1" t="s">
        <v>209</v>
      </c>
      <c r="C521" s="1" t="s">
        <v>213</v>
      </c>
      <c r="D521" s="1" t="s">
        <v>214</v>
      </c>
      <c r="E521" s="1" t="s">
        <v>2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>
        <v>1</v>
      </c>
      <c r="AL521" s="1"/>
      <c r="AM521" s="2"/>
      <c r="AN521" s="2"/>
      <c r="AO521" s="2"/>
      <c r="AP521" s="2"/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1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/>
    </row>
    <row r="522" spans="1:55" x14ac:dyDescent="0.3">
      <c r="A522" s="1" t="s">
        <v>178</v>
      </c>
      <c r="B522" s="1" t="s">
        <v>205</v>
      </c>
      <c r="C522" s="1" t="s">
        <v>213</v>
      </c>
      <c r="D522" s="1" t="s">
        <v>214</v>
      </c>
      <c r="E522" s="1" t="s">
        <v>2</v>
      </c>
      <c r="F522" s="1">
        <v>26.5</v>
      </c>
      <c r="G522" s="1"/>
      <c r="H522" s="1"/>
      <c r="I522" s="1"/>
      <c r="J522" s="1"/>
      <c r="K522" s="1"/>
      <c r="L522" s="1"/>
      <c r="M522" s="1"/>
      <c r="N522" s="1"/>
      <c r="O522" s="1"/>
      <c r="P522" s="1">
        <v>0</v>
      </c>
      <c r="Q522" s="1">
        <v>1</v>
      </c>
      <c r="R522" s="1"/>
      <c r="S522" s="1">
        <v>1</v>
      </c>
      <c r="T522" s="1">
        <v>0</v>
      </c>
      <c r="U522" s="1">
        <v>0</v>
      </c>
      <c r="V522" s="1">
        <v>1</v>
      </c>
      <c r="W522" s="1">
        <v>0</v>
      </c>
      <c r="X522" s="1">
        <v>0</v>
      </c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>
        <v>1</v>
      </c>
      <c r="AL522" s="1"/>
      <c r="AM522" s="2"/>
      <c r="AN522" s="2"/>
      <c r="AO522" s="2"/>
      <c r="AP522" s="2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>
        <v>3</v>
      </c>
    </row>
    <row r="523" spans="1:55" x14ac:dyDescent="0.3">
      <c r="A523" s="1" t="s">
        <v>178</v>
      </c>
      <c r="B523" s="1" t="s">
        <v>206</v>
      </c>
      <c r="C523" s="1" t="s">
        <v>213</v>
      </c>
      <c r="D523" s="1" t="s">
        <v>214</v>
      </c>
      <c r="E523" s="1" t="s">
        <v>2</v>
      </c>
      <c r="F523" s="1">
        <v>24</v>
      </c>
      <c r="G523" s="1">
        <v>22</v>
      </c>
      <c r="H523" s="1">
        <v>28</v>
      </c>
      <c r="I523" s="1"/>
      <c r="J523" s="1"/>
      <c r="K523" s="1"/>
      <c r="L523" s="1"/>
      <c r="M523" s="1"/>
      <c r="N523" s="1"/>
      <c r="O523" s="2">
        <f>46*5.2</f>
        <v>239.20000000000002</v>
      </c>
      <c r="P523" s="1">
        <v>0</v>
      </c>
      <c r="Q523" s="1">
        <v>1</v>
      </c>
      <c r="R523" s="1">
        <v>1</v>
      </c>
      <c r="S523" s="1">
        <v>0</v>
      </c>
      <c r="T523" s="1">
        <v>0</v>
      </c>
      <c r="U523" s="1">
        <v>0</v>
      </c>
      <c r="V523" s="1">
        <v>1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  <c r="AG523" s="1">
        <v>1</v>
      </c>
      <c r="AH523" s="1">
        <v>0</v>
      </c>
      <c r="AI523" s="1">
        <v>0</v>
      </c>
      <c r="AJ523" s="1">
        <v>0</v>
      </c>
      <c r="AK523" s="1">
        <v>1</v>
      </c>
      <c r="AL523" s="1">
        <v>21</v>
      </c>
      <c r="AM523" s="2">
        <v>1</v>
      </c>
      <c r="AN523" s="2">
        <v>2</v>
      </c>
      <c r="AO523" s="2">
        <v>2</v>
      </c>
      <c r="AP523" s="2"/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1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/>
    </row>
    <row r="524" spans="1:55" x14ac:dyDescent="0.3">
      <c r="A524" s="1" t="s">
        <v>178</v>
      </c>
      <c r="B524" s="1" t="s">
        <v>211</v>
      </c>
      <c r="C524" s="1" t="s">
        <v>213</v>
      </c>
      <c r="D524" s="1" t="s">
        <v>214</v>
      </c>
      <c r="E524" s="1" t="s">
        <v>2</v>
      </c>
      <c r="F524" s="3">
        <v>25</v>
      </c>
      <c r="G524" s="1"/>
      <c r="H524" s="1"/>
      <c r="I524" s="1"/>
      <c r="J524" s="1"/>
      <c r="K524" s="1"/>
      <c r="L524" s="1"/>
      <c r="M524" s="1"/>
      <c r="N524" s="1"/>
      <c r="O524" s="1">
        <v>230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>
        <v>1</v>
      </c>
      <c r="AL524" s="1"/>
      <c r="AM524" s="2"/>
      <c r="AN524" s="2"/>
      <c r="AO524" s="2"/>
      <c r="AP524" s="2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1:55" x14ac:dyDescent="0.3">
      <c r="A525" s="1" t="s">
        <v>178</v>
      </c>
      <c r="B525" s="1" t="s">
        <v>207</v>
      </c>
      <c r="C525" s="1" t="s">
        <v>213</v>
      </c>
      <c r="D525" s="1" t="s">
        <v>214</v>
      </c>
      <c r="E525" s="1" t="s">
        <v>2</v>
      </c>
      <c r="F525" s="1">
        <v>46.5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>
        <v>1</v>
      </c>
      <c r="AL525" s="1"/>
      <c r="AM525" s="2"/>
      <c r="AN525" s="2"/>
      <c r="AO525" s="2"/>
      <c r="AP525" s="2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>
        <v>6.4</v>
      </c>
    </row>
    <row r="526" spans="1:55" x14ac:dyDescent="0.3">
      <c r="A526" s="1" t="s">
        <v>178</v>
      </c>
      <c r="B526" s="1" t="s">
        <v>208</v>
      </c>
      <c r="C526" s="1" t="s">
        <v>213</v>
      </c>
      <c r="D526" s="1" t="s">
        <v>214</v>
      </c>
      <c r="E526" s="1" t="s">
        <v>2</v>
      </c>
      <c r="F526" s="1"/>
      <c r="G526" s="1"/>
      <c r="H526" s="1"/>
      <c r="I526" s="1">
        <v>44</v>
      </c>
      <c r="J526" s="1">
        <v>40</v>
      </c>
      <c r="K526" s="1">
        <v>48</v>
      </c>
      <c r="L526" s="1">
        <v>47.5</v>
      </c>
      <c r="M526" s="1">
        <v>44</v>
      </c>
      <c r="N526" s="1">
        <v>51</v>
      </c>
      <c r="O526" s="1"/>
      <c r="P526" s="1">
        <v>0</v>
      </c>
      <c r="Q526" s="1">
        <v>1</v>
      </c>
      <c r="R526" s="1">
        <v>0</v>
      </c>
      <c r="S526" s="1">
        <v>1</v>
      </c>
      <c r="T526" s="1">
        <v>0</v>
      </c>
      <c r="U526" s="1">
        <v>0</v>
      </c>
      <c r="V526" s="1">
        <v>1</v>
      </c>
      <c r="W526" s="1">
        <v>0</v>
      </c>
      <c r="X526" s="1">
        <v>0</v>
      </c>
      <c r="Y526" s="6">
        <v>1</v>
      </c>
      <c r="Z526" s="6">
        <v>1</v>
      </c>
      <c r="AA526" s="6">
        <v>1</v>
      </c>
      <c r="AB526" s="6">
        <v>1</v>
      </c>
      <c r="AC526" s="6">
        <v>1</v>
      </c>
      <c r="AD526" s="6">
        <v>1</v>
      </c>
      <c r="AE526" s="6">
        <v>1</v>
      </c>
      <c r="AF526" s="6">
        <v>1</v>
      </c>
      <c r="AG526" s="6">
        <v>1</v>
      </c>
      <c r="AH526" s="6">
        <v>1</v>
      </c>
      <c r="AI526" s="6">
        <v>0</v>
      </c>
      <c r="AJ526" s="6">
        <v>0</v>
      </c>
      <c r="AK526" s="1">
        <v>1</v>
      </c>
      <c r="AL526" s="1"/>
      <c r="AM526" s="2"/>
      <c r="AN526" s="2"/>
      <c r="AO526" s="2">
        <v>3</v>
      </c>
      <c r="AP526" s="2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1:55" x14ac:dyDescent="0.3">
      <c r="A527" s="1" t="s">
        <v>178</v>
      </c>
      <c r="B527" s="1" t="s">
        <v>209</v>
      </c>
      <c r="C527" s="1" t="s">
        <v>213</v>
      </c>
      <c r="D527" s="1" t="s">
        <v>214</v>
      </c>
      <c r="E527" s="1" t="s">
        <v>2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>
        <v>1</v>
      </c>
      <c r="AL527" s="1"/>
      <c r="AM527" s="2"/>
      <c r="AN527" s="2"/>
      <c r="AO527" s="2"/>
      <c r="AP527" s="2"/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1</v>
      </c>
      <c r="AX527" s="1">
        <v>0</v>
      </c>
      <c r="AY527" s="1">
        <v>1</v>
      </c>
      <c r="AZ527" s="1">
        <v>0</v>
      </c>
      <c r="BA527" s="1">
        <v>0</v>
      </c>
      <c r="BB527" s="1">
        <v>0</v>
      </c>
      <c r="BC527" s="1"/>
    </row>
    <row r="528" spans="1:55" x14ac:dyDescent="0.3">
      <c r="A528" s="1" t="s">
        <v>179</v>
      </c>
      <c r="B528" s="1" t="s">
        <v>205</v>
      </c>
      <c r="C528" s="1" t="s">
        <v>213</v>
      </c>
      <c r="D528" s="1" t="s">
        <v>214</v>
      </c>
      <c r="E528" s="1" t="s">
        <v>2</v>
      </c>
      <c r="F528" s="1">
        <v>22</v>
      </c>
      <c r="G528" s="1"/>
      <c r="H528" s="1"/>
      <c r="I528" s="1"/>
      <c r="J528" s="1"/>
      <c r="K528" s="1"/>
      <c r="L528" s="1"/>
      <c r="M528" s="1"/>
      <c r="N528" s="1"/>
      <c r="O528" s="1"/>
      <c r="P528" s="1">
        <v>0</v>
      </c>
      <c r="Q528" s="1">
        <v>0</v>
      </c>
      <c r="R528" s="1"/>
      <c r="S528" s="1">
        <v>1</v>
      </c>
      <c r="T528" s="1">
        <v>1</v>
      </c>
      <c r="U528" s="1">
        <v>0</v>
      </c>
      <c r="V528" s="1">
        <v>1</v>
      </c>
      <c r="W528" s="1">
        <v>1</v>
      </c>
      <c r="X528" s="1">
        <v>0</v>
      </c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>
        <v>1</v>
      </c>
      <c r="AL528" s="1"/>
      <c r="AM528" s="2"/>
      <c r="AN528" s="2"/>
      <c r="AO528" s="2"/>
      <c r="AP528" s="2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>
        <v>4</v>
      </c>
    </row>
    <row r="529" spans="1:55" x14ac:dyDescent="0.3">
      <c r="A529" s="1" t="s">
        <v>179</v>
      </c>
      <c r="B529" s="1" t="s">
        <v>206</v>
      </c>
      <c r="C529" s="1" t="s">
        <v>213</v>
      </c>
      <c r="D529" s="1" t="s">
        <v>214</v>
      </c>
      <c r="E529" s="1" t="s">
        <v>2</v>
      </c>
      <c r="F529" s="1">
        <v>22</v>
      </c>
      <c r="G529" s="1">
        <v>19</v>
      </c>
      <c r="H529" s="1">
        <v>25</v>
      </c>
      <c r="I529" s="1"/>
      <c r="J529" s="1"/>
      <c r="K529" s="1"/>
      <c r="L529" s="1"/>
      <c r="M529" s="1"/>
      <c r="N529" s="1"/>
      <c r="O529" s="2">
        <f>36*5.4</f>
        <v>194.4</v>
      </c>
      <c r="P529" s="1">
        <v>0</v>
      </c>
      <c r="Q529" s="1">
        <v>0</v>
      </c>
      <c r="R529" s="1">
        <v>0</v>
      </c>
      <c r="S529" s="1">
        <v>1</v>
      </c>
      <c r="T529" s="1">
        <v>1</v>
      </c>
      <c r="U529" s="1">
        <v>0</v>
      </c>
      <c r="V529" s="1">
        <v>1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  <c r="AG529" s="1">
        <v>1</v>
      </c>
      <c r="AH529" s="1">
        <v>1</v>
      </c>
      <c r="AI529" s="1">
        <v>0</v>
      </c>
      <c r="AJ529" s="1">
        <v>0</v>
      </c>
      <c r="AK529" s="1">
        <v>1</v>
      </c>
      <c r="AL529" s="1">
        <v>21</v>
      </c>
      <c r="AM529" s="2">
        <v>1</v>
      </c>
      <c r="AN529" s="2">
        <v>2</v>
      </c>
      <c r="AO529" s="2">
        <v>2</v>
      </c>
      <c r="AP529" s="2"/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1</v>
      </c>
      <c r="AX529" s="1">
        <v>0</v>
      </c>
      <c r="AY529" s="1">
        <v>0</v>
      </c>
      <c r="AZ529" s="1">
        <v>1</v>
      </c>
      <c r="BA529" s="1">
        <v>0</v>
      </c>
      <c r="BB529" s="1">
        <v>0</v>
      </c>
      <c r="BC529" s="1"/>
    </row>
    <row r="530" spans="1:55" x14ac:dyDescent="0.3">
      <c r="A530" s="1" t="s">
        <v>179</v>
      </c>
      <c r="B530" s="1" t="s">
        <v>211</v>
      </c>
      <c r="C530" s="1" t="s">
        <v>213</v>
      </c>
      <c r="D530" s="1" t="s">
        <v>214</v>
      </c>
      <c r="E530" s="1" t="s">
        <v>2</v>
      </c>
      <c r="F530" s="1">
        <v>22.4</v>
      </c>
      <c r="G530" s="1"/>
      <c r="H530" s="1"/>
      <c r="I530" s="1"/>
      <c r="J530" s="1"/>
      <c r="K530" s="1"/>
      <c r="L530" s="1"/>
      <c r="M530" s="1"/>
      <c r="N530" s="1"/>
      <c r="O530" s="1">
        <v>182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>
        <v>1</v>
      </c>
      <c r="AL530" s="1"/>
      <c r="AM530" s="2"/>
      <c r="AN530" s="2"/>
      <c r="AO530" s="2"/>
      <c r="AP530" s="2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1:55" x14ac:dyDescent="0.3">
      <c r="A531" s="1" t="s">
        <v>179</v>
      </c>
      <c r="B531" s="1" t="s">
        <v>208</v>
      </c>
      <c r="C531" s="1" t="s">
        <v>213</v>
      </c>
      <c r="D531" s="1" t="s">
        <v>214</v>
      </c>
      <c r="E531" s="1" t="s">
        <v>2</v>
      </c>
      <c r="F531" s="1"/>
      <c r="G531" s="1"/>
      <c r="H531" s="1"/>
      <c r="I531" s="1">
        <v>42.5</v>
      </c>
      <c r="J531" s="1">
        <v>38</v>
      </c>
      <c r="K531" s="1">
        <v>47</v>
      </c>
      <c r="L531" s="1">
        <v>42.5</v>
      </c>
      <c r="M531" s="1">
        <v>38</v>
      </c>
      <c r="N531" s="1">
        <v>47</v>
      </c>
      <c r="O531" s="1"/>
      <c r="P531" s="1">
        <v>0</v>
      </c>
      <c r="Q531" s="1">
        <v>1</v>
      </c>
      <c r="R531" s="1"/>
      <c r="S531" s="1">
        <v>1</v>
      </c>
      <c r="T531" s="1">
        <v>1</v>
      </c>
      <c r="U531" s="1">
        <v>0</v>
      </c>
      <c r="V531" s="1">
        <v>1</v>
      </c>
      <c r="W531" s="1">
        <v>0</v>
      </c>
      <c r="X531" s="1">
        <v>0</v>
      </c>
      <c r="Y531" s="6">
        <v>0</v>
      </c>
      <c r="Z531" s="6">
        <v>1</v>
      </c>
      <c r="AA531" s="6">
        <v>1</v>
      </c>
      <c r="AB531" s="6">
        <v>1</v>
      </c>
      <c r="AC531" s="6">
        <v>1</v>
      </c>
      <c r="AD531" s="6">
        <v>1</v>
      </c>
      <c r="AE531" s="6">
        <v>1</v>
      </c>
      <c r="AF531" s="6">
        <v>1</v>
      </c>
      <c r="AG531" s="6">
        <v>1</v>
      </c>
      <c r="AH531" s="6">
        <v>1</v>
      </c>
      <c r="AI531" s="6">
        <v>1</v>
      </c>
      <c r="AJ531" s="6">
        <v>0</v>
      </c>
      <c r="AK531" s="1">
        <v>1</v>
      </c>
      <c r="AL531" s="1"/>
      <c r="AM531" s="2"/>
      <c r="AN531" s="2"/>
      <c r="AO531" s="2">
        <v>2</v>
      </c>
      <c r="AP531" s="2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1:55" x14ac:dyDescent="0.3">
      <c r="A532" s="1" t="s">
        <v>179</v>
      </c>
      <c r="B532" s="1" t="s">
        <v>209</v>
      </c>
      <c r="C532" s="1" t="s">
        <v>213</v>
      </c>
      <c r="D532" s="1" t="s">
        <v>214</v>
      </c>
      <c r="E532" s="1" t="s">
        <v>2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>
        <v>1</v>
      </c>
      <c r="AL532" s="1"/>
      <c r="AM532" s="2"/>
      <c r="AN532" s="2"/>
      <c r="AO532" s="2"/>
      <c r="AP532" s="2"/>
      <c r="AQ532" s="1">
        <v>0</v>
      </c>
      <c r="AR532" s="1">
        <v>0</v>
      </c>
      <c r="AS532" s="1">
        <v>1</v>
      </c>
      <c r="AT532" s="1">
        <v>0</v>
      </c>
      <c r="AU532" s="1">
        <v>0</v>
      </c>
      <c r="AV532" s="1">
        <v>0</v>
      </c>
      <c r="AW532" s="1">
        <v>1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/>
    </row>
    <row r="533" spans="1:55" x14ac:dyDescent="0.3">
      <c r="A533" s="1" t="s">
        <v>180</v>
      </c>
      <c r="B533" s="1" t="s">
        <v>210</v>
      </c>
      <c r="C533" s="1" t="s">
        <v>213</v>
      </c>
      <c r="D533" s="1" t="s">
        <v>214</v>
      </c>
      <c r="E533" s="1" t="s">
        <v>2</v>
      </c>
      <c r="F533" s="1">
        <v>20</v>
      </c>
      <c r="G533" s="1">
        <v>19</v>
      </c>
      <c r="H533" s="1">
        <v>21</v>
      </c>
      <c r="I533" s="1"/>
      <c r="J533" s="1"/>
      <c r="K533" s="1"/>
      <c r="L533" s="1"/>
      <c r="M533" s="1"/>
      <c r="N533" s="1"/>
      <c r="O533" s="1">
        <v>78</v>
      </c>
      <c r="P533" s="1">
        <v>0</v>
      </c>
      <c r="Q533" s="1">
        <v>1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1</v>
      </c>
      <c r="AD533" s="1">
        <v>1</v>
      </c>
      <c r="AE533" s="1">
        <v>1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12</v>
      </c>
      <c r="AM533" s="2">
        <v>1</v>
      </c>
      <c r="AN533" s="2">
        <v>2</v>
      </c>
      <c r="AO533" s="2">
        <v>2</v>
      </c>
      <c r="AP533" s="2"/>
      <c r="AQ533" s="1">
        <v>0</v>
      </c>
      <c r="AR533" s="1">
        <v>0</v>
      </c>
      <c r="AS533" s="1">
        <v>0</v>
      </c>
      <c r="AT533" s="1">
        <v>1</v>
      </c>
      <c r="AU533" s="1">
        <v>1</v>
      </c>
      <c r="AV533" s="1">
        <v>1</v>
      </c>
      <c r="AW533" s="1">
        <v>0</v>
      </c>
      <c r="AX533" s="1">
        <v>0</v>
      </c>
      <c r="AY533" s="1">
        <v>1</v>
      </c>
      <c r="AZ533" s="1">
        <v>0</v>
      </c>
      <c r="BA533" s="1">
        <v>0</v>
      </c>
      <c r="BB533" s="1">
        <v>0</v>
      </c>
      <c r="BC533" s="1">
        <v>3</v>
      </c>
    </row>
    <row r="534" spans="1:55" x14ac:dyDescent="0.3">
      <c r="A534" s="1" t="s">
        <v>180</v>
      </c>
      <c r="B534" s="1" t="s">
        <v>211</v>
      </c>
      <c r="C534" s="1" t="s">
        <v>213</v>
      </c>
      <c r="D534" s="1" t="s">
        <v>214</v>
      </c>
      <c r="E534" s="1" t="s">
        <v>2</v>
      </c>
      <c r="F534" s="1">
        <v>21.4</v>
      </c>
      <c r="G534" s="1"/>
      <c r="H534" s="1"/>
      <c r="I534" s="1"/>
      <c r="J534" s="1"/>
      <c r="K534" s="1"/>
      <c r="L534" s="1"/>
      <c r="M534" s="1"/>
      <c r="N534" s="1"/>
      <c r="O534" s="1">
        <v>78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>
        <v>1</v>
      </c>
      <c r="AL534" s="1"/>
      <c r="AM534" s="2"/>
      <c r="AN534" s="2"/>
      <c r="AO534" s="2"/>
      <c r="AP534" s="2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1:55" x14ac:dyDescent="0.3">
      <c r="A535" s="1" t="s">
        <v>180</v>
      </c>
      <c r="B535" s="1" t="s">
        <v>207</v>
      </c>
      <c r="C535" s="1" t="s">
        <v>213</v>
      </c>
      <c r="D535" s="1" t="s">
        <v>214</v>
      </c>
      <c r="E535" s="1" t="s">
        <v>2</v>
      </c>
      <c r="F535" s="1">
        <v>37.5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>
        <v>1</v>
      </c>
      <c r="AL535" s="1"/>
      <c r="AM535" s="2"/>
      <c r="AN535" s="2"/>
      <c r="AO535" s="2"/>
      <c r="AP535" s="2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>
        <v>6.1</v>
      </c>
    </row>
    <row r="536" spans="1:55" x14ac:dyDescent="0.3">
      <c r="A536" s="1" t="s">
        <v>180</v>
      </c>
      <c r="B536" s="1" t="s">
        <v>208</v>
      </c>
      <c r="C536" s="1" t="s">
        <v>213</v>
      </c>
      <c r="D536" s="1" t="s">
        <v>214</v>
      </c>
      <c r="E536" s="1" t="s">
        <v>2</v>
      </c>
      <c r="F536" s="1"/>
      <c r="G536" s="1"/>
      <c r="H536" s="1"/>
      <c r="I536" s="1">
        <v>36.5</v>
      </c>
      <c r="J536" s="1">
        <v>33</v>
      </c>
      <c r="K536" s="1">
        <v>40</v>
      </c>
      <c r="L536" s="1">
        <v>38</v>
      </c>
      <c r="M536" s="1">
        <v>35</v>
      </c>
      <c r="N536" s="1">
        <v>41</v>
      </c>
      <c r="O536" s="1"/>
      <c r="P536" s="1">
        <v>0</v>
      </c>
      <c r="Q536" s="1">
        <v>1</v>
      </c>
      <c r="R536" s="1">
        <v>1</v>
      </c>
      <c r="S536" s="1">
        <v>1</v>
      </c>
      <c r="T536" s="1">
        <v>0</v>
      </c>
      <c r="U536" s="1">
        <v>0</v>
      </c>
      <c r="V536" s="1">
        <v>1</v>
      </c>
      <c r="W536" s="1">
        <v>1</v>
      </c>
      <c r="X536" s="1">
        <v>0</v>
      </c>
      <c r="Y536" s="6">
        <v>0</v>
      </c>
      <c r="Z536" s="6">
        <v>0</v>
      </c>
      <c r="AA536" s="6">
        <v>0</v>
      </c>
      <c r="AB536" s="6">
        <v>1</v>
      </c>
      <c r="AC536" s="6">
        <v>1</v>
      </c>
      <c r="AD536" s="6">
        <v>1</v>
      </c>
      <c r="AE536" s="6">
        <v>1</v>
      </c>
      <c r="AF536" s="6">
        <v>1</v>
      </c>
      <c r="AG536" s="6">
        <v>1</v>
      </c>
      <c r="AH536" s="6">
        <v>0</v>
      </c>
      <c r="AI536" s="6">
        <v>0</v>
      </c>
      <c r="AJ536" s="6">
        <v>0</v>
      </c>
      <c r="AK536" s="1">
        <v>1</v>
      </c>
      <c r="AL536" s="1"/>
      <c r="AM536" s="2"/>
      <c r="AN536" s="2"/>
      <c r="AO536" s="2">
        <v>2</v>
      </c>
      <c r="AP536" s="2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1:55" x14ac:dyDescent="0.3">
      <c r="A537" s="1" t="s">
        <v>180</v>
      </c>
      <c r="B537" s="1" t="s">
        <v>209</v>
      </c>
      <c r="C537" s="1" t="s">
        <v>213</v>
      </c>
      <c r="D537" s="1" t="s">
        <v>214</v>
      </c>
      <c r="E537" s="1" t="s">
        <v>2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>
        <v>1</v>
      </c>
      <c r="AL537" s="1"/>
      <c r="AM537" s="2"/>
      <c r="AN537" s="2"/>
      <c r="AO537" s="2"/>
      <c r="AP537" s="2"/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1</v>
      </c>
      <c r="AZ537" s="1">
        <v>0</v>
      </c>
      <c r="BA537" s="1">
        <v>0</v>
      </c>
      <c r="BB537" s="1">
        <v>0</v>
      </c>
      <c r="BC537" s="1"/>
    </row>
    <row r="538" spans="1:55" x14ac:dyDescent="0.3">
      <c r="A538" s="1" t="s">
        <v>181</v>
      </c>
      <c r="B538" s="1" t="s">
        <v>206</v>
      </c>
      <c r="C538" s="1" t="s">
        <v>213</v>
      </c>
      <c r="D538" s="1" t="s">
        <v>214</v>
      </c>
      <c r="E538" s="1" t="s">
        <v>2</v>
      </c>
      <c r="F538" s="1">
        <v>25</v>
      </c>
      <c r="G538" s="1">
        <v>24</v>
      </c>
      <c r="H538" s="1">
        <v>26</v>
      </c>
      <c r="I538" s="1"/>
      <c r="J538" s="1"/>
      <c r="K538" s="1"/>
      <c r="L538" s="1"/>
      <c r="M538" s="1"/>
      <c r="N538" s="1"/>
      <c r="O538" s="2">
        <f>42*2.5</f>
        <v>105</v>
      </c>
      <c r="P538" s="1">
        <v>0</v>
      </c>
      <c r="Q538" s="1">
        <v>1</v>
      </c>
      <c r="R538" s="1">
        <v>0</v>
      </c>
      <c r="S538" s="1">
        <v>0</v>
      </c>
      <c r="T538" s="1">
        <v>0</v>
      </c>
      <c r="U538" s="1">
        <v>0</v>
      </c>
      <c r="V538" s="1">
        <v>1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1</v>
      </c>
      <c r="AE538" s="1">
        <v>1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1</v>
      </c>
      <c r="AL538" s="1">
        <v>14</v>
      </c>
      <c r="AM538" s="2">
        <v>1</v>
      </c>
      <c r="AN538" s="2">
        <v>1</v>
      </c>
      <c r="AO538" s="2">
        <v>2</v>
      </c>
      <c r="AP538" s="2"/>
      <c r="AQ538" s="1">
        <v>0</v>
      </c>
      <c r="AR538" s="1">
        <v>0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>
        <v>1</v>
      </c>
      <c r="AZ538" s="1">
        <v>0</v>
      </c>
      <c r="BA538" s="1">
        <v>0</v>
      </c>
      <c r="BB538" s="1">
        <v>0</v>
      </c>
      <c r="BC538" s="1"/>
    </row>
    <row r="539" spans="1:55" x14ac:dyDescent="0.3">
      <c r="A539" s="1" t="s">
        <v>181</v>
      </c>
      <c r="B539" s="1" t="s">
        <v>211</v>
      </c>
      <c r="C539" s="1" t="s">
        <v>213</v>
      </c>
      <c r="D539" s="1" t="s">
        <v>214</v>
      </c>
      <c r="E539" s="1" t="s">
        <v>2</v>
      </c>
      <c r="F539" s="1">
        <v>26.5</v>
      </c>
      <c r="G539" s="1"/>
      <c r="H539" s="1"/>
      <c r="I539" s="1"/>
      <c r="J539" s="1"/>
      <c r="K539" s="1"/>
      <c r="L539" s="1"/>
      <c r="M539" s="1"/>
      <c r="N539" s="1"/>
      <c r="O539" s="1">
        <v>107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>
        <v>1</v>
      </c>
      <c r="AL539" s="1"/>
      <c r="AM539" s="2"/>
      <c r="AN539" s="2"/>
      <c r="AO539" s="2"/>
      <c r="AP539" s="2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1:55" x14ac:dyDescent="0.3">
      <c r="A540" s="1" t="s">
        <v>181</v>
      </c>
      <c r="B540" s="1" t="s">
        <v>207</v>
      </c>
      <c r="C540" s="1" t="s">
        <v>213</v>
      </c>
      <c r="D540" s="1" t="s">
        <v>214</v>
      </c>
      <c r="E540" s="1" t="s">
        <v>2</v>
      </c>
      <c r="F540" s="1">
        <v>44.9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>
        <v>1</v>
      </c>
      <c r="AL540" s="1"/>
      <c r="AM540" s="2"/>
      <c r="AN540" s="2"/>
      <c r="AO540" s="2"/>
      <c r="AP540" s="2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>
        <v>2.4</v>
      </c>
    </row>
    <row r="541" spans="1:55" x14ac:dyDescent="0.3">
      <c r="A541" s="1" t="s">
        <v>181</v>
      </c>
      <c r="B541" s="1" t="s">
        <v>208</v>
      </c>
      <c r="C541" s="1" t="s">
        <v>213</v>
      </c>
      <c r="D541" s="1" t="s">
        <v>214</v>
      </c>
      <c r="E541" s="1" t="s">
        <v>2</v>
      </c>
      <c r="F541" s="1"/>
      <c r="G541" s="1"/>
      <c r="H541" s="1"/>
      <c r="I541" s="1">
        <v>43</v>
      </c>
      <c r="J541" s="1">
        <v>39</v>
      </c>
      <c r="K541" s="1">
        <v>47</v>
      </c>
      <c r="L541" s="1">
        <v>44</v>
      </c>
      <c r="M541" s="1">
        <v>40</v>
      </c>
      <c r="N541" s="1">
        <v>48</v>
      </c>
      <c r="O541" s="1"/>
      <c r="P541" s="1">
        <v>0</v>
      </c>
      <c r="Q541" s="1">
        <v>1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0</v>
      </c>
      <c r="X541" s="1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1</v>
      </c>
      <c r="AD541" s="6">
        <v>1</v>
      </c>
      <c r="AE541" s="6">
        <v>1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1">
        <v>1</v>
      </c>
      <c r="AL541" s="1"/>
      <c r="AM541" s="2"/>
      <c r="AN541" s="2"/>
      <c r="AO541" s="2">
        <v>2</v>
      </c>
      <c r="AP541" s="2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1:55" x14ac:dyDescent="0.3">
      <c r="A542" s="1" t="s">
        <v>181</v>
      </c>
      <c r="B542" s="1" t="s">
        <v>209</v>
      </c>
      <c r="C542" s="1" t="s">
        <v>213</v>
      </c>
      <c r="D542" s="1" t="s">
        <v>214</v>
      </c>
      <c r="E542" s="1" t="s">
        <v>2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>
        <v>1</v>
      </c>
      <c r="AL542" s="1"/>
      <c r="AM542" s="2"/>
      <c r="AN542" s="2"/>
      <c r="AO542" s="2"/>
      <c r="AP542" s="2"/>
      <c r="AQ542" s="1">
        <v>0</v>
      </c>
      <c r="AR542" s="1">
        <v>0</v>
      </c>
      <c r="AS542" s="1">
        <v>0</v>
      </c>
      <c r="AT542" s="1">
        <v>1</v>
      </c>
      <c r="AU542" s="1">
        <v>0</v>
      </c>
      <c r="AV542" s="1">
        <v>1</v>
      </c>
      <c r="AW542" s="1">
        <v>0</v>
      </c>
      <c r="AX542" s="1">
        <v>0</v>
      </c>
      <c r="AY542" s="1">
        <v>1</v>
      </c>
      <c r="AZ542" s="1">
        <v>0</v>
      </c>
      <c r="BA542" s="1">
        <v>0</v>
      </c>
      <c r="BB542" s="1">
        <v>0</v>
      </c>
      <c r="BC542" s="1"/>
    </row>
    <row r="543" spans="1:55" x14ac:dyDescent="0.3">
      <c r="A543" s="1" t="s">
        <v>182</v>
      </c>
      <c r="B543" s="1" t="s">
        <v>205</v>
      </c>
      <c r="C543" s="1" t="s">
        <v>213</v>
      </c>
      <c r="D543" s="1" t="s">
        <v>214</v>
      </c>
      <c r="E543" s="1" t="s">
        <v>2</v>
      </c>
      <c r="F543" s="1">
        <v>23.5</v>
      </c>
      <c r="G543" s="1"/>
      <c r="H543" s="1"/>
      <c r="I543" s="1"/>
      <c r="J543" s="1"/>
      <c r="K543" s="1"/>
      <c r="L543" s="1"/>
      <c r="M543" s="1"/>
      <c r="N543" s="1"/>
      <c r="O543" s="1"/>
      <c r="P543" s="1">
        <v>0</v>
      </c>
      <c r="Q543" s="1">
        <v>1</v>
      </c>
      <c r="R543" s="1"/>
      <c r="S543" s="1">
        <v>0</v>
      </c>
      <c r="T543" s="1">
        <v>0</v>
      </c>
      <c r="U543" s="1">
        <v>0</v>
      </c>
      <c r="V543" s="1">
        <v>1</v>
      </c>
      <c r="W543" s="1">
        <v>0</v>
      </c>
      <c r="X543" s="1">
        <v>0</v>
      </c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>
        <v>1</v>
      </c>
      <c r="AL543" s="1"/>
      <c r="AM543" s="2"/>
      <c r="AN543" s="2"/>
      <c r="AO543" s="2"/>
      <c r="AP543" s="2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>
        <v>4</v>
      </c>
    </row>
    <row r="544" spans="1:55" x14ac:dyDescent="0.3">
      <c r="A544" s="1" t="s">
        <v>182</v>
      </c>
      <c r="B544" s="1" t="s">
        <v>206</v>
      </c>
      <c r="C544" s="1" t="s">
        <v>213</v>
      </c>
      <c r="D544" s="1" t="s">
        <v>214</v>
      </c>
      <c r="E544" s="1" t="s">
        <v>2</v>
      </c>
      <c r="F544" s="1"/>
      <c r="G544" s="1"/>
      <c r="H544" s="1"/>
      <c r="I544" s="1">
        <v>23</v>
      </c>
      <c r="J544" s="1">
        <v>21</v>
      </c>
      <c r="K544" s="1">
        <v>25</v>
      </c>
      <c r="L544" s="1">
        <v>25</v>
      </c>
      <c r="M544" s="1">
        <v>23</v>
      </c>
      <c r="N544" s="1">
        <v>28</v>
      </c>
      <c r="O544" s="2">
        <f>122*2.5</f>
        <v>305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1</v>
      </c>
      <c r="AE544" s="1">
        <v>1</v>
      </c>
      <c r="AF544" s="1">
        <v>1</v>
      </c>
      <c r="AG544" s="1">
        <v>0</v>
      </c>
      <c r="AH544" s="1">
        <v>0</v>
      </c>
      <c r="AI544" s="1">
        <v>0</v>
      </c>
      <c r="AJ544" s="1">
        <v>0</v>
      </c>
      <c r="AK544" s="1">
        <v>1</v>
      </c>
      <c r="AL544" s="1">
        <v>42</v>
      </c>
      <c r="AM544" s="2">
        <v>1</v>
      </c>
      <c r="AN544" s="2">
        <v>2</v>
      </c>
      <c r="AO544" s="2">
        <v>2</v>
      </c>
      <c r="AP544" s="2"/>
      <c r="AQ544" s="1">
        <v>0</v>
      </c>
      <c r="AR544" s="1">
        <v>0</v>
      </c>
      <c r="AS544" s="1">
        <v>1</v>
      </c>
      <c r="AT544" s="1">
        <v>0</v>
      </c>
      <c r="AU544" s="1">
        <v>0</v>
      </c>
      <c r="AV544" s="1">
        <v>0</v>
      </c>
      <c r="AW544" s="1">
        <v>1</v>
      </c>
      <c r="AX544" s="1">
        <v>1</v>
      </c>
      <c r="AY544" s="1">
        <v>1</v>
      </c>
      <c r="AZ544" s="1">
        <v>0</v>
      </c>
      <c r="BA544" s="1">
        <v>0</v>
      </c>
      <c r="BB544" s="1">
        <v>0</v>
      </c>
      <c r="BC544" s="1"/>
    </row>
    <row r="545" spans="1:55" x14ac:dyDescent="0.3">
      <c r="A545" s="1" t="s">
        <v>182</v>
      </c>
      <c r="B545" s="1" t="s">
        <v>211</v>
      </c>
      <c r="C545" s="1" t="s">
        <v>213</v>
      </c>
      <c r="D545" s="1" t="s">
        <v>214</v>
      </c>
      <c r="E545" s="1" t="s">
        <v>2</v>
      </c>
      <c r="F545" s="1">
        <v>25.8</v>
      </c>
      <c r="G545" s="1"/>
      <c r="H545" s="1"/>
      <c r="I545" s="1"/>
      <c r="J545" s="1"/>
      <c r="K545" s="1"/>
      <c r="L545" s="1"/>
      <c r="M545" s="1"/>
      <c r="N545" s="1"/>
      <c r="O545" s="1">
        <v>362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>
        <v>1</v>
      </c>
      <c r="AL545" s="1"/>
      <c r="AM545" s="2"/>
      <c r="AN545" s="2"/>
      <c r="AO545" s="2"/>
      <c r="AP545" s="2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1:55" x14ac:dyDescent="0.3">
      <c r="A546" s="1" t="s">
        <v>182</v>
      </c>
      <c r="B546" s="1" t="s">
        <v>207</v>
      </c>
      <c r="C546" s="1" t="s">
        <v>213</v>
      </c>
      <c r="D546" s="1" t="s">
        <v>214</v>
      </c>
      <c r="E546" s="1" t="s">
        <v>2</v>
      </c>
      <c r="F546" s="1">
        <v>43.9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>
        <v>1</v>
      </c>
      <c r="AL546" s="1"/>
      <c r="AM546" s="2"/>
      <c r="AN546" s="2"/>
      <c r="AO546" s="2"/>
      <c r="AP546" s="2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>
        <v>3.5</v>
      </c>
    </row>
    <row r="547" spans="1:55" x14ac:dyDescent="0.3">
      <c r="A547" s="1" t="s">
        <v>182</v>
      </c>
      <c r="B547" s="1" t="s">
        <v>208</v>
      </c>
      <c r="C547" s="1" t="s">
        <v>213</v>
      </c>
      <c r="D547" s="1" t="s">
        <v>214</v>
      </c>
      <c r="E547" s="1" t="s">
        <v>2</v>
      </c>
      <c r="F547" s="1"/>
      <c r="G547" s="1"/>
      <c r="H547" s="1"/>
      <c r="I547" s="1">
        <v>40</v>
      </c>
      <c r="J547" s="1">
        <v>36</v>
      </c>
      <c r="K547" s="1">
        <v>44</v>
      </c>
      <c r="L547" s="1">
        <v>41.5</v>
      </c>
      <c r="M547" s="1">
        <v>37</v>
      </c>
      <c r="N547" s="1">
        <v>46</v>
      </c>
      <c r="O547" s="1"/>
      <c r="P547" s="1">
        <v>0</v>
      </c>
      <c r="Q547" s="1">
        <v>1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0</v>
      </c>
      <c r="X547" s="1">
        <v>0</v>
      </c>
      <c r="Y547" s="6">
        <v>0</v>
      </c>
      <c r="Z547" s="6">
        <v>0</v>
      </c>
      <c r="AA547" s="6">
        <v>1</v>
      </c>
      <c r="AB547" s="6">
        <v>1</v>
      </c>
      <c r="AC547" s="6">
        <v>1</v>
      </c>
      <c r="AD547" s="6">
        <v>1</v>
      </c>
      <c r="AE547" s="6">
        <v>1</v>
      </c>
      <c r="AF547" s="6">
        <v>1</v>
      </c>
      <c r="AG547" s="6">
        <v>1</v>
      </c>
      <c r="AH547" s="6">
        <v>1</v>
      </c>
      <c r="AI547" s="6">
        <v>0</v>
      </c>
      <c r="AJ547" s="6">
        <v>0</v>
      </c>
      <c r="AK547" s="1">
        <v>1</v>
      </c>
      <c r="AL547" s="1"/>
      <c r="AM547" s="2"/>
      <c r="AN547" s="2"/>
      <c r="AO547" s="2">
        <v>2</v>
      </c>
      <c r="AP547" s="2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1:55" x14ac:dyDescent="0.3">
      <c r="A548" s="1" t="s">
        <v>182</v>
      </c>
      <c r="B548" s="1" t="s">
        <v>209</v>
      </c>
      <c r="C548" s="1" t="s">
        <v>213</v>
      </c>
      <c r="D548" s="1" t="s">
        <v>214</v>
      </c>
      <c r="E548" s="1" t="s">
        <v>2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>
        <v>1</v>
      </c>
      <c r="AL548" s="1"/>
      <c r="AM548" s="2"/>
      <c r="AN548" s="2"/>
      <c r="AO548" s="2"/>
      <c r="AP548" s="2"/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1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/>
    </row>
    <row r="549" spans="1:55" x14ac:dyDescent="0.3">
      <c r="A549" s="1" t="s">
        <v>183</v>
      </c>
      <c r="B549" s="1" t="s">
        <v>205</v>
      </c>
      <c r="C549" s="1" t="s">
        <v>213</v>
      </c>
      <c r="D549" s="1" t="s">
        <v>214</v>
      </c>
      <c r="E549" s="1" t="s">
        <v>2</v>
      </c>
      <c r="F549" s="1">
        <v>24.5</v>
      </c>
      <c r="G549" s="1"/>
      <c r="H549" s="1"/>
      <c r="I549" s="1"/>
      <c r="J549" s="1"/>
      <c r="K549" s="1"/>
      <c r="L549" s="1"/>
      <c r="M549" s="1"/>
      <c r="N549" s="1"/>
      <c r="O549" s="1"/>
      <c r="P549" s="1">
        <v>0</v>
      </c>
      <c r="Q549" s="1">
        <v>1</v>
      </c>
      <c r="R549" s="1"/>
      <c r="S549" s="1">
        <v>0</v>
      </c>
      <c r="T549" s="1">
        <v>0</v>
      </c>
      <c r="U549" s="1">
        <v>0</v>
      </c>
      <c r="V549" s="1">
        <v>1</v>
      </c>
      <c r="W549" s="1">
        <v>0</v>
      </c>
      <c r="X549" s="1">
        <v>0</v>
      </c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>
        <v>1</v>
      </c>
      <c r="AL549" s="1"/>
      <c r="AM549" s="2"/>
      <c r="AN549" s="2"/>
      <c r="AO549" s="2"/>
      <c r="AP549" s="2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>
        <v>5</v>
      </c>
    </row>
    <row r="550" spans="1:55" x14ac:dyDescent="0.3">
      <c r="A550" s="1" t="s">
        <v>183</v>
      </c>
      <c r="B550" s="1" t="s">
        <v>206</v>
      </c>
      <c r="C550" s="1" t="s">
        <v>213</v>
      </c>
      <c r="D550" s="1" t="s">
        <v>214</v>
      </c>
      <c r="E550" s="1" t="s">
        <v>2</v>
      </c>
      <c r="F550" s="1">
        <v>25</v>
      </c>
      <c r="G550" s="1">
        <v>23</v>
      </c>
      <c r="H550" s="1">
        <v>26</v>
      </c>
      <c r="I550" s="1"/>
      <c r="J550" s="1"/>
      <c r="K550" s="1"/>
      <c r="L550" s="1"/>
      <c r="M550" s="1"/>
      <c r="N550" s="1"/>
      <c r="O550" s="2">
        <f>40*2.3</f>
        <v>92</v>
      </c>
      <c r="P550" s="1">
        <v>0</v>
      </c>
      <c r="Q550" s="1">
        <v>1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1</v>
      </c>
      <c r="AF550" s="1">
        <v>1</v>
      </c>
      <c r="AG550" s="1">
        <v>0</v>
      </c>
      <c r="AH550" s="1">
        <v>0</v>
      </c>
      <c r="AI550" s="1">
        <v>0</v>
      </c>
      <c r="AJ550" s="1">
        <v>0</v>
      </c>
      <c r="AK550" s="1">
        <v>1</v>
      </c>
      <c r="AL550" s="1">
        <v>21</v>
      </c>
      <c r="AM550" s="2">
        <v>1</v>
      </c>
      <c r="AN550" s="2">
        <v>2</v>
      </c>
      <c r="AO550" s="2">
        <v>2</v>
      </c>
      <c r="AP550" s="2"/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1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/>
    </row>
    <row r="551" spans="1:55" x14ac:dyDescent="0.3">
      <c r="A551" s="1" t="s">
        <v>183</v>
      </c>
      <c r="B551" s="1" t="s">
        <v>208</v>
      </c>
      <c r="C551" s="1" t="s">
        <v>213</v>
      </c>
      <c r="D551" s="1" t="s">
        <v>214</v>
      </c>
      <c r="E551" s="1" t="s">
        <v>2</v>
      </c>
      <c r="F551" s="1"/>
      <c r="G551" s="1"/>
      <c r="H551" s="1"/>
      <c r="I551" s="1">
        <v>47.5</v>
      </c>
      <c r="J551" s="1">
        <v>45</v>
      </c>
      <c r="K551" s="1">
        <v>50</v>
      </c>
      <c r="L551" s="1">
        <v>47.5</v>
      </c>
      <c r="M551" s="1">
        <v>45</v>
      </c>
      <c r="N551" s="1">
        <v>50</v>
      </c>
      <c r="O551" s="1"/>
      <c r="P551" s="1">
        <v>0</v>
      </c>
      <c r="Q551" s="1">
        <v>1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1</v>
      </c>
      <c r="AD551" s="6">
        <v>1</v>
      </c>
      <c r="AE551" s="6">
        <v>1</v>
      </c>
      <c r="AF551" s="6">
        <v>1</v>
      </c>
      <c r="AG551" s="6">
        <v>1</v>
      </c>
      <c r="AH551" s="6">
        <v>0</v>
      </c>
      <c r="AI551" s="6">
        <v>0</v>
      </c>
      <c r="AJ551" s="6">
        <v>0</v>
      </c>
      <c r="AK551" s="1">
        <v>1</v>
      </c>
      <c r="AL551" s="1"/>
      <c r="AM551" s="2"/>
      <c r="AN551" s="2"/>
      <c r="AO551" s="2">
        <v>2</v>
      </c>
      <c r="AP551" s="2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1:55" x14ac:dyDescent="0.3">
      <c r="A552" s="1" t="s">
        <v>183</v>
      </c>
      <c r="B552" s="1" t="s">
        <v>209</v>
      </c>
      <c r="C552" s="1" t="s">
        <v>213</v>
      </c>
      <c r="D552" s="1" t="s">
        <v>214</v>
      </c>
      <c r="E552" s="1" t="s">
        <v>2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>
        <v>1</v>
      </c>
      <c r="AL552" s="1"/>
      <c r="AM552" s="2"/>
      <c r="AN552" s="2"/>
      <c r="AO552" s="2"/>
      <c r="AP552" s="2"/>
      <c r="AQ552" s="1">
        <v>0</v>
      </c>
      <c r="AR552" s="1">
        <v>0</v>
      </c>
      <c r="AS552" s="1">
        <v>1</v>
      </c>
      <c r="AT552" s="1">
        <v>0</v>
      </c>
      <c r="AU552" s="1">
        <v>0</v>
      </c>
      <c r="AV552" s="1">
        <v>0</v>
      </c>
      <c r="AW552" s="1">
        <v>1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/>
    </row>
    <row r="553" spans="1:55" x14ac:dyDescent="0.3">
      <c r="A553" s="1" t="s">
        <v>184</v>
      </c>
      <c r="B553" s="1" t="s">
        <v>205</v>
      </c>
      <c r="C553" s="1" t="s">
        <v>213</v>
      </c>
      <c r="D553" s="1" t="s">
        <v>214</v>
      </c>
      <c r="E553" s="1" t="s">
        <v>2</v>
      </c>
      <c r="F553" s="1">
        <v>28</v>
      </c>
      <c r="G553" s="1"/>
      <c r="H553" s="1"/>
      <c r="I553" s="1"/>
      <c r="J553" s="1"/>
      <c r="K553" s="1"/>
      <c r="L553" s="1"/>
      <c r="M553" s="1"/>
      <c r="N553" s="1"/>
      <c r="O553" s="1"/>
      <c r="P553" s="1">
        <v>0</v>
      </c>
      <c r="Q553" s="1">
        <v>1</v>
      </c>
      <c r="R553" s="1"/>
      <c r="S553" s="1">
        <v>0</v>
      </c>
      <c r="T553" s="1">
        <v>0</v>
      </c>
      <c r="U553" s="1">
        <v>0</v>
      </c>
      <c r="V553" s="1">
        <v>1</v>
      </c>
      <c r="W553" s="1">
        <v>0</v>
      </c>
      <c r="X553" s="1">
        <v>0</v>
      </c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>
        <v>1</v>
      </c>
      <c r="AL553" s="1"/>
      <c r="AM553" s="2"/>
      <c r="AN553" s="2"/>
      <c r="AO553" s="2"/>
      <c r="AP553" s="2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>
        <v>3</v>
      </c>
    </row>
    <row r="554" spans="1:55" x14ac:dyDescent="0.3">
      <c r="A554" s="1" t="s">
        <v>184</v>
      </c>
      <c r="B554" s="1" t="s">
        <v>210</v>
      </c>
      <c r="C554" s="1" t="s">
        <v>213</v>
      </c>
      <c r="D554" s="1" t="s">
        <v>214</v>
      </c>
      <c r="E554" s="1" t="s">
        <v>2</v>
      </c>
      <c r="F554" s="1"/>
      <c r="G554" s="1"/>
      <c r="H554" s="1"/>
      <c r="I554" s="1">
        <v>24</v>
      </c>
      <c r="J554" s="1">
        <v>22</v>
      </c>
      <c r="K554" s="1">
        <v>26</v>
      </c>
      <c r="L554" s="1">
        <v>29</v>
      </c>
      <c r="M554" s="1">
        <v>27</v>
      </c>
      <c r="N554" s="1">
        <v>31</v>
      </c>
      <c r="O554" s="1">
        <v>180</v>
      </c>
      <c r="P554" s="1">
        <v>0</v>
      </c>
      <c r="Q554" s="1">
        <v>1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1</v>
      </c>
      <c r="AF554" s="1">
        <v>1</v>
      </c>
      <c r="AG554" s="1">
        <v>1</v>
      </c>
      <c r="AH554" s="1">
        <v>0</v>
      </c>
      <c r="AI554" s="1">
        <v>0</v>
      </c>
      <c r="AJ554" s="1">
        <v>0</v>
      </c>
      <c r="AK554" s="1">
        <v>1</v>
      </c>
      <c r="AL554" s="1">
        <v>25</v>
      </c>
      <c r="AM554" s="2">
        <v>1</v>
      </c>
      <c r="AN554" s="2">
        <v>2</v>
      </c>
      <c r="AO554" s="2">
        <v>2</v>
      </c>
      <c r="AP554" s="2"/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1</v>
      </c>
      <c r="AX554" s="1">
        <v>0</v>
      </c>
      <c r="AY554" s="1">
        <v>1</v>
      </c>
      <c r="AZ554" s="1">
        <v>0</v>
      </c>
      <c r="BA554" s="1">
        <v>1</v>
      </c>
      <c r="BB554" s="1">
        <v>0</v>
      </c>
      <c r="BC554" s="1">
        <v>3</v>
      </c>
    </row>
    <row r="555" spans="1:55" x14ac:dyDescent="0.3">
      <c r="A555" s="1" t="s">
        <v>184</v>
      </c>
      <c r="B555" s="1" t="s">
        <v>208</v>
      </c>
      <c r="C555" s="1" t="s">
        <v>213</v>
      </c>
      <c r="D555" s="1" t="s">
        <v>214</v>
      </c>
      <c r="E555" s="1" t="s">
        <v>2</v>
      </c>
      <c r="F555" s="1"/>
      <c r="G555" s="1"/>
      <c r="H555" s="1"/>
      <c r="I555" s="1">
        <v>62</v>
      </c>
      <c r="J555" s="1">
        <v>54</v>
      </c>
      <c r="K555" s="1">
        <v>70</v>
      </c>
      <c r="L555" s="1">
        <v>62</v>
      </c>
      <c r="M555" s="1">
        <v>54</v>
      </c>
      <c r="N555" s="1">
        <v>70</v>
      </c>
      <c r="O555" s="1"/>
      <c r="P555" s="1">
        <v>0</v>
      </c>
      <c r="Q555" s="1">
        <v>1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0</v>
      </c>
      <c r="X555" s="1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1</v>
      </c>
      <c r="AE555" s="6">
        <v>1</v>
      </c>
      <c r="AF555" s="6">
        <v>1</v>
      </c>
      <c r="AG555" s="6">
        <v>1</v>
      </c>
      <c r="AH555" s="6">
        <v>0</v>
      </c>
      <c r="AI555" s="6">
        <v>0</v>
      </c>
      <c r="AJ555" s="6">
        <v>0</v>
      </c>
      <c r="AK555" s="1">
        <v>1</v>
      </c>
      <c r="AL555" s="1"/>
      <c r="AM555" s="2"/>
      <c r="AN555" s="2"/>
      <c r="AO555" s="2">
        <v>2</v>
      </c>
      <c r="AP555" s="2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1:55" x14ac:dyDescent="0.3">
      <c r="A556" s="1" t="s">
        <v>184</v>
      </c>
      <c r="B556" s="1" t="s">
        <v>209</v>
      </c>
      <c r="C556" s="1" t="s">
        <v>213</v>
      </c>
      <c r="D556" s="1" t="s">
        <v>214</v>
      </c>
      <c r="E556" s="1" t="s">
        <v>2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>
        <v>1</v>
      </c>
      <c r="AL556" s="1"/>
      <c r="AM556" s="2"/>
      <c r="AN556" s="2"/>
      <c r="AO556" s="2"/>
      <c r="AP556" s="2"/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1</v>
      </c>
      <c r="AZ556" s="1">
        <v>0</v>
      </c>
      <c r="BA556" s="1">
        <v>0</v>
      </c>
      <c r="BB556" s="1">
        <v>0</v>
      </c>
      <c r="BC556" s="1"/>
    </row>
    <row r="557" spans="1:55" x14ac:dyDescent="0.3">
      <c r="A557" s="1" t="s">
        <v>185</v>
      </c>
      <c r="B557" s="1" t="s">
        <v>205</v>
      </c>
      <c r="C557" s="1" t="s">
        <v>213</v>
      </c>
      <c r="D557" s="1" t="s">
        <v>214</v>
      </c>
      <c r="E557" s="1" t="s">
        <v>2</v>
      </c>
      <c r="F557" s="1">
        <v>20.5</v>
      </c>
      <c r="G557" s="1"/>
      <c r="H557" s="1"/>
      <c r="I557" s="1"/>
      <c r="J557" s="1"/>
      <c r="K557" s="1"/>
      <c r="L557" s="1"/>
      <c r="M557" s="1"/>
      <c r="N557" s="1"/>
      <c r="O557" s="1"/>
      <c r="P557" s="1">
        <v>0</v>
      </c>
      <c r="Q557" s="1">
        <v>0</v>
      </c>
      <c r="R557" s="1"/>
      <c r="S557" s="1">
        <v>1</v>
      </c>
      <c r="T557" s="1">
        <v>1</v>
      </c>
      <c r="U557" s="1">
        <v>0</v>
      </c>
      <c r="V557" s="1">
        <v>1</v>
      </c>
      <c r="W557" s="1">
        <v>1</v>
      </c>
      <c r="X557" s="1">
        <v>0</v>
      </c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>
        <v>1</v>
      </c>
      <c r="AL557" s="1"/>
      <c r="AM557" s="2"/>
      <c r="AN557" s="2"/>
      <c r="AO557" s="2"/>
      <c r="AP557" s="2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>
        <v>4</v>
      </c>
    </row>
    <row r="558" spans="1:55" x14ac:dyDescent="0.3">
      <c r="A558" s="1" t="s">
        <v>185</v>
      </c>
      <c r="B558" s="1" t="s">
        <v>206</v>
      </c>
      <c r="C558" s="1" t="s">
        <v>213</v>
      </c>
      <c r="D558" s="1" t="s">
        <v>214</v>
      </c>
      <c r="E558" s="1" t="s">
        <v>2</v>
      </c>
      <c r="F558" s="1">
        <v>21</v>
      </c>
      <c r="G558" s="1">
        <v>19</v>
      </c>
      <c r="H558" s="1">
        <v>22</v>
      </c>
      <c r="I558" s="1"/>
      <c r="J558" s="1"/>
      <c r="K558" s="1"/>
      <c r="L558" s="1"/>
      <c r="M558" s="1"/>
      <c r="N558" s="1"/>
      <c r="O558" s="2">
        <f>36*5</f>
        <v>180</v>
      </c>
      <c r="P558" s="1">
        <v>0</v>
      </c>
      <c r="Q558" s="1">
        <v>1</v>
      </c>
      <c r="R558" s="1">
        <v>0</v>
      </c>
      <c r="S558" s="1">
        <v>1</v>
      </c>
      <c r="T558" s="1">
        <v>1</v>
      </c>
      <c r="U558" s="1">
        <v>0</v>
      </c>
      <c r="V558" s="1">
        <v>1</v>
      </c>
      <c r="W558" s="1">
        <v>1</v>
      </c>
      <c r="X558" s="1">
        <v>0</v>
      </c>
      <c r="Y558" s="1">
        <v>0</v>
      </c>
      <c r="Z558" s="1">
        <v>0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  <c r="AF558" s="1">
        <v>1</v>
      </c>
      <c r="AG558" s="1">
        <v>1</v>
      </c>
      <c r="AH558" s="1">
        <v>1</v>
      </c>
      <c r="AI558" s="1">
        <v>0</v>
      </c>
      <c r="AJ558" s="1">
        <v>0</v>
      </c>
      <c r="AK558" s="1">
        <v>1</v>
      </c>
      <c r="AL558" s="1">
        <v>21</v>
      </c>
      <c r="AM558" s="2">
        <v>1</v>
      </c>
      <c r="AN558" s="2">
        <v>2</v>
      </c>
      <c r="AO558" s="2">
        <v>2</v>
      </c>
      <c r="AP558" s="2"/>
      <c r="AQ558" s="1">
        <v>1</v>
      </c>
      <c r="AR558" s="1">
        <v>1</v>
      </c>
      <c r="AS558" s="1">
        <v>0</v>
      </c>
      <c r="AT558" s="1">
        <v>1</v>
      </c>
      <c r="AU558" s="1">
        <v>1</v>
      </c>
      <c r="AV558" s="1">
        <v>1</v>
      </c>
      <c r="AW558" s="1">
        <v>0</v>
      </c>
      <c r="AX558" s="1">
        <v>0</v>
      </c>
      <c r="AY558" s="1">
        <v>1</v>
      </c>
      <c r="AZ558" s="1">
        <v>0</v>
      </c>
      <c r="BA558" s="1">
        <v>0</v>
      </c>
      <c r="BB558" s="1">
        <v>0</v>
      </c>
      <c r="BC558" s="1"/>
    </row>
    <row r="559" spans="1:55" x14ac:dyDescent="0.3">
      <c r="A559" s="1" t="s">
        <v>185</v>
      </c>
      <c r="B559" s="1" t="s">
        <v>211</v>
      </c>
      <c r="C559" s="1" t="s">
        <v>213</v>
      </c>
      <c r="D559" s="1" t="s">
        <v>214</v>
      </c>
      <c r="E559" s="1" t="s">
        <v>2</v>
      </c>
      <c r="F559" s="1">
        <v>21.9</v>
      </c>
      <c r="G559" s="1"/>
      <c r="H559" s="1"/>
      <c r="I559" s="1"/>
      <c r="J559" s="1"/>
      <c r="K559" s="1"/>
      <c r="L559" s="1"/>
      <c r="M559" s="1"/>
      <c r="N559" s="1"/>
      <c r="O559" s="1">
        <v>153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>
        <v>1</v>
      </c>
      <c r="AL559" s="1"/>
      <c r="AM559" s="2"/>
      <c r="AN559" s="2"/>
      <c r="AO559" s="2"/>
      <c r="AP559" s="2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1:55" x14ac:dyDescent="0.3">
      <c r="A560" s="1" t="s">
        <v>185</v>
      </c>
      <c r="B560" s="1" t="s">
        <v>207</v>
      </c>
      <c r="C560" s="1" t="s">
        <v>213</v>
      </c>
      <c r="D560" s="1" t="s">
        <v>214</v>
      </c>
      <c r="E560" s="1" t="s">
        <v>2</v>
      </c>
      <c r="F560" s="1">
        <v>40.700000000000003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>
        <v>1</v>
      </c>
      <c r="AL560" s="1"/>
      <c r="AM560" s="2"/>
      <c r="AN560" s="2"/>
      <c r="AO560" s="2"/>
      <c r="AP560" s="2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>
        <v>4.2</v>
      </c>
    </row>
    <row r="561" spans="1:55" x14ac:dyDescent="0.3">
      <c r="A561" s="1" t="s">
        <v>185</v>
      </c>
      <c r="B561" s="1" t="s">
        <v>208</v>
      </c>
      <c r="C561" s="1" t="s">
        <v>213</v>
      </c>
      <c r="D561" s="1" t="s">
        <v>214</v>
      </c>
      <c r="E561" s="1" t="s">
        <v>2</v>
      </c>
      <c r="F561" s="1"/>
      <c r="G561" s="1"/>
      <c r="H561" s="1"/>
      <c r="I561" s="1">
        <v>38</v>
      </c>
      <c r="J561" s="1">
        <v>35</v>
      </c>
      <c r="K561" s="1">
        <v>41</v>
      </c>
      <c r="L561" s="1">
        <v>38</v>
      </c>
      <c r="M561" s="1">
        <v>38</v>
      </c>
      <c r="N561" s="1">
        <v>38</v>
      </c>
      <c r="O561" s="1"/>
      <c r="P561" s="1">
        <v>0</v>
      </c>
      <c r="Q561" s="1">
        <v>1</v>
      </c>
      <c r="R561" s="1">
        <v>0</v>
      </c>
      <c r="S561" s="1">
        <v>1</v>
      </c>
      <c r="T561" s="1">
        <v>1</v>
      </c>
      <c r="U561" s="1">
        <v>0</v>
      </c>
      <c r="V561" s="1">
        <v>1</v>
      </c>
      <c r="W561" s="1">
        <v>1</v>
      </c>
      <c r="X561" s="1">
        <v>0</v>
      </c>
      <c r="Y561" s="6">
        <v>1</v>
      </c>
      <c r="Z561" s="6">
        <v>1</v>
      </c>
      <c r="AA561" s="6">
        <v>1</v>
      </c>
      <c r="AB561" s="6">
        <v>1</v>
      </c>
      <c r="AC561" s="6">
        <v>1</v>
      </c>
      <c r="AD561" s="6">
        <v>1</v>
      </c>
      <c r="AE561" s="6">
        <v>1</v>
      </c>
      <c r="AF561" s="6">
        <v>1</v>
      </c>
      <c r="AG561" s="6">
        <v>1</v>
      </c>
      <c r="AH561" s="6">
        <v>1</v>
      </c>
      <c r="AI561" s="6">
        <v>1</v>
      </c>
      <c r="AJ561" s="6">
        <v>1</v>
      </c>
      <c r="AK561" s="1">
        <v>1</v>
      </c>
      <c r="AL561" s="1"/>
      <c r="AM561" s="2"/>
      <c r="AN561" s="2"/>
      <c r="AO561" s="2">
        <v>2</v>
      </c>
      <c r="AP561" s="2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1:55" x14ac:dyDescent="0.3">
      <c r="A562" s="1" t="s">
        <v>185</v>
      </c>
      <c r="B562" s="1" t="s">
        <v>209</v>
      </c>
      <c r="C562" s="1" t="s">
        <v>213</v>
      </c>
      <c r="D562" s="1" t="s">
        <v>214</v>
      </c>
      <c r="E562" s="1" t="s">
        <v>2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>
        <v>1</v>
      </c>
      <c r="AL562" s="1"/>
      <c r="AM562" s="2"/>
      <c r="AN562" s="2"/>
      <c r="AO562" s="2"/>
      <c r="AP562" s="2"/>
      <c r="AQ562" s="1">
        <v>0</v>
      </c>
      <c r="AR562" s="1">
        <v>0</v>
      </c>
      <c r="AS562" s="1">
        <v>0</v>
      </c>
      <c r="AT562" s="1">
        <v>1</v>
      </c>
      <c r="AU562" s="1">
        <v>1</v>
      </c>
      <c r="AV562" s="1">
        <v>1</v>
      </c>
      <c r="AW562" s="1">
        <v>0</v>
      </c>
      <c r="AX562" s="1">
        <v>0</v>
      </c>
      <c r="AY562" s="1">
        <v>1</v>
      </c>
      <c r="AZ562" s="1">
        <v>0</v>
      </c>
      <c r="BA562" s="1">
        <v>0</v>
      </c>
      <c r="BB562" s="1">
        <v>0</v>
      </c>
      <c r="BC562" s="1"/>
    </row>
    <row r="563" spans="1:55" x14ac:dyDescent="0.3">
      <c r="A563" s="1" t="s">
        <v>186</v>
      </c>
      <c r="B563" s="1" t="s">
        <v>206</v>
      </c>
      <c r="C563" s="1" t="s">
        <v>213</v>
      </c>
      <c r="D563" s="1" t="s">
        <v>214</v>
      </c>
      <c r="E563" s="1" t="s">
        <v>2</v>
      </c>
      <c r="F563" s="1">
        <v>19</v>
      </c>
      <c r="G563" s="1">
        <v>16</v>
      </c>
      <c r="H563" s="1">
        <v>20</v>
      </c>
      <c r="I563" s="1"/>
      <c r="J563" s="1"/>
      <c r="K563" s="1"/>
      <c r="L563" s="1"/>
      <c r="M563" s="1"/>
      <c r="N563" s="1"/>
      <c r="O563" s="2">
        <f>72*3.3</f>
        <v>237.6</v>
      </c>
      <c r="P563" s="1">
        <v>0</v>
      </c>
      <c r="Q563" s="1">
        <v>1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1</v>
      </c>
      <c r="AE563" s="1">
        <v>1</v>
      </c>
      <c r="AF563" s="1">
        <v>1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28</v>
      </c>
      <c r="AM563" s="2">
        <v>1</v>
      </c>
      <c r="AN563" s="2">
        <v>2</v>
      </c>
      <c r="AO563" s="2">
        <v>2</v>
      </c>
      <c r="AP563" s="2"/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1</v>
      </c>
      <c r="AZ563" s="1">
        <v>0</v>
      </c>
      <c r="BA563" s="1">
        <v>0</v>
      </c>
      <c r="BB563" s="1">
        <v>0</v>
      </c>
      <c r="BC563" s="1"/>
    </row>
    <row r="564" spans="1:55" x14ac:dyDescent="0.3">
      <c r="A564" s="1" t="s">
        <v>186</v>
      </c>
      <c r="B564" s="1" t="s">
        <v>208</v>
      </c>
      <c r="C564" s="1" t="s">
        <v>213</v>
      </c>
      <c r="D564" s="1" t="s">
        <v>214</v>
      </c>
      <c r="E564" s="1" t="s">
        <v>2</v>
      </c>
      <c r="F564" s="1"/>
      <c r="G564" s="1"/>
      <c r="H564" s="1"/>
      <c r="I564" s="1">
        <v>36</v>
      </c>
      <c r="J564" s="1">
        <v>34</v>
      </c>
      <c r="K564" s="1">
        <v>38</v>
      </c>
      <c r="L564" s="1">
        <v>36</v>
      </c>
      <c r="M564" s="1">
        <v>34</v>
      </c>
      <c r="N564" s="1">
        <v>38</v>
      </c>
      <c r="O564" s="1"/>
      <c r="P564" s="1">
        <v>0</v>
      </c>
      <c r="Q564" s="1">
        <v>1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0</v>
      </c>
      <c r="X564" s="1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1</v>
      </c>
      <c r="AD564" s="6">
        <v>1</v>
      </c>
      <c r="AE564" s="6">
        <v>1</v>
      </c>
      <c r="AF564" s="6">
        <v>1</v>
      </c>
      <c r="AG564" s="6">
        <v>1</v>
      </c>
      <c r="AH564" s="6">
        <v>0</v>
      </c>
      <c r="AI564" s="6">
        <v>0</v>
      </c>
      <c r="AJ564" s="6">
        <v>0</v>
      </c>
      <c r="AK564" s="1">
        <v>1</v>
      </c>
      <c r="AL564" s="1"/>
      <c r="AM564" s="2"/>
      <c r="AN564" s="2"/>
      <c r="AO564" s="2">
        <v>2</v>
      </c>
      <c r="AP564" s="2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1:55" x14ac:dyDescent="0.3">
      <c r="A565" s="1" t="s">
        <v>186</v>
      </c>
      <c r="B565" s="1" t="s">
        <v>209</v>
      </c>
      <c r="C565" s="1" t="s">
        <v>213</v>
      </c>
      <c r="D565" s="1" t="s">
        <v>214</v>
      </c>
      <c r="E565" s="1" t="s">
        <v>2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>
        <v>1</v>
      </c>
      <c r="AL565" s="1"/>
      <c r="AM565" s="2"/>
      <c r="AN565" s="2"/>
      <c r="AO565" s="2"/>
      <c r="AP565" s="2"/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1</v>
      </c>
      <c r="AX565" s="1">
        <v>0</v>
      </c>
      <c r="AY565" s="1">
        <v>1</v>
      </c>
      <c r="AZ565" s="1">
        <v>0</v>
      </c>
      <c r="BA565" s="1">
        <v>0</v>
      </c>
      <c r="BB565" s="1">
        <v>0</v>
      </c>
      <c r="BC565" s="1"/>
    </row>
    <row r="566" spans="1:55" x14ac:dyDescent="0.3">
      <c r="A566" s="1" t="s">
        <v>187</v>
      </c>
      <c r="B566" s="1" t="s">
        <v>205</v>
      </c>
      <c r="C566" s="1" t="s">
        <v>213</v>
      </c>
      <c r="D566" s="1" t="s">
        <v>214</v>
      </c>
      <c r="E566" s="1" t="s">
        <v>3</v>
      </c>
      <c r="F566" s="1">
        <v>36</v>
      </c>
      <c r="G566" s="1"/>
      <c r="H566" s="1"/>
      <c r="I566" s="1"/>
      <c r="J566" s="1"/>
      <c r="K566" s="1"/>
      <c r="L566" s="1"/>
      <c r="M566" s="1"/>
      <c r="N566" s="1"/>
      <c r="O566" s="1"/>
      <c r="P566" s="1">
        <v>0</v>
      </c>
      <c r="Q566" s="1">
        <v>0</v>
      </c>
      <c r="R566" s="1"/>
      <c r="S566" s="1">
        <v>1</v>
      </c>
      <c r="T566" s="1">
        <v>1</v>
      </c>
      <c r="U566" s="1">
        <v>0</v>
      </c>
      <c r="V566" s="1">
        <v>0</v>
      </c>
      <c r="W566" s="1">
        <v>1</v>
      </c>
      <c r="X566" s="1">
        <v>0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>
        <v>1</v>
      </c>
      <c r="AL566" s="1"/>
      <c r="AM566" s="2"/>
      <c r="AN566" s="2"/>
      <c r="AO566" s="2"/>
      <c r="AP566" s="2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>
        <v>4</v>
      </c>
    </row>
    <row r="567" spans="1:55" x14ac:dyDescent="0.3">
      <c r="A567" s="1" t="s">
        <v>187</v>
      </c>
      <c r="B567" s="1" t="s">
        <v>206</v>
      </c>
      <c r="C567" s="1" t="s">
        <v>213</v>
      </c>
      <c r="D567" s="1" t="s">
        <v>214</v>
      </c>
      <c r="E567" s="1" t="s">
        <v>3</v>
      </c>
      <c r="F567" s="1">
        <v>35</v>
      </c>
      <c r="G567" s="1">
        <v>32</v>
      </c>
      <c r="H567" s="1">
        <v>37</v>
      </c>
      <c r="I567" s="1"/>
      <c r="J567" s="1"/>
      <c r="K567" s="1"/>
      <c r="L567" s="1"/>
      <c r="M567" s="1"/>
      <c r="N567" s="1"/>
      <c r="O567" s="2">
        <f>63*2.5</f>
        <v>157.5</v>
      </c>
      <c r="P567" s="1">
        <v>0</v>
      </c>
      <c r="Q567" s="1">
        <v>1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>
        <v>0</v>
      </c>
      <c r="AA567" s="1">
        <v>0</v>
      </c>
      <c r="AB567" s="1">
        <v>1</v>
      </c>
      <c r="AC567" s="1">
        <v>1</v>
      </c>
      <c r="AD567" s="1">
        <v>1</v>
      </c>
      <c r="AE567" s="1">
        <v>1</v>
      </c>
      <c r="AF567" s="1">
        <v>1</v>
      </c>
      <c r="AG567" s="1">
        <v>0</v>
      </c>
      <c r="AH567" s="1">
        <v>0</v>
      </c>
      <c r="AI567" s="1">
        <v>0</v>
      </c>
      <c r="AJ567" s="1">
        <v>0</v>
      </c>
      <c r="AK567" s="1">
        <v>1</v>
      </c>
      <c r="AL567" s="1">
        <v>21</v>
      </c>
      <c r="AM567" s="2">
        <v>1</v>
      </c>
      <c r="AN567" s="2">
        <v>2</v>
      </c>
      <c r="AO567" s="2">
        <v>2</v>
      </c>
      <c r="AP567" s="2"/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1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/>
    </row>
    <row r="568" spans="1:55" x14ac:dyDescent="0.3">
      <c r="A568" s="1" t="s">
        <v>187</v>
      </c>
      <c r="B568" s="1" t="s">
        <v>208</v>
      </c>
      <c r="C568" s="1" t="s">
        <v>213</v>
      </c>
      <c r="D568" s="1" t="s">
        <v>214</v>
      </c>
      <c r="E568" s="1" t="s">
        <v>3</v>
      </c>
      <c r="F568" s="1"/>
      <c r="G568" s="1"/>
      <c r="H568" s="1"/>
      <c r="I568" s="1">
        <v>70</v>
      </c>
      <c r="J568" s="1">
        <v>60</v>
      </c>
      <c r="K568" s="1">
        <v>80</v>
      </c>
      <c r="L568" s="1">
        <v>77</v>
      </c>
      <c r="M568" s="1">
        <v>64</v>
      </c>
      <c r="N568" s="1">
        <v>90</v>
      </c>
      <c r="O568" s="1"/>
      <c r="P568" s="1">
        <v>0</v>
      </c>
      <c r="Q568" s="1">
        <v>1</v>
      </c>
      <c r="R568" s="1">
        <v>0</v>
      </c>
      <c r="S568" s="1">
        <v>1</v>
      </c>
      <c r="T568" s="1">
        <v>1</v>
      </c>
      <c r="U568" s="1">
        <v>0</v>
      </c>
      <c r="V568" s="1">
        <v>0</v>
      </c>
      <c r="W568" s="1">
        <v>1</v>
      </c>
      <c r="X568" s="1">
        <v>0</v>
      </c>
      <c r="Y568" s="1">
        <v>0</v>
      </c>
      <c r="Z568" s="1">
        <v>0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  <c r="AF568" s="1">
        <v>1</v>
      </c>
      <c r="AG568" s="1">
        <v>1</v>
      </c>
      <c r="AH568" s="1">
        <v>1</v>
      </c>
      <c r="AI568" s="1">
        <v>0</v>
      </c>
      <c r="AJ568" s="1">
        <v>0</v>
      </c>
      <c r="AK568" s="1">
        <v>1</v>
      </c>
      <c r="AL568" s="1"/>
      <c r="AM568" s="2"/>
      <c r="AN568" s="2"/>
      <c r="AO568" s="2">
        <v>2</v>
      </c>
      <c r="AP568" s="2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1:55" x14ac:dyDescent="0.3">
      <c r="A569" s="1" t="s">
        <v>187</v>
      </c>
      <c r="B569" s="1" t="s">
        <v>209</v>
      </c>
      <c r="C569" s="1" t="s">
        <v>213</v>
      </c>
      <c r="D569" s="1" t="s">
        <v>214</v>
      </c>
      <c r="E569" s="1" t="s">
        <v>3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>
        <v>1</v>
      </c>
      <c r="AL569" s="1"/>
      <c r="AM569" s="2"/>
      <c r="AN569" s="2"/>
      <c r="AO569" s="2"/>
      <c r="AP569" s="2"/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1</v>
      </c>
      <c r="AX569" s="1">
        <v>0</v>
      </c>
      <c r="AY569" s="1">
        <v>1</v>
      </c>
      <c r="AZ569" s="1">
        <v>0</v>
      </c>
      <c r="BA569" s="1">
        <v>0</v>
      </c>
      <c r="BB569" s="1">
        <v>0</v>
      </c>
      <c r="BC569" s="1"/>
    </row>
    <row r="570" spans="1:55" x14ac:dyDescent="0.3">
      <c r="A570" s="1" t="s">
        <v>188</v>
      </c>
      <c r="B570" s="1" t="s">
        <v>205</v>
      </c>
      <c r="C570" s="1" t="s">
        <v>213</v>
      </c>
      <c r="D570" s="1" t="s">
        <v>214</v>
      </c>
      <c r="E570" s="1" t="s">
        <v>3</v>
      </c>
      <c r="F570" s="1">
        <v>35</v>
      </c>
      <c r="G570" s="1"/>
      <c r="H570" s="1"/>
      <c r="I570" s="1"/>
      <c r="J570" s="1"/>
      <c r="K570" s="1"/>
      <c r="L570" s="1"/>
      <c r="M570" s="1"/>
      <c r="N570" s="1"/>
      <c r="O570" s="1"/>
      <c r="P570" s="1">
        <v>0</v>
      </c>
      <c r="Q570" s="1">
        <v>0</v>
      </c>
      <c r="R570" s="1"/>
      <c r="S570" s="1">
        <v>1</v>
      </c>
      <c r="T570" s="1">
        <v>1</v>
      </c>
      <c r="U570" s="1">
        <v>0</v>
      </c>
      <c r="V570" s="1">
        <v>0</v>
      </c>
      <c r="W570" s="1">
        <v>1</v>
      </c>
      <c r="X570" s="1">
        <v>0</v>
      </c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>
        <v>1</v>
      </c>
      <c r="AL570" s="1"/>
      <c r="AM570" s="2"/>
      <c r="AN570" s="2"/>
      <c r="AO570" s="2"/>
      <c r="AP570" s="2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>
        <v>5</v>
      </c>
    </row>
    <row r="571" spans="1:55" x14ac:dyDescent="0.3">
      <c r="A571" s="1" t="s">
        <v>188</v>
      </c>
      <c r="B571" s="1" t="s">
        <v>206</v>
      </c>
      <c r="C571" s="1" t="s">
        <v>213</v>
      </c>
      <c r="D571" s="1" t="s">
        <v>214</v>
      </c>
      <c r="E571" s="1" t="s">
        <v>3</v>
      </c>
      <c r="F571" s="1"/>
      <c r="G571" s="1"/>
      <c r="H571" s="1"/>
      <c r="I571" s="1">
        <v>36</v>
      </c>
      <c r="J571" s="1">
        <v>32</v>
      </c>
      <c r="K571" s="1">
        <v>38</v>
      </c>
      <c r="L571" s="1">
        <v>38</v>
      </c>
      <c r="M571" s="1">
        <v>35</v>
      </c>
      <c r="N571" s="1">
        <v>41</v>
      </c>
      <c r="O571" s="2">
        <f>65*5.5</f>
        <v>357.5</v>
      </c>
      <c r="P571" s="1">
        <v>0</v>
      </c>
      <c r="Q571" s="1">
        <v>1</v>
      </c>
      <c r="R571" s="1">
        <v>0</v>
      </c>
      <c r="S571" s="1">
        <v>1</v>
      </c>
      <c r="T571" s="1">
        <v>1</v>
      </c>
      <c r="U571" s="1">
        <v>0</v>
      </c>
      <c r="V571" s="1">
        <v>0</v>
      </c>
      <c r="W571" s="1">
        <v>1</v>
      </c>
      <c r="X571" s="1">
        <v>0</v>
      </c>
      <c r="Y571" s="1">
        <v>0</v>
      </c>
      <c r="Z571" s="1">
        <v>0</v>
      </c>
      <c r="AA571" s="1">
        <v>0</v>
      </c>
      <c r="AB571" s="1">
        <v>1</v>
      </c>
      <c r="AC571" s="1">
        <v>1</v>
      </c>
      <c r="AD571" s="1">
        <v>1</v>
      </c>
      <c r="AE571" s="1">
        <v>1</v>
      </c>
      <c r="AF571" s="1">
        <v>1</v>
      </c>
      <c r="AG571" s="1">
        <v>1</v>
      </c>
      <c r="AH571" s="1">
        <v>0</v>
      </c>
      <c r="AI571" s="1">
        <v>0</v>
      </c>
      <c r="AJ571" s="1">
        <v>0</v>
      </c>
      <c r="AK571" s="1">
        <v>1</v>
      </c>
      <c r="AL571" s="1">
        <v>21</v>
      </c>
      <c r="AM571" s="2">
        <v>1</v>
      </c>
      <c r="AN571" s="2">
        <v>2</v>
      </c>
      <c r="AO571" s="2">
        <v>2</v>
      </c>
      <c r="AP571" s="2"/>
      <c r="AQ571" s="1">
        <v>1</v>
      </c>
      <c r="AR571" s="1">
        <v>1</v>
      </c>
      <c r="AS571" s="1">
        <v>0</v>
      </c>
      <c r="AT571" s="1">
        <v>0</v>
      </c>
      <c r="AU571" s="1">
        <v>0</v>
      </c>
      <c r="AV571" s="1">
        <v>0</v>
      </c>
      <c r="AW571" s="1">
        <v>1</v>
      </c>
      <c r="AX571" s="1">
        <v>0</v>
      </c>
      <c r="AY571" s="1">
        <v>0</v>
      </c>
      <c r="AZ571" s="1">
        <v>1</v>
      </c>
      <c r="BA571" s="1">
        <v>1</v>
      </c>
      <c r="BB571" s="1">
        <v>0</v>
      </c>
      <c r="BC571" s="1"/>
    </row>
    <row r="572" spans="1:55" x14ac:dyDescent="0.3">
      <c r="A572" s="1" t="s">
        <v>188</v>
      </c>
      <c r="B572" s="1" t="s">
        <v>211</v>
      </c>
      <c r="C572" s="1" t="s">
        <v>213</v>
      </c>
      <c r="D572" s="1" t="s">
        <v>214</v>
      </c>
      <c r="E572" s="1" t="s">
        <v>3</v>
      </c>
      <c r="F572" s="3">
        <v>40</v>
      </c>
      <c r="G572" s="1"/>
      <c r="H572" s="1"/>
      <c r="I572" s="1"/>
      <c r="J572" s="1"/>
      <c r="K572" s="1"/>
      <c r="L572" s="1"/>
      <c r="M572" s="1"/>
      <c r="N572" s="1"/>
      <c r="O572" s="1">
        <v>357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>
        <v>1</v>
      </c>
      <c r="AL572" s="1"/>
      <c r="AM572" s="2"/>
      <c r="AN572" s="2"/>
      <c r="AO572" s="2"/>
      <c r="AP572" s="2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1:55" x14ac:dyDescent="0.3">
      <c r="A573" s="1" t="s">
        <v>188</v>
      </c>
      <c r="B573" s="1" t="s">
        <v>207</v>
      </c>
      <c r="C573" s="1" t="s">
        <v>213</v>
      </c>
      <c r="D573" s="1" t="s">
        <v>214</v>
      </c>
      <c r="E573" s="1" t="s">
        <v>3</v>
      </c>
      <c r="F573" s="1">
        <v>80.5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>
        <v>1</v>
      </c>
      <c r="AL573" s="1"/>
      <c r="AM573" s="2"/>
      <c r="AN573" s="2"/>
      <c r="AO573" s="2"/>
      <c r="AP573" s="2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>
        <v>8.1</v>
      </c>
    </row>
    <row r="574" spans="1:55" x14ac:dyDescent="0.3">
      <c r="A574" s="1" t="s">
        <v>188</v>
      </c>
      <c r="B574" s="1" t="s">
        <v>208</v>
      </c>
      <c r="C574" s="1" t="s">
        <v>213</v>
      </c>
      <c r="D574" s="1" t="s">
        <v>214</v>
      </c>
      <c r="E574" s="1" t="s">
        <v>3</v>
      </c>
      <c r="F574" s="1"/>
      <c r="G574" s="1"/>
      <c r="H574" s="1"/>
      <c r="I574" s="1">
        <v>70</v>
      </c>
      <c r="J574" s="1">
        <v>60</v>
      </c>
      <c r="K574" s="1">
        <v>80</v>
      </c>
      <c r="L574" s="1">
        <v>75</v>
      </c>
      <c r="M574" s="1">
        <v>60</v>
      </c>
      <c r="N574" s="1">
        <v>90</v>
      </c>
      <c r="O574" s="1"/>
      <c r="P574" s="1">
        <v>0</v>
      </c>
      <c r="Q574" s="1">
        <v>1</v>
      </c>
      <c r="R574" s="1">
        <v>0</v>
      </c>
      <c r="S574" s="1">
        <v>1</v>
      </c>
      <c r="T574" s="1">
        <v>1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  <c r="AF574" s="1">
        <v>1</v>
      </c>
      <c r="AG574" s="1">
        <v>1</v>
      </c>
      <c r="AH574" s="1">
        <v>1</v>
      </c>
      <c r="AI574" s="1">
        <v>0</v>
      </c>
      <c r="AJ574" s="1">
        <v>0</v>
      </c>
      <c r="AK574" s="1">
        <v>1</v>
      </c>
      <c r="AL574" s="1"/>
      <c r="AM574" s="2"/>
      <c r="AN574" s="2"/>
      <c r="AO574" s="2">
        <v>3</v>
      </c>
      <c r="AP574" s="2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1:55" x14ac:dyDescent="0.3">
      <c r="A575" s="1" t="s">
        <v>188</v>
      </c>
      <c r="B575" s="1" t="s">
        <v>209</v>
      </c>
      <c r="C575" s="1" t="s">
        <v>213</v>
      </c>
      <c r="D575" s="1" t="s">
        <v>214</v>
      </c>
      <c r="E575" s="1" t="s">
        <v>3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>
        <v>1</v>
      </c>
      <c r="AL575" s="1"/>
      <c r="AM575" s="2"/>
      <c r="AN575" s="2"/>
      <c r="AO575" s="2"/>
      <c r="AP575" s="2"/>
      <c r="AQ575" s="1">
        <v>0</v>
      </c>
      <c r="AR575" s="1">
        <v>0</v>
      </c>
      <c r="AS575" s="1">
        <v>1</v>
      </c>
      <c r="AT575" s="1">
        <v>0</v>
      </c>
      <c r="AU575" s="1">
        <v>0</v>
      </c>
      <c r="AV575" s="1">
        <v>0</v>
      </c>
      <c r="AW575" s="1">
        <v>1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/>
    </row>
    <row r="576" spans="1:55" x14ac:dyDescent="0.3">
      <c r="A576" s="1" t="s">
        <v>189</v>
      </c>
      <c r="B576" s="1" t="s">
        <v>206</v>
      </c>
      <c r="C576" s="1" t="s">
        <v>213</v>
      </c>
      <c r="D576" s="1" t="s">
        <v>214</v>
      </c>
      <c r="E576" s="1" t="s">
        <v>3</v>
      </c>
      <c r="F576" s="1">
        <v>37</v>
      </c>
      <c r="G576" s="1">
        <v>34</v>
      </c>
      <c r="H576" s="1">
        <v>40</v>
      </c>
      <c r="I576" s="1"/>
      <c r="J576" s="1"/>
      <c r="K576" s="1"/>
      <c r="L576" s="1"/>
      <c r="M576" s="1"/>
      <c r="N576" s="1"/>
      <c r="O576" s="2">
        <f>41*3.3</f>
        <v>135.29999999999998</v>
      </c>
      <c r="P576" s="1">
        <v>0</v>
      </c>
      <c r="Q576" s="1">
        <v>1</v>
      </c>
      <c r="R576" s="1">
        <v>0</v>
      </c>
      <c r="S576" s="1">
        <v>0</v>
      </c>
      <c r="T576" s="1">
        <v>0</v>
      </c>
      <c r="U576" s="1">
        <v>1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1</v>
      </c>
      <c r="AE576" s="1">
        <v>1</v>
      </c>
      <c r="AF576" s="1">
        <v>1</v>
      </c>
      <c r="AG576" s="1">
        <v>0</v>
      </c>
      <c r="AH576" s="1">
        <v>0</v>
      </c>
      <c r="AI576" s="1">
        <v>0</v>
      </c>
      <c r="AJ576" s="1">
        <v>0</v>
      </c>
      <c r="AK576" s="1">
        <v>1</v>
      </c>
      <c r="AL576" s="1">
        <v>14</v>
      </c>
      <c r="AM576" s="2">
        <v>1</v>
      </c>
      <c r="AN576" s="2">
        <v>2</v>
      </c>
      <c r="AO576" s="2">
        <v>1</v>
      </c>
      <c r="AP576" s="2"/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1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/>
    </row>
    <row r="577" spans="1:55" x14ac:dyDescent="0.3">
      <c r="A577" s="1" t="s">
        <v>189</v>
      </c>
      <c r="B577" s="1" t="s">
        <v>207</v>
      </c>
      <c r="C577" s="1" t="s">
        <v>213</v>
      </c>
      <c r="D577" s="1" t="s">
        <v>214</v>
      </c>
      <c r="E577" s="1" t="s">
        <v>3</v>
      </c>
      <c r="F577" s="1">
        <v>81.400000000000006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>
        <v>1</v>
      </c>
      <c r="AL577" s="1"/>
      <c r="AM577" s="2"/>
      <c r="AN577" s="2"/>
      <c r="AO577" s="2"/>
      <c r="AP577" s="2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>
        <v>3.6</v>
      </c>
    </row>
    <row r="578" spans="1:55" x14ac:dyDescent="0.3">
      <c r="A578" s="1" t="s">
        <v>189</v>
      </c>
      <c r="B578" s="1" t="s">
        <v>208</v>
      </c>
      <c r="C578" s="1" t="s">
        <v>213</v>
      </c>
      <c r="D578" s="1" t="s">
        <v>214</v>
      </c>
      <c r="E578" s="1" t="s">
        <v>3</v>
      </c>
      <c r="F578" s="1"/>
      <c r="G578" s="1"/>
      <c r="H578" s="1"/>
      <c r="I578" s="1">
        <v>74</v>
      </c>
      <c r="J578" s="1">
        <v>62</v>
      </c>
      <c r="K578" s="1">
        <v>86</v>
      </c>
      <c r="L578" s="1">
        <v>80</v>
      </c>
      <c r="M578" s="1">
        <v>65</v>
      </c>
      <c r="N578" s="1">
        <v>95</v>
      </c>
      <c r="O578" s="1"/>
      <c r="P578" s="1">
        <v>0</v>
      </c>
      <c r="Q578" s="1">
        <v>1</v>
      </c>
      <c r="R578" s="1">
        <v>0</v>
      </c>
      <c r="S578" s="1">
        <v>0</v>
      </c>
      <c r="T578" s="1">
        <v>0</v>
      </c>
      <c r="U578" s="1">
        <v>1</v>
      </c>
      <c r="V578" s="1">
        <v>1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1</v>
      </c>
      <c r="AD578" s="1">
        <v>1</v>
      </c>
      <c r="AE578" s="1">
        <v>1</v>
      </c>
      <c r="AF578" s="1">
        <v>1</v>
      </c>
      <c r="AG578" s="1">
        <v>1</v>
      </c>
      <c r="AH578" s="1">
        <v>0</v>
      </c>
      <c r="AI578" s="1">
        <v>0</v>
      </c>
      <c r="AJ578" s="1">
        <v>0</v>
      </c>
      <c r="AK578" s="1">
        <v>1</v>
      </c>
      <c r="AL578" s="1"/>
      <c r="AM578" s="2"/>
      <c r="AN578" s="2"/>
      <c r="AO578" s="2">
        <v>2</v>
      </c>
      <c r="AP578" s="2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1:55" x14ac:dyDescent="0.3">
      <c r="A579" s="1" t="s">
        <v>189</v>
      </c>
      <c r="B579" s="1" t="s">
        <v>209</v>
      </c>
      <c r="C579" s="1" t="s">
        <v>213</v>
      </c>
      <c r="D579" s="1" t="s">
        <v>214</v>
      </c>
      <c r="E579" s="1" t="s">
        <v>3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>
        <v>1</v>
      </c>
      <c r="AL579" s="1"/>
      <c r="AM579" s="2"/>
      <c r="AN579" s="2"/>
      <c r="AO579" s="2"/>
      <c r="AP579" s="2"/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1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/>
    </row>
    <row r="580" spans="1:55" x14ac:dyDescent="0.3">
      <c r="A580" s="1" t="s">
        <v>190</v>
      </c>
      <c r="B580" s="1" t="s">
        <v>205</v>
      </c>
      <c r="C580" s="1" t="s">
        <v>213</v>
      </c>
      <c r="D580" s="1" t="s">
        <v>214</v>
      </c>
      <c r="E580" s="1" t="s">
        <v>3</v>
      </c>
      <c r="F580" s="1">
        <v>28.5</v>
      </c>
      <c r="G580" s="1"/>
      <c r="H580" s="1"/>
      <c r="I580" s="1"/>
      <c r="J580" s="1"/>
      <c r="K580" s="1"/>
      <c r="L580" s="1"/>
      <c r="M580" s="1"/>
      <c r="N580" s="1"/>
      <c r="O580" s="1"/>
      <c r="P580" s="1">
        <v>0</v>
      </c>
      <c r="Q580" s="1">
        <v>1</v>
      </c>
      <c r="R580" s="1"/>
      <c r="S580" s="1">
        <v>0</v>
      </c>
      <c r="T580" s="1">
        <v>0</v>
      </c>
      <c r="U580" s="1">
        <v>1</v>
      </c>
      <c r="V580" s="1">
        <v>0</v>
      </c>
      <c r="W580" s="1">
        <v>0</v>
      </c>
      <c r="X580" s="1">
        <v>0</v>
      </c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>
        <v>1</v>
      </c>
      <c r="AL580" s="1"/>
      <c r="AM580" s="2"/>
      <c r="AN580" s="2"/>
      <c r="AO580" s="2"/>
      <c r="AP580" s="2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>
        <v>3</v>
      </c>
    </row>
    <row r="581" spans="1:55" x14ac:dyDescent="0.3">
      <c r="A581" s="1" t="s">
        <v>190</v>
      </c>
      <c r="B581" s="1" t="s">
        <v>210</v>
      </c>
      <c r="C581" s="1" t="s">
        <v>213</v>
      </c>
      <c r="D581" s="1" t="s">
        <v>214</v>
      </c>
      <c r="E581" s="1" t="s">
        <v>3</v>
      </c>
      <c r="F581" s="1">
        <v>31</v>
      </c>
      <c r="G581" s="1">
        <v>28</v>
      </c>
      <c r="H581" s="1">
        <v>34</v>
      </c>
      <c r="I581" s="1"/>
      <c r="J581" s="1"/>
      <c r="K581" s="1"/>
      <c r="L581" s="1"/>
      <c r="M581" s="1"/>
      <c r="N581" s="1"/>
      <c r="O581" s="1">
        <v>56</v>
      </c>
      <c r="P581" s="1">
        <v>0</v>
      </c>
      <c r="Q581" s="1">
        <v>1</v>
      </c>
      <c r="R581" s="1">
        <v>0</v>
      </c>
      <c r="S581" s="1">
        <v>0</v>
      </c>
      <c r="T581" s="1">
        <v>0</v>
      </c>
      <c r="U581" s="1">
        <v>1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1</v>
      </c>
      <c r="AD581" s="1">
        <v>1</v>
      </c>
      <c r="AE581" s="1">
        <v>1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1</v>
      </c>
      <c r="AL581" s="1">
        <v>20</v>
      </c>
      <c r="AM581" s="2">
        <v>1</v>
      </c>
      <c r="AN581" s="2">
        <v>2</v>
      </c>
      <c r="AO581" s="2">
        <v>2</v>
      </c>
      <c r="AP581" s="2"/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1</v>
      </c>
      <c r="AX581" s="1">
        <v>0</v>
      </c>
      <c r="AY581" s="1">
        <v>1</v>
      </c>
      <c r="AZ581" s="1">
        <v>0</v>
      </c>
      <c r="BA581" s="1">
        <v>0</v>
      </c>
      <c r="BB581" s="1">
        <v>0</v>
      </c>
      <c r="BC581" s="1">
        <v>3</v>
      </c>
    </row>
    <row r="582" spans="1:55" x14ac:dyDescent="0.3">
      <c r="A582" s="1" t="s">
        <v>190</v>
      </c>
      <c r="B582" s="1" t="s">
        <v>207</v>
      </c>
      <c r="C582" s="1" t="s">
        <v>213</v>
      </c>
      <c r="D582" s="1" t="s">
        <v>214</v>
      </c>
      <c r="E582" s="1" t="s">
        <v>3</v>
      </c>
      <c r="F582" s="1">
        <v>59.3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>
        <v>1</v>
      </c>
      <c r="AL582" s="1"/>
      <c r="AM582" s="2"/>
      <c r="AN582" s="2"/>
      <c r="AO582" s="2"/>
      <c r="AP582" s="2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>
        <v>3</v>
      </c>
    </row>
    <row r="583" spans="1:55" x14ac:dyDescent="0.3">
      <c r="A583" s="1" t="s">
        <v>190</v>
      </c>
      <c r="B583" s="1" t="s">
        <v>208</v>
      </c>
      <c r="C583" s="1" t="s">
        <v>213</v>
      </c>
      <c r="D583" s="1" t="s">
        <v>214</v>
      </c>
      <c r="E583" s="1" t="s">
        <v>3</v>
      </c>
      <c r="F583" s="1"/>
      <c r="G583" s="1"/>
      <c r="H583" s="1"/>
      <c r="I583" s="1">
        <v>56</v>
      </c>
      <c r="J583" s="1">
        <v>50</v>
      </c>
      <c r="K583" s="1">
        <v>62</v>
      </c>
      <c r="L583" s="1">
        <v>58</v>
      </c>
      <c r="M583" s="1">
        <v>52</v>
      </c>
      <c r="N583" s="1">
        <v>64</v>
      </c>
      <c r="O583" s="1"/>
      <c r="P583" s="1">
        <v>0</v>
      </c>
      <c r="Q583" s="1">
        <v>1</v>
      </c>
      <c r="R583" s="1">
        <v>0</v>
      </c>
      <c r="S583" s="1">
        <v>0</v>
      </c>
      <c r="T583" s="1">
        <v>0</v>
      </c>
      <c r="U583" s="1">
        <v>1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1</v>
      </c>
      <c r="AC583" s="1">
        <v>1</v>
      </c>
      <c r="AD583" s="1">
        <v>1</v>
      </c>
      <c r="AE583" s="1">
        <v>1</v>
      </c>
      <c r="AF583" s="1">
        <v>1</v>
      </c>
      <c r="AG583" s="1">
        <v>0</v>
      </c>
      <c r="AH583" s="1">
        <v>0</v>
      </c>
      <c r="AI583" s="1">
        <v>0</v>
      </c>
      <c r="AJ583" s="1">
        <v>0</v>
      </c>
      <c r="AK583" s="1">
        <v>1</v>
      </c>
      <c r="AL583" s="1"/>
      <c r="AM583" s="2"/>
      <c r="AN583" s="2"/>
      <c r="AO583" s="2">
        <v>2</v>
      </c>
      <c r="AP583" s="2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1:55" x14ac:dyDescent="0.3">
      <c r="A584" s="1" t="s">
        <v>190</v>
      </c>
      <c r="B584" s="1" t="s">
        <v>209</v>
      </c>
      <c r="C584" s="1" t="s">
        <v>213</v>
      </c>
      <c r="D584" s="1" t="s">
        <v>214</v>
      </c>
      <c r="E584" s="1" t="s">
        <v>3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>
        <v>1</v>
      </c>
      <c r="AL584" s="1"/>
      <c r="AM584" s="2"/>
      <c r="AN584" s="2"/>
      <c r="AO584" s="2"/>
      <c r="AP584" s="2"/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1</v>
      </c>
      <c r="AX584" s="1">
        <v>0</v>
      </c>
      <c r="AY584" s="1">
        <v>1</v>
      </c>
      <c r="AZ584" s="1">
        <v>0</v>
      </c>
      <c r="BA584" s="1">
        <v>0</v>
      </c>
      <c r="BB584" s="1">
        <v>0</v>
      </c>
      <c r="BC584" s="1"/>
    </row>
    <row r="585" spans="1:55" x14ac:dyDescent="0.3">
      <c r="A585" s="1" t="s">
        <v>191</v>
      </c>
      <c r="B585" s="1" t="s">
        <v>205</v>
      </c>
      <c r="C585" s="1" t="s">
        <v>213</v>
      </c>
      <c r="D585" s="1" t="s">
        <v>214</v>
      </c>
      <c r="E585" s="1" t="s">
        <v>4</v>
      </c>
      <c r="F585" s="1">
        <v>24</v>
      </c>
      <c r="G585" s="1"/>
      <c r="H585" s="1"/>
      <c r="I585" s="1"/>
      <c r="J585" s="1"/>
      <c r="K585" s="1"/>
      <c r="L585" s="1"/>
      <c r="M585" s="1"/>
      <c r="N585" s="1"/>
      <c r="O585" s="1"/>
      <c r="P585" s="1">
        <v>0</v>
      </c>
      <c r="Q585" s="1">
        <v>0</v>
      </c>
      <c r="R585" s="1"/>
      <c r="S585" s="1">
        <v>1</v>
      </c>
      <c r="T585" s="1">
        <v>1</v>
      </c>
      <c r="U585" s="1">
        <v>0</v>
      </c>
      <c r="V585" s="1">
        <v>1</v>
      </c>
      <c r="W585" s="1">
        <v>0</v>
      </c>
      <c r="X585" s="1">
        <v>0</v>
      </c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>
        <v>1</v>
      </c>
      <c r="AL585" s="1"/>
      <c r="AM585" s="2"/>
      <c r="AN585" s="2"/>
      <c r="AO585" s="2"/>
      <c r="AP585" s="2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>
        <v>4</v>
      </c>
    </row>
    <row r="586" spans="1:55" x14ac:dyDescent="0.3">
      <c r="A586" s="1" t="s">
        <v>191</v>
      </c>
      <c r="B586" s="1" t="s">
        <v>206</v>
      </c>
      <c r="C586" s="1" t="s">
        <v>213</v>
      </c>
      <c r="D586" s="1" t="s">
        <v>214</v>
      </c>
      <c r="E586" s="1" t="s">
        <v>4</v>
      </c>
      <c r="F586" s="1">
        <v>23</v>
      </c>
      <c r="G586" s="1">
        <v>21</v>
      </c>
      <c r="H586" s="1">
        <v>27</v>
      </c>
      <c r="I586" s="1"/>
      <c r="J586" s="1"/>
      <c r="K586" s="1"/>
      <c r="L586" s="1"/>
      <c r="M586" s="1"/>
      <c r="N586" s="1"/>
      <c r="O586" s="2">
        <f>93*1.6</f>
        <v>148.80000000000001</v>
      </c>
      <c r="P586" s="1">
        <v>0</v>
      </c>
      <c r="Q586" s="1">
        <v>0</v>
      </c>
      <c r="R586" s="1">
        <v>0</v>
      </c>
      <c r="S586" s="1">
        <v>1</v>
      </c>
      <c r="T586" s="1">
        <v>1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1</v>
      </c>
      <c r="AC586" s="1">
        <v>1</v>
      </c>
      <c r="AD586" s="1">
        <v>1</v>
      </c>
      <c r="AE586" s="1">
        <v>1</v>
      </c>
      <c r="AF586" s="1">
        <v>1</v>
      </c>
      <c r="AG586" s="1">
        <v>1</v>
      </c>
      <c r="AH586" s="1">
        <v>1</v>
      </c>
      <c r="AI586" s="1">
        <v>0</v>
      </c>
      <c r="AJ586" s="1">
        <v>0</v>
      </c>
      <c r="AK586" s="1">
        <v>1</v>
      </c>
      <c r="AL586" s="1">
        <v>21</v>
      </c>
      <c r="AM586" s="2">
        <v>1</v>
      </c>
      <c r="AN586" s="2">
        <v>2</v>
      </c>
      <c r="AO586" s="2">
        <v>1</v>
      </c>
      <c r="AP586" s="2"/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1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/>
    </row>
    <row r="587" spans="1:55" x14ac:dyDescent="0.3">
      <c r="A587" s="1" t="s">
        <v>191</v>
      </c>
      <c r="B587" s="1" t="s">
        <v>208</v>
      </c>
      <c r="C587" s="1" t="s">
        <v>213</v>
      </c>
      <c r="D587" s="1" t="s">
        <v>214</v>
      </c>
      <c r="E587" s="1" t="s">
        <v>4</v>
      </c>
      <c r="F587" s="1"/>
      <c r="G587" s="1"/>
      <c r="H587" s="1"/>
      <c r="I587" s="1">
        <v>43.5</v>
      </c>
      <c r="J587" s="1">
        <v>42</v>
      </c>
      <c r="K587" s="1">
        <v>45</v>
      </c>
      <c r="L587" s="1">
        <v>43.5</v>
      </c>
      <c r="M587" s="1">
        <v>42</v>
      </c>
      <c r="N587" s="1">
        <v>45</v>
      </c>
      <c r="O587" s="1"/>
      <c r="P587" s="1">
        <v>0</v>
      </c>
      <c r="Q587" s="1">
        <v>0</v>
      </c>
      <c r="R587" s="1">
        <v>0</v>
      </c>
      <c r="S587" s="1">
        <v>1</v>
      </c>
      <c r="T587" s="1">
        <v>1</v>
      </c>
      <c r="U587" s="1">
        <v>0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v>0</v>
      </c>
      <c r="AJ587" s="1">
        <v>0</v>
      </c>
      <c r="AK587" s="1">
        <v>1</v>
      </c>
      <c r="AL587" s="1"/>
      <c r="AM587" s="2"/>
      <c r="AN587" s="2"/>
      <c r="AO587" s="2">
        <v>2</v>
      </c>
      <c r="AP587" s="2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1:55" x14ac:dyDescent="0.3">
      <c r="A588" s="1" t="s">
        <v>191</v>
      </c>
      <c r="B588" s="1" t="s">
        <v>209</v>
      </c>
      <c r="C588" s="1" t="s">
        <v>213</v>
      </c>
      <c r="D588" s="1" t="s">
        <v>214</v>
      </c>
      <c r="E588" s="1" t="s">
        <v>4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>
        <v>1</v>
      </c>
      <c r="AL588" s="1"/>
      <c r="AM588" s="2"/>
      <c r="AN588" s="2"/>
      <c r="AO588" s="2"/>
      <c r="AP588" s="2"/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1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/>
    </row>
    <row r="589" spans="1:55" x14ac:dyDescent="0.3">
      <c r="A589" s="1" t="s">
        <v>192</v>
      </c>
      <c r="B589" s="1" t="s">
        <v>205</v>
      </c>
      <c r="C589" s="1" t="s">
        <v>213</v>
      </c>
      <c r="D589" s="1" t="s">
        <v>214</v>
      </c>
      <c r="E589" s="1" t="s">
        <v>4</v>
      </c>
      <c r="F589" s="1">
        <v>25</v>
      </c>
      <c r="G589" s="1"/>
      <c r="H589" s="1"/>
      <c r="I589" s="1"/>
      <c r="J589" s="1"/>
      <c r="K589" s="1"/>
      <c r="L589" s="1"/>
      <c r="M589" s="1"/>
      <c r="N589" s="1"/>
      <c r="O589" s="1"/>
      <c r="P589" s="1">
        <v>0</v>
      </c>
      <c r="Q589" s="1">
        <v>0</v>
      </c>
      <c r="R589" s="1"/>
      <c r="S589" s="1">
        <v>0</v>
      </c>
      <c r="T589" s="1">
        <v>1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>
        <v>1</v>
      </c>
      <c r="AL589" s="1"/>
      <c r="AM589" s="2"/>
      <c r="AN589" s="2"/>
      <c r="AO589" s="2"/>
      <c r="AP589" s="2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>
        <v>8</v>
      </c>
    </row>
    <row r="590" spans="1:55" x14ac:dyDescent="0.3">
      <c r="A590" s="1" t="s">
        <v>192</v>
      </c>
      <c r="B590" s="1" t="s">
        <v>206</v>
      </c>
      <c r="C590" s="1" t="s">
        <v>213</v>
      </c>
      <c r="D590" s="1" t="s">
        <v>214</v>
      </c>
      <c r="E590" s="1" t="s">
        <v>4</v>
      </c>
      <c r="F590" s="1">
        <v>25</v>
      </c>
      <c r="G590" s="1">
        <v>22</v>
      </c>
      <c r="H590" s="1">
        <v>27</v>
      </c>
      <c r="I590" s="1"/>
      <c r="J590" s="1"/>
      <c r="K590" s="1"/>
      <c r="L590" s="1"/>
      <c r="M590" s="1"/>
      <c r="N590" s="1"/>
      <c r="O590" s="2">
        <f>140*3.6</f>
        <v>504</v>
      </c>
      <c r="P590" s="1">
        <v>0</v>
      </c>
      <c r="Q590" s="1">
        <v>1</v>
      </c>
      <c r="R590" s="1">
        <v>0</v>
      </c>
      <c r="S590" s="1">
        <v>1</v>
      </c>
      <c r="T590" s="1">
        <v>0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1</v>
      </c>
      <c r="AD590" s="1">
        <v>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  <c r="AJ590" s="1">
        <v>0</v>
      </c>
      <c r="AK590" s="1">
        <v>1</v>
      </c>
      <c r="AL590" s="1">
        <v>35</v>
      </c>
      <c r="AM590" s="2">
        <v>1</v>
      </c>
      <c r="AN590" s="2">
        <v>2</v>
      </c>
      <c r="AO590" s="2">
        <v>2</v>
      </c>
      <c r="AP590" s="2"/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1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/>
    </row>
    <row r="591" spans="1:55" x14ac:dyDescent="0.3">
      <c r="A591" s="1" t="s">
        <v>192</v>
      </c>
      <c r="B591" s="1" t="s">
        <v>208</v>
      </c>
      <c r="C591" s="1" t="s">
        <v>213</v>
      </c>
      <c r="D591" s="1" t="s">
        <v>214</v>
      </c>
      <c r="E591" s="1" t="s">
        <v>4</v>
      </c>
      <c r="F591" s="1"/>
      <c r="G591" s="1"/>
      <c r="H591" s="1"/>
      <c r="I591" s="1">
        <v>45</v>
      </c>
      <c r="J591" s="1">
        <v>42</v>
      </c>
      <c r="K591" s="1">
        <v>48</v>
      </c>
      <c r="L591" s="1">
        <v>48</v>
      </c>
      <c r="M591" s="1">
        <v>42</v>
      </c>
      <c r="N591" s="1">
        <v>54</v>
      </c>
      <c r="O591" s="1"/>
      <c r="P591" s="1">
        <v>0</v>
      </c>
      <c r="Q591" s="1">
        <v>0</v>
      </c>
      <c r="R591" s="1">
        <v>0</v>
      </c>
      <c r="S591" s="1">
        <v>0</v>
      </c>
      <c r="T591" s="1">
        <v>1</v>
      </c>
      <c r="U591" s="1">
        <v>0</v>
      </c>
      <c r="V591" s="1">
        <v>1</v>
      </c>
      <c r="W591" s="1">
        <v>1</v>
      </c>
      <c r="X591" s="1">
        <v>0</v>
      </c>
      <c r="Y591" s="1">
        <v>0</v>
      </c>
      <c r="Z591" s="1">
        <v>0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v>0</v>
      </c>
      <c r="AK591" s="1">
        <v>1</v>
      </c>
      <c r="AL591" s="1"/>
      <c r="AM591" s="2"/>
      <c r="AN591" s="2"/>
      <c r="AO591" s="2">
        <v>2</v>
      </c>
      <c r="AP591" s="2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spans="1:55" x14ac:dyDescent="0.3">
      <c r="A592" s="1" t="s">
        <v>192</v>
      </c>
      <c r="B592" s="1" t="s">
        <v>209</v>
      </c>
      <c r="C592" s="1" t="s">
        <v>213</v>
      </c>
      <c r="D592" s="1" t="s">
        <v>214</v>
      </c>
      <c r="E592" s="1" t="s">
        <v>4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>
        <v>1</v>
      </c>
      <c r="AL592" s="1"/>
      <c r="AM592" s="2"/>
      <c r="AN592" s="2"/>
      <c r="AO592" s="2"/>
      <c r="AP592" s="2"/>
      <c r="AQ592" s="1">
        <v>0</v>
      </c>
      <c r="AR592" s="1">
        <v>0</v>
      </c>
      <c r="AS592" s="1">
        <v>1</v>
      </c>
      <c r="AT592" s="1">
        <v>0</v>
      </c>
      <c r="AU592" s="1">
        <v>0</v>
      </c>
      <c r="AV592" s="1">
        <v>0</v>
      </c>
      <c r="AW592" s="1">
        <v>1</v>
      </c>
      <c r="AX592" s="1">
        <v>0</v>
      </c>
      <c r="AY592" s="1">
        <v>1</v>
      </c>
      <c r="AZ592" s="1">
        <v>0</v>
      </c>
      <c r="BA592" s="1">
        <v>0</v>
      </c>
      <c r="BB592" s="1">
        <v>0</v>
      </c>
      <c r="BC592" s="1"/>
    </row>
    <row r="593" spans="1:55" x14ac:dyDescent="0.3">
      <c r="A593" s="1" t="s">
        <v>193</v>
      </c>
      <c r="B593" s="1" t="s">
        <v>205</v>
      </c>
      <c r="C593" s="1" t="s">
        <v>213</v>
      </c>
      <c r="D593" s="1" t="s">
        <v>214</v>
      </c>
      <c r="E593" s="1" t="s">
        <v>4</v>
      </c>
      <c r="F593" s="1">
        <v>23</v>
      </c>
      <c r="G593" s="1"/>
      <c r="H593" s="1"/>
      <c r="I593" s="1"/>
      <c r="J593" s="1"/>
      <c r="K593" s="1"/>
      <c r="L593" s="1"/>
      <c r="M593" s="1"/>
      <c r="N593" s="1"/>
      <c r="O593" s="1"/>
      <c r="P593" s="1">
        <v>0</v>
      </c>
      <c r="Q593" s="1">
        <v>0</v>
      </c>
      <c r="R593" s="1"/>
      <c r="S593" s="1">
        <v>1</v>
      </c>
      <c r="T593" s="1">
        <v>1</v>
      </c>
      <c r="U593" s="1">
        <v>0</v>
      </c>
      <c r="V593" s="1">
        <v>1</v>
      </c>
      <c r="W593" s="1">
        <v>0</v>
      </c>
      <c r="X593" s="1">
        <v>0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>
        <v>1</v>
      </c>
      <c r="AL593" s="1"/>
      <c r="AM593" s="2"/>
      <c r="AN593" s="2"/>
      <c r="AO593" s="2"/>
      <c r="AP593" s="2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>
        <v>7</v>
      </c>
    </row>
    <row r="594" spans="1:55" x14ac:dyDescent="0.3">
      <c r="A594" s="1" t="s">
        <v>193</v>
      </c>
      <c r="B594" s="1" t="s">
        <v>206</v>
      </c>
      <c r="C594" s="1" t="s">
        <v>213</v>
      </c>
      <c r="D594" s="1" t="s">
        <v>214</v>
      </c>
      <c r="E594" s="1" t="s">
        <v>4</v>
      </c>
      <c r="F594" s="1">
        <v>22</v>
      </c>
      <c r="G594" s="1">
        <v>20</v>
      </c>
      <c r="H594" s="1">
        <v>25</v>
      </c>
      <c r="I594" s="1"/>
      <c r="J594" s="1"/>
      <c r="K594" s="1"/>
      <c r="L594" s="1"/>
      <c r="M594" s="1"/>
      <c r="N594" s="1"/>
      <c r="O594" s="2">
        <f>90*2.3</f>
        <v>206.99999999999997</v>
      </c>
      <c r="P594" s="1">
        <v>0</v>
      </c>
      <c r="Q594" s="1">
        <v>0</v>
      </c>
      <c r="R594" s="1">
        <v>0</v>
      </c>
      <c r="S594" s="1">
        <v>1</v>
      </c>
      <c r="T594" s="1">
        <v>1</v>
      </c>
      <c r="U594" s="1">
        <v>0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1</v>
      </c>
      <c r="AD594" s="1">
        <v>1</v>
      </c>
      <c r="AE594" s="1">
        <v>1</v>
      </c>
      <c r="AF594" s="1">
        <v>1</v>
      </c>
      <c r="AG594" s="1">
        <v>1</v>
      </c>
      <c r="AH594" s="1">
        <v>1</v>
      </c>
      <c r="AI594" s="1">
        <v>0</v>
      </c>
      <c r="AJ594" s="1">
        <v>0</v>
      </c>
      <c r="AK594" s="1">
        <v>1</v>
      </c>
      <c r="AL594" s="1">
        <v>21</v>
      </c>
      <c r="AM594" s="2">
        <v>1</v>
      </c>
      <c r="AN594" s="2">
        <v>2</v>
      </c>
      <c r="AO594" s="2">
        <v>2</v>
      </c>
      <c r="AP594" s="2"/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1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/>
    </row>
    <row r="595" spans="1:55" x14ac:dyDescent="0.3">
      <c r="A595" s="1" t="s">
        <v>193</v>
      </c>
      <c r="B595" s="1" t="s">
        <v>208</v>
      </c>
      <c r="C595" s="1" t="s">
        <v>213</v>
      </c>
      <c r="D595" s="1" t="s">
        <v>214</v>
      </c>
      <c r="E595" s="1" t="s">
        <v>4</v>
      </c>
      <c r="F595" s="1"/>
      <c r="G595" s="1"/>
      <c r="H595" s="1"/>
      <c r="I595" s="1">
        <v>41</v>
      </c>
      <c r="J595" s="1">
        <v>33</v>
      </c>
      <c r="K595" s="1">
        <v>49</v>
      </c>
      <c r="L595" s="1">
        <v>45</v>
      </c>
      <c r="M595" s="1">
        <v>40</v>
      </c>
      <c r="N595" s="1">
        <v>50</v>
      </c>
      <c r="O595" s="1"/>
      <c r="P595" s="1">
        <v>0</v>
      </c>
      <c r="Q595" s="1">
        <v>0</v>
      </c>
      <c r="R595" s="1">
        <v>0</v>
      </c>
      <c r="S595" s="1">
        <v>1</v>
      </c>
      <c r="T595" s="1">
        <v>1</v>
      </c>
      <c r="U595" s="1">
        <v>0</v>
      </c>
      <c r="V595" s="1">
        <v>1</v>
      </c>
      <c r="W595" s="1">
        <v>1</v>
      </c>
      <c r="X595" s="1">
        <v>0</v>
      </c>
      <c r="Y595" s="1">
        <v>0</v>
      </c>
      <c r="Z595" s="1">
        <v>0</v>
      </c>
      <c r="AA595" s="1">
        <v>0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1</v>
      </c>
      <c r="AH595" s="1">
        <v>1</v>
      </c>
      <c r="AI595" s="1">
        <v>0</v>
      </c>
      <c r="AJ595" s="1">
        <v>0</v>
      </c>
      <c r="AK595" s="1">
        <v>1</v>
      </c>
      <c r="AL595" s="1"/>
      <c r="AM595" s="2"/>
      <c r="AN595" s="2"/>
      <c r="AO595" s="2">
        <v>2</v>
      </c>
      <c r="AP595" s="2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spans="1:55" x14ac:dyDescent="0.3">
      <c r="A596" s="1" t="s">
        <v>193</v>
      </c>
      <c r="B596" s="1" t="s">
        <v>209</v>
      </c>
      <c r="C596" s="1" t="s">
        <v>213</v>
      </c>
      <c r="D596" s="1" t="s">
        <v>214</v>
      </c>
      <c r="E596" s="1" t="s">
        <v>4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>
        <v>1</v>
      </c>
      <c r="AL596" s="1"/>
      <c r="AM596" s="2"/>
      <c r="AN596" s="2"/>
      <c r="AO596" s="2"/>
      <c r="AP596" s="2"/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1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/>
    </row>
    <row r="597" spans="1:55" x14ac:dyDescent="0.3">
      <c r="A597" s="1" t="s">
        <v>194</v>
      </c>
      <c r="B597" s="1" t="s">
        <v>210</v>
      </c>
      <c r="C597" s="1" t="s">
        <v>213</v>
      </c>
      <c r="D597" s="1" t="s">
        <v>214</v>
      </c>
      <c r="E597" s="1" t="s">
        <v>4</v>
      </c>
      <c r="F597" s="1">
        <v>23</v>
      </c>
      <c r="G597" s="1">
        <v>21</v>
      </c>
      <c r="H597" s="1">
        <v>25</v>
      </c>
      <c r="I597" s="1"/>
      <c r="J597" s="1"/>
      <c r="K597" s="1"/>
      <c r="L597" s="1"/>
      <c r="M597" s="1"/>
      <c r="N597" s="1"/>
      <c r="O597" s="1">
        <v>210</v>
      </c>
      <c r="P597" s="1">
        <v>0</v>
      </c>
      <c r="Q597" s="1">
        <v>0</v>
      </c>
      <c r="R597" s="1">
        <v>0</v>
      </c>
      <c r="S597" s="1">
        <v>1</v>
      </c>
      <c r="T597" s="1">
        <v>1</v>
      </c>
      <c r="U597" s="1">
        <v>0</v>
      </c>
      <c r="V597" s="1">
        <v>1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1</v>
      </c>
      <c r="AD597" s="1">
        <v>1</v>
      </c>
      <c r="AE597" s="1">
        <v>1</v>
      </c>
      <c r="AF597" s="1">
        <v>1</v>
      </c>
      <c r="AG597" s="1">
        <v>1</v>
      </c>
      <c r="AH597" s="1">
        <v>0</v>
      </c>
      <c r="AI597" s="1">
        <v>0</v>
      </c>
      <c r="AJ597" s="1">
        <v>0</v>
      </c>
      <c r="AK597" s="1">
        <v>1</v>
      </c>
      <c r="AL597" s="1">
        <v>18</v>
      </c>
      <c r="AM597" s="2">
        <v>1</v>
      </c>
      <c r="AN597" s="2">
        <v>2</v>
      </c>
      <c r="AO597" s="2">
        <v>2</v>
      </c>
      <c r="AP597" s="2"/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1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3</v>
      </c>
    </row>
    <row r="598" spans="1:55" x14ac:dyDescent="0.3">
      <c r="A598" s="1" t="s">
        <v>194</v>
      </c>
      <c r="B598" s="1" t="s">
        <v>208</v>
      </c>
      <c r="C598" s="1" t="s">
        <v>213</v>
      </c>
      <c r="D598" s="1" t="s">
        <v>214</v>
      </c>
      <c r="E598" s="1" t="s">
        <v>4</v>
      </c>
      <c r="F598" s="1"/>
      <c r="G598" s="1"/>
      <c r="H598" s="1"/>
      <c r="I598" s="1">
        <v>47</v>
      </c>
      <c r="J598" s="1">
        <v>44</v>
      </c>
      <c r="K598" s="1">
        <v>50</v>
      </c>
      <c r="L598" s="1">
        <v>47</v>
      </c>
      <c r="M598" s="1">
        <v>44</v>
      </c>
      <c r="N598" s="1">
        <v>50</v>
      </c>
      <c r="O598" s="1"/>
      <c r="P598" s="1">
        <v>0</v>
      </c>
      <c r="Q598" s="1">
        <v>0</v>
      </c>
      <c r="R598" s="1">
        <v>0</v>
      </c>
      <c r="S598" s="1">
        <v>1</v>
      </c>
      <c r="T598" s="1">
        <v>1</v>
      </c>
      <c r="U598" s="1">
        <v>0</v>
      </c>
      <c r="V598" s="1">
        <v>1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1</v>
      </c>
      <c r="AH598" s="1">
        <v>0</v>
      </c>
      <c r="AI598" s="1">
        <v>0</v>
      </c>
      <c r="AJ598" s="1">
        <v>0</v>
      </c>
      <c r="AK598" s="1">
        <v>1</v>
      </c>
      <c r="AL598" s="1"/>
      <c r="AM598" s="2"/>
      <c r="AN598" s="2"/>
      <c r="AO598" s="2">
        <v>2</v>
      </c>
      <c r="AP598" s="2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spans="1:55" x14ac:dyDescent="0.3">
      <c r="A599" s="1" t="s">
        <v>194</v>
      </c>
      <c r="B599" s="1" t="s">
        <v>209</v>
      </c>
      <c r="C599" s="1" t="s">
        <v>213</v>
      </c>
      <c r="D599" s="1" t="s">
        <v>214</v>
      </c>
      <c r="E599" s="1" t="s">
        <v>4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>
        <v>1</v>
      </c>
      <c r="AL599" s="1"/>
      <c r="AM599" s="2"/>
      <c r="AN599" s="2"/>
      <c r="AO599" s="2"/>
      <c r="AP599" s="2"/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1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/>
    </row>
    <row r="600" spans="1:55" x14ac:dyDescent="0.3">
      <c r="A600" s="1" t="s">
        <v>195</v>
      </c>
      <c r="B600" s="1" t="s">
        <v>205</v>
      </c>
      <c r="C600" s="1" t="s">
        <v>213</v>
      </c>
      <c r="D600" s="1" t="s">
        <v>214</v>
      </c>
      <c r="E600" s="1" t="s">
        <v>4</v>
      </c>
      <c r="F600" s="1">
        <v>26</v>
      </c>
      <c r="G600" s="1"/>
      <c r="H600" s="1"/>
      <c r="I600" s="1"/>
      <c r="J600" s="1"/>
      <c r="K600" s="1"/>
      <c r="L600" s="1"/>
      <c r="M600" s="1"/>
      <c r="N600" s="1"/>
      <c r="O600" s="1"/>
      <c r="P600" s="1">
        <v>0</v>
      </c>
      <c r="Q600" s="1">
        <v>1</v>
      </c>
      <c r="R600" s="1"/>
      <c r="S600" s="1">
        <v>0</v>
      </c>
      <c r="T600" s="1">
        <v>0</v>
      </c>
      <c r="U600" s="1">
        <v>0</v>
      </c>
      <c r="V600" s="1">
        <v>1</v>
      </c>
      <c r="W600" s="1">
        <v>0</v>
      </c>
      <c r="X600" s="1">
        <v>0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>
        <v>1</v>
      </c>
      <c r="AL600" s="1"/>
      <c r="AM600" s="2"/>
      <c r="AN600" s="2"/>
      <c r="AO600" s="2"/>
      <c r="AP600" s="2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>
        <v>4</v>
      </c>
    </row>
    <row r="601" spans="1:55" x14ac:dyDescent="0.3">
      <c r="A601" s="1" t="s">
        <v>195</v>
      </c>
      <c r="B601" s="1" t="s">
        <v>206</v>
      </c>
      <c r="C601" s="1" t="s">
        <v>213</v>
      </c>
      <c r="D601" s="1" t="s">
        <v>214</v>
      </c>
      <c r="E601" s="1" t="s">
        <v>4</v>
      </c>
      <c r="F601" s="1">
        <v>24</v>
      </c>
      <c r="G601" s="1">
        <v>22</v>
      </c>
      <c r="H601" s="1">
        <v>28</v>
      </c>
      <c r="I601" s="1"/>
      <c r="J601" s="1"/>
      <c r="K601" s="1"/>
      <c r="L601" s="1"/>
      <c r="M601" s="1"/>
      <c r="N601" s="1"/>
      <c r="O601" s="2">
        <f>90*1.6</f>
        <v>144</v>
      </c>
      <c r="P601" s="1">
        <v>0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1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1</v>
      </c>
      <c r="AE601" s="1">
        <v>1</v>
      </c>
      <c r="AF601" s="1">
        <v>1</v>
      </c>
      <c r="AG601" s="1">
        <v>0</v>
      </c>
      <c r="AH601" s="1">
        <v>0</v>
      </c>
      <c r="AI601" s="1">
        <v>0</v>
      </c>
      <c r="AJ601" s="1">
        <v>0</v>
      </c>
      <c r="AK601" s="1">
        <v>1</v>
      </c>
      <c r="AL601" s="1">
        <v>14</v>
      </c>
      <c r="AM601" s="2">
        <v>1</v>
      </c>
      <c r="AN601" s="2">
        <v>2</v>
      </c>
      <c r="AO601" s="2">
        <v>1</v>
      </c>
      <c r="AP601" s="2"/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1</v>
      </c>
      <c r="AY601" s="1">
        <v>0</v>
      </c>
      <c r="AZ601" s="1">
        <v>0</v>
      </c>
      <c r="BA601" s="1">
        <v>0</v>
      </c>
      <c r="BB601" s="1">
        <v>0</v>
      </c>
      <c r="BC601" s="1"/>
    </row>
    <row r="602" spans="1:55" x14ac:dyDescent="0.3">
      <c r="A602" s="1" t="s">
        <v>195</v>
      </c>
      <c r="B602" s="1" t="s">
        <v>208</v>
      </c>
      <c r="C602" s="1" t="s">
        <v>213</v>
      </c>
      <c r="D602" s="1" t="s">
        <v>214</v>
      </c>
      <c r="E602" s="1" t="s">
        <v>4</v>
      </c>
      <c r="F602" s="1"/>
      <c r="G602" s="1"/>
      <c r="H602" s="1"/>
      <c r="I602" s="1">
        <v>48</v>
      </c>
      <c r="J602" s="1">
        <v>42</v>
      </c>
      <c r="K602" s="1">
        <v>54</v>
      </c>
      <c r="L602" s="1">
        <v>47</v>
      </c>
      <c r="M602" s="1">
        <v>42</v>
      </c>
      <c r="N602" s="1">
        <v>52</v>
      </c>
      <c r="O602" s="1"/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s="1">
        <v>1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1</v>
      </c>
      <c r="AE602" s="1">
        <v>1</v>
      </c>
      <c r="AF602" s="1">
        <v>1</v>
      </c>
      <c r="AG602" s="1">
        <v>0</v>
      </c>
      <c r="AH602" s="1">
        <v>0</v>
      </c>
      <c r="AI602" s="1">
        <v>0</v>
      </c>
      <c r="AJ602" s="1">
        <v>0</v>
      </c>
      <c r="AK602" s="1">
        <v>1</v>
      </c>
      <c r="AL602" s="1"/>
      <c r="AM602" s="2"/>
      <c r="AN602" s="2"/>
      <c r="AO602" s="2">
        <v>2</v>
      </c>
      <c r="AP602" s="2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spans="1:55" x14ac:dyDescent="0.3">
      <c r="A603" s="1" t="s">
        <v>195</v>
      </c>
      <c r="B603" s="1" t="s">
        <v>209</v>
      </c>
      <c r="C603" s="1" t="s">
        <v>213</v>
      </c>
      <c r="D603" s="1" t="s">
        <v>214</v>
      </c>
      <c r="E603" s="1" t="s">
        <v>4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>
        <v>1</v>
      </c>
      <c r="AL603" s="1"/>
      <c r="AM603" s="2"/>
      <c r="AN603" s="2"/>
      <c r="AO603" s="2"/>
      <c r="AP603" s="2"/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1</v>
      </c>
      <c r="AY603" s="1">
        <v>0</v>
      </c>
      <c r="AZ603" s="1">
        <v>0</v>
      </c>
      <c r="BA603" s="1">
        <v>1</v>
      </c>
      <c r="BB603" s="1">
        <v>0</v>
      </c>
      <c r="BC603" s="1"/>
    </row>
    <row r="604" spans="1:55" x14ac:dyDescent="0.3">
      <c r="A604" s="1" t="s">
        <v>196</v>
      </c>
      <c r="B604" s="1" t="s">
        <v>205</v>
      </c>
      <c r="C604" s="1" t="s">
        <v>213</v>
      </c>
      <c r="D604" s="1" t="s">
        <v>214</v>
      </c>
      <c r="E604" s="1" t="s">
        <v>4</v>
      </c>
      <c r="F604" s="1">
        <v>28</v>
      </c>
      <c r="G604" s="1"/>
      <c r="H604" s="1"/>
      <c r="I604" s="1"/>
      <c r="J604" s="1"/>
      <c r="K604" s="1"/>
      <c r="L604" s="1"/>
      <c r="M604" s="1"/>
      <c r="N604" s="1"/>
      <c r="O604" s="1"/>
      <c r="P604" s="1">
        <v>0</v>
      </c>
      <c r="Q604" s="1">
        <v>1</v>
      </c>
      <c r="R604" s="1"/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1</v>
      </c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>
        <v>1</v>
      </c>
      <c r="AL604" s="1"/>
      <c r="AM604" s="2"/>
      <c r="AN604" s="2"/>
      <c r="AO604" s="2"/>
      <c r="AP604" s="2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>
        <v>7</v>
      </c>
    </row>
    <row r="605" spans="1:55" x14ac:dyDescent="0.3">
      <c r="A605" s="1" t="s">
        <v>196</v>
      </c>
      <c r="B605" s="1" t="s">
        <v>206</v>
      </c>
      <c r="C605" s="1" t="s">
        <v>213</v>
      </c>
      <c r="D605" s="1" t="s">
        <v>214</v>
      </c>
      <c r="E605" s="1" t="s">
        <v>4</v>
      </c>
      <c r="F605" s="1">
        <v>28</v>
      </c>
      <c r="G605" s="1">
        <v>27</v>
      </c>
      <c r="H605" s="1">
        <v>30</v>
      </c>
      <c r="I605" s="1"/>
      <c r="J605" s="1"/>
      <c r="K605" s="1"/>
      <c r="L605" s="1"/>
      <c r="M605" s="1"/>
      <c r="N605" s="1"/>
      <c r="O605" s="2">
        <f>95*6.3</f>
        <v>598.5</v>
      </c>
      <c r="P605" s="1">
        <v>0</v>
      </c>
      <c r="Q605" s="1">
        <v>1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1</v>
      </c>
      <c r="Y605" s="1">
        <v>0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1</v>
      </c>
      <c r="AI605" s="1">
        <v>0</v>
      </c>
      <c r="AJ605" s="1">
        <v>0</v>
      </c>
      <c r="AK605" s="1">
        <v>1</v>
      </c>
      <c r="AL605" s="1">
        <f>52*7</f>
        <v>364</v>
      </c>
      <c r="AM605" s="2">
        <v>1</v>
      </c>
      <c r="AN605" s="2">
        <v>2</v>
      </c>
      <c r="AO605" s="2">
        <v>2</v>
      </c>
      <c r="AP605" s="2"/>
      <c r="AQ605" s="1">
        <v>1</v>
      </c>
      <c r="AR605" s="1">
        <v>1</v>
      </c>
      <c r="AS605" s="1">
        <v>1</v>
      </c>
      <c r="AT605" s="1">
        <v>1</v>
      </c>
      <c r="AU605" s="1">
        <v>1</v>
      </c>
      <c r="AV605" s="1">
        <v>1</v>
      </c>
      <c r="AW605" s="1">
        <v>0</v>
      </c>
      <c r="AX605" s="1">
        <v>0</v>
      </c>
      <c r="AY605" s="1">
        <v>1</v>
      </c>
      <c r="AZ605" s="1">
        <v>0</v>
      </c>
      <c r="BA605" s="1">
        <v>0</v>
      </c>
      <c r="BB605" s="1">
        <v>0</v>
      </c>
      <c r="BC605" s="1"/>
    </row>
    <row r="606" spans="1:55" x14ac:dyDescent="0.3">
      <c r="A606" s="1" t="s">
        <v>196</v>
      </c>
      <c r="B606" s="1" t="s">
        <v>207</v>
      </c>
      <c r="C606" s="1" t="s">
        <v>213</v>
      </c>
      <c r="D606" s="1" t="s">
        <v>214</v>
      </c>
      <c r="E606" s="1" t="s">
        <v>4</v>
      </c>
      <c r="F606" s="1">
        <v>49.8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>
        <v>1</v>
      </c>
      <c r="AL606" s="1"/>
      <c r="AM606" s="2"/>
      <c r="AN606" s="2"/>
      <c r="AO606" s="2"/>
      <c r="AP606" s="2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>
        <v>8.3000000000000007</v>
      </c>
    </row>
    <row r="607" spans="1:55" x14ac:dyDescent="0.3">
      <c r="A607" s="1" t="s">
        <v>196</v>
      </c>
      <c r="B607" s="1" t="s">
        <v>208</v>
      </c>
      <c r="C607" s="1" t="s">
        <v>213</v>
      </c>
      <c r="D607" s="1" t="s">
        <v>214</v>
      </c>
      <c r="E607" s="1" t="s">
        <v>4</v>
      </c>
      <c r="F607" s="1"/>
      <c r="G607" s="1"/>
      <c r="H607" s="1"/>
      <c r="I607" s="1">
        <v>58</v>
      </c>
      <c r="J607" s="1">
        <v>52</v>
      </c>
      <c r="K607" s="1">
        <v>64</v>
      </c>
      <c r="L607" s="1">
        <v>58</v>
      </c>
      <c r="M607" s="1">
        <v>52</v>
      </c>
      <c r="N607" s="1">
        <v>64</v>
      </c>
      <c r="O607" s="1"/>
      <c r="P607" s="1">
        <v>0</v>
      </c>
      <c r="Q607" s="1">
        <v>1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  <c r="AG607" s="1">
        <v>1</v>
      </c>
      <c r="AH607" s="1">
        <v>0</v>
      </c>
      <c r="AI607" s="1">
        <v>0</v>
      </c>
      <c r="AJ607" s="1">
        <v>0</v>
      </c>
      <c r="AK607" s="1">
        <v>1</v>
      </c>
      <c r="AL607" s="1"/>
      <c r="AM607" s="2"/>
      <c r="AN607" s="2"/>
      <c r="AO607" s="2">
        <v>2</v>
      </c>
      <c r="AP607" s="2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spans="1:55" x14ac:dyDescent="0.3">
      <c r="A608" s="1" t="s">
        <v>197</v>
      </c>
      <c r="B608" s="1" t="s">
        <v>205</v>
      </c>
      <c r="C608" s="1" t="s">
        <v>213</v>
      </c>
      <c r="D608" s="1" t="s">
        <v>214</v>
      </c>
      <c r="E608" s="1" t="s">
        <v>4</v>
      </c>
      <c r="F608" s="1">
        <v>21.5</v>
      </c>
      <c r="G608" s="1"/>
      <c r="H608" s="1"/>
      <c r="I608" s="1"/>
      <c r="J608" s="1"/>
      <c r="K608" s="1"/>
      <c r="L608" s="1"/>
      <c r="M608" s="1"/>
      <c r="N608" s="1"/>
      <c r="O608" s="1"/>
      <c r="P608" s="1">
        <v>0</v>
      </c>
      <c r="Q608" s="1">
        <v>0</v>
      </c>
      <c r="R608" s="1"/>
      <c r="S608" s="1">
        <v>1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>
        <v>1</v>
      </c>
      <c r="AL608" s="1"/>
      <c r="AM608" s="2"/>
      <c r="AN608" s="2"/>
      <c r="AO608" s="2"/>
      <c r="AP608" s="2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>
        <v>6</v>
      </c>
    </row>
    <row r="609" spans="1:55" x14ac:dyDescent="0.3">
      <c r="A609" s="1" t="s">
        <v>197</v>
      </c>
      <c r="B609" s="1" t="s">
        <v>206</v>
      </c>
      <c r="C609" s="1" t="s">
        <v>213</v>
      </c>
      <c r="D609" s="1" t="s">
        <v>214</v>
      </c>
      <c r="E609" s="1" t="s">
        <v>4</v>
      </c>
      <c r="F609" s="1">
        <v>20</v>
      </c>
      <c r="G609" s="1">
        <v>18</v>
      </c>
      <c r="H609" s="1">
        <v>23</v>
      </c>
      <c r="I609" s="1"/>
      <c r="J609" s="1"/>
      <c r="K609" s="1"/>
      <c r="L609" s="1"/>
      <c r="M609" s="1"/>
      <c r="N609" s="1"/>
      <c r="O609" s="2">
        <v>60</v>
      </c>
      <c r="P609" s="1">
        <v>0</v>
      </c>
      <c r="Q609" s="1">
        <v>1</v>
      </c>
      <c r="R609" s="1">
        <v>0</v>
      </c>
      <c r="S609" s="1">
        <v>1</v>
      </c>
      <c r="T609" s="1">
        <v>1</v>
      </c>
      <c r="U609" s="1">
        <v>0</v>
      </c>
      <c r="V609" s="1">
        <v>0</v>
      </c>
      <c r="W609" s="1">
        <v>1</v>
      </c>
      <c r="X609" s="1">
        <v>0</v>
      </c>
      <c r="Y609" s="1">
        <v>0</v>
      </c>
      <c r="Z609" s="1">
        <v>0</v>
      </c>
      <c r="AA609" s="1">
        <v>0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1</v>
      </c>
      <c r="AH609" s="1">
        <v>0</v>
      </c>
      <c r="AI609" s="1">
        <v>0</v>
      </c>
      <c r="AJ609" s="1">
        <v>0</v>
      </c>
      <c r="AK609" s="1">
        <v>1</v>
      </c>
      <c r="AL609" s="1">
        <v>14</v>
      </c>
      <c r="AM609" s="2">
        <v>1</v>
      </c>
      <c r="AN609" s="2">
        <v>2</v>
      </c>
      <c r="AO609" s="2">
        <v>2</v>
      </c>
      <c r="AP609" s="2"/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1</v>
      </c>
      <c r="AX609" s="1">
        <v>0</v>
      </c>
      <c r="AY609" s="1">
        <v>1</v>
      </c>
      <c r="AZ609" s="1">
        <v>0</v>
      </c>
      <c r="BA609" s="1">
        <v>0</v>
      </c>
      <c r="BB609" s="1">
        <v>0</v>
      </c>
      <c r="BC609" s="1"/>
    </row>
    <row r="610" spans="1:55" x14ac:dyDescent="0.3">
      <c r="A610" s="1" t="s">
        <v>197</v>
      </c>
      <c r="B610" s="1" t="s">
        <v>207</v>
      </c>
      <c r="C610" s="1" t="s">
        <v>213</v>
      </c>
      <c r="D610" s="1" t="s">
        <v>214</v>
      </c>
      <c r="E610" s="1" t="s">
        <v>4</v>
      </c>
      <c r="F610" s="1">
        <v>38.299999999999997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>
        <v>1</v>
      </c>
      <c r="AL610" s="1"/>
      <c r="AM610" s="2"/>
      <c r="AN610" s="2"/>
      <c r="AO610" s="2"/>
      <c r="AP610" s="2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>
        <v>5.7</v>
      </c>
    </row>
    <row r="611" spans="1:55" x14ac:dyDescent="0.3">
      <c r="A611" s="1" t="s">
        <v>197</v>
      </c>
      <c r="B611" s="1" t="s">
        <v>208</v>
      </c>
      <c r="C611" s="1" t="s">
        <v>213</v>
      </c>
      <c r="D611" s="1" t="s">
        <v>214</v>
      </c>
      <c r="E611" s="1" t="s">
        <v>4</v>
      </c>
      <c r="F611" s="1"/>
      <c r="G611" s="1"/>
      <c r="H611" s="1"/>
      <c r="I611" s="1">
        <v>36.5</v>
      </c>
      <c r="J611" s="1">
        <v>32</v>
      </c>
      <c r="K611" s="1">
        <v>41</v>
      </c>
      <c r="L611" s="1">
        <v>38</v>
      </c>
      <c r="M611" s="1">
        <v>33</v>
      </c>
      <c r="N611" s="1">
        <v>43</v>
      </c>
      <c r="O611" s="1"/>
      <c r="P611" s="1">
        <v>0</v>
      </c>
      <c r="Q611" s="1">
        <v>1</v>
      </c>
      <c r="R611" s="1">
        <v>0</v>
      </c>
      <c r="S611" s="1">
        <v>1</v>
      </c>
      <c r="T611" s="1">
        <v>1</v>
      </c>
      <c r="U611" s="1">
        <v>0</v>
      </c>
      <c r="V611" s="1">
        <v>0</v>
      </c>
      <c r="W611" s="1">
        <v>1</v>
      </c>
      <c r="X611" s="1">
        <v>0</v>
      </c>
      <c r="Y611" s="1">
        <v>0</v>
      </c>
      <c r="Z611" s="1">
        <v>0</v>
      </c>
      <c r="AA611" s="1">
        <v>0</v>
      </c>
      <c r="AB611" s="1">
        <v>1</v>
      </c>
      <c r="AC611" s="1">
        <v>1</v>
      </c>
      <c r="AD611" s="1">
        <v>1</v>
      </c>
      <c r="AE611" s="1">
        <v>1</v>
      </c>
      <c r="AF611" s="1">
        <v>1</v>
      </c>
      <c r="AG611" s="1">
        <v>1</v>
      </c>
      <c r="AH611" s="1">
        <v>1</v>
      </c>
      <c r="AI611" s="1">
        <v>0</v>
      </c>
      <c r="AJ611" s="1">
        <v>0</v>
      </c>
      <c r="AK611" s="1">
        <v>1</v>
      </c>
      <c r="AL611" s="1"/>
      <c r="AM611" s="2"/>
      <c r="AN611" s="2"/>
      <c r="AO611" s="2">
        <v>2</v>
      </c>
      <c r="AP611" s="2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spans="1:55" x14ac:dyDescent="0.3">
      <c r="A612" s="1" t="s">
        <v>197</v>
      </c>
      <c r="B612" s="1" t="s">
        <v>209</v>
      </c>
      <c r="C612" s="1" t="s">
        <v>213</v>
      </c>
      <c r="D612" s="1" t="s">
        <v>214</v>
      </c>
      <c r="E612" s="1" t="s">
        <v>4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>
        <v>1</v>
      </c>
      <c r="AL612" s="1"/>
      <c r="AM612" s="2"/>
      <c r="AN612" s="2"/>
      <c r="AO612" s="2"/>
      <c r="AP612" s="2"/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1</v>
      </c>
      <c r="AX612" s="1">
        <v>0</v>
      </c>
      <c r="AY612" s="1">
        <v>1</v>
      </c>
      <c r="AZ612" s="1">
        <v>0</v>
      </c>
      <c r="BA612" s="1">
        <v>0</v>
      </c>
      <c r="BB612" s="1">
        <v>0</v>
      </c>
      <c r="BC612" s="1"/>
    </row>
    <row r="613" spans="1:55" x14ac:dyDescent="0.3">
      <c r="A613" s="1" t="s">
        <v>198</v>
      </c>
      <c r="B613" s="1" t="s">
        <v>205</v>
      </c>
      <c r="C613" s="1" t="s">
        <v>213</v>
      </c>
      <c r="D613" s="1" t="s">
        <v>214</v>
      </c>
      <c r="E613" s="1" t="s">
        <v>4</v>
      </c>
      <c r="F613" s="1">
        <v>21.5</v>
      </c>
      <c r="G613" s="1"/>
      <c r="H613" s="1"/>
      <c r="I613" s="1"/>
      <c r="J613" s="1"/>
      <c r="K613" s="1"/>
      <c r="L613" s="1"/>
      <c r="M613" s="1"/>
      <c r="N613" s="1"/>
      <c r="O613" s="1"/>
      <c r="P613" s="1">
        <v>0</v>
      </c>
      <c r="Q613" s="1">
        <v>1</v>
      </c>
      <c r="R613" s="1"/>
      <c r="S613" s="1">
        <v>0</v>
      </c>
      <c r="T613" s="1">
        <v>0</v>
      </c>
      <c r="U613" s="1">
        <v>0</v>
      </c>
      <c r="V613" s="1">
        <v>0</v>
      </c>
      <c r="W613" s="1">
        <v>1</v>
      </c>
      <c r="X613" s="1">
        <v>0</v>
      </c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>
        <v>1</v>
      </c>
      <c r="AL613" s="1"/>
      <c r="AM613" s="2"/>
      <c r="AN613" s="2"/>
      <c r="AO613" s="2"/>
      <c r="AP613" s="2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>
        <v>4</v>
      </c>
    </row>
    <row r="614" spans="1:55" x14ac:dyDescent="0.3">
      <c r="A614" s="1" t="s">
        <v>198</v>
      </c>
      <c r="B614" s="1" t="s">
        <v>206</v>
      </c>
      <c r="C614" s="1" t="s">
        <v>213</v>
      </c>
      <c r="D614" s="1" t="s">
        <v>214</v>
      </c>
      <c r="E614" s="1" t="s">
        <v>4</v>
      </c>
      <c r="F614" s="1">
        <v>20</v>
      </c>
      <c r="G614" s="1">
        <v>17</v>
      </c>
      <c r="H614" s="1">
        <v>23</v>
      </c>
      <c r="I614" s="1"/>
      <c r="J614" s="1"/>
      <c r="K614" s="1"/>
      <c r="L614" s="1"/>
      <c r="M614" s="1"/>
      <c r="N614" s="1"/>
      <c r="O614" s="2">
        <f>36*4.6</f>
        <v>165.6</v>
      </c>
      <c r="P614" s="1">
        <v>0</v>
      </c>
      <c r="Q614" s="1">
        <v>1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0</v>
      </c>
      <c r="Z614" s="1">
        <v>0</v>
      </c>
      <c r="AA614" s="1">
        <v>0</v>
      </c>
      <c r="AB614" s="1">
        <v>1</v>
      </c>
      <c r="AC614" s="1">
        <v>1</v>
      </c>
      <c r="AD614" s="1">
        <v>1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14</v>
      </c>
      <c r="AM614" s="2">
        <v>1</v>
      </c>
      <c r="AN614" s="2">
        <v>2</v>
      </c>
      <c r="AO614" s="2">
        <v>2</v>
      </c>
      <c r="AP614" s="2"/>
      <c r="AQ614" s="1">
        <v>0</v>
      </c>
      <c r="AR614" s="1">
        <v>0</v>
      </c>
      <c r="AS614" s="1">
        <v>1</v>
      </c>
      <c r="AT614" s="1">
        <v>1</v>
      </c>
      <c r="AU614" s="1">
        <v>1</v>
      </c>
      <c r="AV614" s="1">
        <v>1</v>
      </c>
      <c r="AW614" s="1">
        <v>1</v>
      </c>
      <c r="AX614" s="1">
        <v>0</v>
      </c>
      <c r="AY614" s="1">
        <v>1</v>
      </c>
      <c r="AZ614" s="1">
        <v>1</v>
      </c>
      <c r="BA614" s="1">
        <v>1</v>
      </c>
      <c r="BB614" s="1">
        <v>0</v>
      </c>
      <c r="BC614" s="1"/>
    </row>
    <row r="615" spans="1:55" x14ac:dyDescent="0.3">
      <c r="A615" s="1" t="s">
        <v>198</v>
      </c>
      <c r="B615" s="1" t="s">
        <v>207</v>
      </c>
      <c r="C615" s="1" t="s">
        <v>213</v>
      </c>
      <c r="D615" s="1" t="s">
        <v>214</v>
      </c>
      <c r="E615" s="1" t="s">
        <v>4</v>
      </c>
      <c r="F615" s="1">
        <v>39.5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>
        <v>1</v>
      </c>
      <c r="AL615" s="1"/>
      <c r="AM615" s="2"/>
      <c r="AN615" s="2"/>
      <c r="AO615" s="2"/>
      <c r="AP615" s="2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>
        <v>7.1</v>
      </c>
    </row>
    <row r="616" spans="1:55" x14ac:dyDescent="0.3">
      <c r="A616" s="1" t="s">
        <v>198</v>
      </c>
      <c r="B616" s="1" t="s">
        <v>208</v>
      </c>
      <c r="C616" s="1" t="s">
        <v>213</v>
      </c>
      <c r="D616" s="1" t="s">
        <v>214</v>
      </c>
      <c r="E616" s="1" t="s">
        <v>4</v>
      </c>
      <c r="F616" s="1"/>
      <c r="G616" s="1"/>
      <c r="H616" s="1"/>
      <c r="I616" s="1">
        <v>40.5</v>
      </c>
      <c r="J616" s="1">
        <v>33</v>
      </c>
      <c r="K616" s="1">
        <v>48</v>
      </c>
      <c r="L616" s="1">
        <v>40.5</v>
      </c>
      <c r="M616" s="1">
        <v>33</v>
      </c>
      <c r="N616" s="1">
        <v>48</v>
      </c>
      <c r="O616" s="1"/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1</v>
      </c>
      <c r="X616" s="1">
        <v>0</v>
      </c>
      <c r="Y616" s="1">
        <v>0</v>
      </c>
      <c r="Z616" s="1">
        <v>0</v>
      </c>
      <c r="AA616" s="1">
        <v>0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0</v>
      </c>
      <c r="AH616" s="1">
        <v>0</v>
      </c>
      <c r="AI616" s="1">
        <v>0</v>
      </c>
      <c r="AJ616" s="1">
        <v>0</v>
      </c>
      <c r="AK616" s="1">
        <v>1</v>
      </c>
      <c r="AL616" s="1"/>
      <c r="AM616" s="2"/>
      <c r="AN616" s="2"/>
      <c r="AO616" s="2">
        <v>2</v>
      </c>
      <c r="AP616" s="2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spans="1:55" x14ac:dyDescent="0.3">
      <c r="A617" s="1" t="s">
        <v>198</v>
      </c>
      <c r="B617" s="1" t="s">
        <v>209</v>
      </c>
      <c r="C617" s="1" t="s">
        <v>213</v>
      </c>
      <c r="D617" s="1" t="s">
        <v>214</v>
      </c>
      <c r="E617" s="1" t="s">
        <v>4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>
        <v>1</v>
      </c>
      <c r="AL617" s="1"/>
      <c r="AM617" s="2"/>
      <c r="AN617" s="2"/>
      <c r="AO617" s="2"/>
      <c r="AP617" s="2"/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1</v>
      </c>
      <c r="AX617" s="1">
        <v>0</v>
      </c>
      <c r="AY617" s="1">
        <v>1</v>
      </c>
      <c r="AZ617" s="1">
        <v>0</v>
      </c>
      <c r="BA617" s="1">
        <v>0</v>
      </c>
      <c r="BB617" s="1">
        <v>0</v>
      </c>
      <c r="BC617" s="1"/>
    </row>
    <row r="618" spans="1:55" x14ac:dyDescent="0.3">
      <c r="A618" s="1" t="s">
        <v>199</v>
      </c>
      <c r="B618" s="1" t="s">
        <v>205</v>
      </c>
      <c r="C618" s="1" t="s">
        <v>213</v>
      </c>
      <c r="D618" s="1" t="s">
        <v>214</v>
      </c>
      <c r="E618" s="1" t="s">
        <v>4</v>
      </c>
      <c r="F618" s="1">
        <v>31</v>
      </c>
      <c r="G618" s="1"/>
      <c r="H618" s="1"/>
      <c r="I618" s="1"/>
      <c r="J618" s="1"/>
      <c r="K618" s="1"/>
      <c r="L618" s="1"/>
      <c r="M618" s="1"/>
      <c r="N618" s="1"/>
      <c r="O618" s="1"/>
      <c r="P618" s="1">
        <v>0</v>
      </c>
      <c r="Q618" s="1">
        <v>1</v>
      </c>
      <c r="R618" s="1"/>
      <c r="S618" s="1">
        <v>0</v>
      </c>
      <c r="T618" s="1">
        <v>0</v>
      </c>
      <c r="U618" s="1">
        <v>0</v>
      </c>
      <c r="V618" s="1">
        <v>1</v>
      </c>
      <c r="W618" s="1">
        <v>0</v>
      </c>
      <c r="X618" s="1">
        <v>0</v>
      </c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>
        <v>1</v>
      </c>
      <c r="AL618" s="1"/>
      <c r="AM618" s="2"/>
      <c r="AN618" s="2"/>
      <c r="AO618" s="2"/>
      <c r="AP618" s="2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>
        <v>7</v>
      </c>
    </row>
    <row r="619" spans="1:55" x14ac:dyDescent="0.3">
      <c r="A619" s="1" t="s">
        <v>199</v>
      </c>
      <c r="B619" s="1" t="s">
        <v>206</v>
      </c>
      <c r="C619" s="1" t="s">
        <v>213</v>
      </c>
      <c r="D619" s="1" t="s">
        <v>214</v>
      </c>
      <c r="E619" s="1" t="s">
        <v>4</v>
      </c>
      <c r="F619" s="1">
        <v>31</v>
      </c>
      <c r="G619" s="1">
        <v>28</v>
      </c>
      <c r="H619" s="1">
        <v>33</v>
      </c>
      <c r="I619" s="1"/>
      <c r="J619" s="1"/>
      <c r="K619" s="1"/>
      <c r="L619" s="1"/>
      <c r="M619" s="1"/>
      <c r="N619" s="1"/>
      <c r="O619" s="2">
        <f>185*1.2</f>
        <v>222</v>
      </c>
      <c r="P619" s="1">
        <v>0</v>
      </c>
      <c r="Q619" s="1">
        <v>1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1</v>
      </c>
      <c r="AD619" s="1">
        <v>1</v>
      </c>
      <c r="AE619" s="1">
        <v>1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1</v>
      </c>
      <c r="AL619" s="1">
        <v>14</v>
      </c>
      <c r="AM619" s="2">
        <v>1</v>
      </c>
      <c r="AN619" s="2">
        <v>2</v>
      </c>
      <c r="AO619" s="2">
        <v>2</v>
      </c>
      <c r="AP619" s="2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spans="1:55" x14ac:dyDescent="0.3">
      <c r="A620" s="1" t="s">
        <v>199</v>
      </c>
      <c r="B620" s="1" t="s">
        <v>207</v>
      </c>
      <c r="C620" s="1" t="s">
        <v>213</v>
      </c>
      <c r="D620" s="1" t="s">
        <v>214</v>
      </c>
      <c r="E620" s="1" t="s">
        <v>4</v>
      </c>
      <c r="F620" s="1">
        <v>62.7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>
        <v>1</v>
      </c>
      <c r="AL620" s="1"/>
      <c r="AM620" s="2"/>
      <c r="AN620" s="2"/>
      <c r="AO620" s="2"/>
      <c r="AP620" s="2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>
        <v>6.8</v>
      </c>
    </row>
    <row r="621" spans="1:55" x14ac:dyDescent="0.3">
      <c r="A621" s="1" t="s">
        <v>199</v>
      </c>
      <c r="B621" s="1" t="s">
        <v>208</v>
      </c>
      <c r="C621" s="1" t="s">
        <v>213</v>
      </c>
      <c r="D621" s="1" t="s">
        <v>214</v>
      </c>
      <c r="E621" s="1" t="s">
        <v>4</v>
      </c>
      <c r="F621" s="1"/>
      <c r="G621" s="1"/>
      <c r="H621" s="1"/>
      <c r="I621" s="1">
        <v>58</v>
      </c>
      <c r="J621" s="1">
        <v>51</v>
      </c>
      <c r="K621" s="1">
        <v>65</v>
      </c>
      <c r="L621" s="1">
        <v>62.5</v>
      </c>
      <c r="M621" s="1">
        <v>57</v>
      </c>
      <c r="N621" s="1">
        <v>68</v>
      </c>
      <c r="O621" s="1"/>
      <c r="P621" s="1">
        <v>0</v>
      </c>
      <c r="Q621" s="1">
        <v>1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1</v>
      </c>
      <c r="AC621" s="1">
        <v>1</v>
      </c>
      <c r="AD621" s="1">
        <v>1</v>
      </c>
      <c r="AE621" s="1">
        <v>1</v>
      </c>
      <c r="AF621" s="1">
        <v>1</v>
      </c>
      <c r="AG621" s="1">
        <v>0</v>
      </c>
      <c r="AH621" s="1">
        <v>0</v>
      </c>
      <c r="AI621" s="1">
        <v>0</v>
      </c>
      <c r="AJ621" s="1">
        <v>0</v>
      </c>
      <c r="AK621" s="1">
        <v>1</v>
      </c>
      <c r="AL621" s="1"/>
      <c r="AM621" s="2"/>
      <c r="AN621" s="2"/>
      <c r="AO621" s="2">
        <v>2</v>
      </c>
      <c r="AP621" s="2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spans="1:55" x14ac:dyDescent="0.3">
      <c r="A622" s="1" t="s">
        <v>199</v>
      </c>
      <c r="B622" s="1" t="s">
        <v>209</v>
      </c>
      <c r="C622" s="1" t="s">
        <v>213</v>
      </c>
      <c r="D622" s="1" t="s">
        <v>214</v>
      </c>
      <c r="E622" s="1" t="s">
        <v>4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>
        <v>1</v>
      </c>
      <c r="AL622" s="1"/>
      <c r="AM622" s="2"/>
      <c r="AN622" s="2"/>
      <c r="AO622" s="2"/>
      <c r="AP622" s="2"/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1</v>
      </c>
      <c r="AX622" s="1">
        <v>0</v>
      </c>
      <c r="AY622" s="1">
        <v>1</v>
      </c>
      <c r="AZ622" s="1">
        <v>0</v>
      </c>
      <c r="BA622" s="1">
        <v>0</v>
      </c>
      <c r="BB622" s="1">
        <v>0</v>
      </c>
      <c r="BC622" s="1"/>
    </row>
    <row r="623" spans="1:55" x14ac:dyDescent="0.3">
      <c r="A623" s="1" t="s">
        <v>200</v>
      </c>
      <c r="B623" s="1" t="s">
        <v>205</v>
      </c>
      <c r="C623" s="1" t="s">
        <v>213</v>
      </c>
      <c r="D623" s="1" t="s">
        <v>214</v>
      </c>
      <c r="E623" s="1" t="s">
        <v>4</v>
      </c>
      <c r="F623" s="1">
        <v>30.5</v>
      </c>
      <c r="G623" s="1"/>
      <c r="H623" s="1"/>
      <c r="I623" s="1"/>
      <c r="J623" s="1"/>
      <c r="K623" s="1"/>
      <c r="L623" s="1"/>
      <c r="M623" s="1"/>
      <c r="N623" s="1"/>
      <c r="O623" s="1"/>
      <c r="P623" s="1">
        <v>0</v>
      </c>
      <c r="Q623" s="1">
        <v>0</v>
      </c>
      <c r="R623" s="1"/>
      <c r="S623" s="1">
        <v>0</v>
      </c>
      <c r="T623" s="1">
        <v>1</v>
      </c>
      <c r="U623" s="1">
        <v>0</v>
      </c>
      <c r="V623" s="1">
        <v>0</v>
      </c>
      <c r="W623" s="1">
        <v>1</v>
      </c>
      <c r="X623" s="1">
        <v>0</v>
      </c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>
        <v>1</v>
      </c>
      <c r="AL623" s="1"/>
      <c r="AM623" s="2"/>
      <c r="AN623" s="2"/>
      <c r="AO623" s="2"/>
      <c r="AP623" s="2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>
        <v>7</v>
      </c>
    </row>
    <row r="624" spans="1:55" x14ac:dyDescent="0.3">
      <c r="A624" s="1" t="s">
        <v>200</v>
      </c>
      <c r="B624" s="1" t="s">
        <v>206</v>
      </c>
      <c r="C624" s="1" t="s">
        <v>213</v>
      </c>
      <c r="D624" s="1" t="s">
        <v>214</v>
      </c>
      <c r="E624" s="1" t="s">
        <v>4</v>
      </c>
      <c r="F624" s="1">
        <v>30</v>
      </c>
      <c r="G624" s="1">
        <v>28</v>
      </c>
      <c r="H624" s="1">
        <v>32</v>
      </c>
      <c r="I624" s="1"/>
      <c r="J624" s="1"/>
      <c r="K624" s="1"/>
      <c r="L624" s="1"/>
      <c r="M624" s="1"/>
      <c r="N624" s="1"/>
      <c r="O624" s="2">
        <v>850</v>
      </c>
      <c r="P624" s="1">
        <v>0</v>
      </c>
      <c r="Q624" s="1">
        <v>1</v>
      </c>
      <c r="R624" s="1">
        <v>0</v>
      </c>
      <c r="S624" s="1">
        <v>1</v>
      </c>
      <c r="T624" s="1">
        <v>1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0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1</v>
      </c>
      <c r="AH624" s="1">
        <v>0</v>
      </c>
      <c r="AI624" s="1">
        <v>0</v>
      </c>
      <c r="AJ624" s="1">
        <v>0</v>
      </c>
      <c r="AK624" s="1">
        <v>1</v>
      </c>
      <c r="AL624" s="1">
        <v>28</v>
      </c>
      <c r="AM624" s="2">
        <v>1</v>
      </c>
      <c r="AN624" s="2">
        <v>2</v>
      </c>
      <c r="AO624" s="2">
        <v>3</v>
      </c>
      <c r="AP624" s="2"/>
      <c r="AQ624" s="1">
        <v>1</v>
      </c>
      <c r="AR624" s="1">
        <v>1</v>
      </c>
      <c r="AS624" s="1">
        <v>1</v>
      </c>
      <c r="AT624" s="1">
        <v>1</v>
      </c>
      <c r="AU624" s="1">
        <v>1</v>
      </c>
      <c r="AV624" s="1">
        <v>1</v>
      </c>
      <c r="AW624" s="1">
        <v>1</v>
      </c>
      <c r="AX624" s="1">
        <v>0</v>
      </c>
      <c r="AY624" s="1">
        <v>1</v>
      </c>
      <c r="AZ624" s="1">
        <v>1</v>
      </c>
      <c r="BA624" s="1">
        <v>0</v>
      </c>
      <c r="BB624" s="1">
        <v>0</v>
      </c>
      <c r="BC624" s="1"/>
    </row>
    <row r="625" spans="1:55" x14ac:dyDescent="0.3">
      <c r="A625" s="1" t="s">
        <v>200</v>
      </c>
      <c r="B625" s="1" t="s">
        <v>211</v>
      </c>
      <c r="C625" s="1" t="s">
        <v>213</v>
      </c>
      <c r="D625" s="1" t="s">
        <v>214</v>
      </c>
      <c r="E625" s="1" t="s">
        <v>4</v>
      </c>
      <c r="F625" s="1">
        <v>29.8</v>
      </c>
      <c r="G625" s="1"/>
      <c r="H625" s="1"/>
      <c r="I625" s="1"/>
      <c r="J625" s="1"/>
      <c r="K625" s="1"/>
      <c r="L625" s="1"/>
      <c r="M625" s="1"/>
      <c r="N625" s="1"/>
      <c r="O625" s="1">
        <v>1100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>
        <v>1</v>
      </c>
      <c r="AL625" s="1"/>
      <c r="AM625" s="2"/>
      <c r="AN625" s="2"/>
      <c r="AO625" s="2"/>
      <c r="AP625" s="2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spans="1:55" x14ac:dyDescent="0.3">
      <c r="A626" s="1" t="s">
        <v>200</v>
      </c>
      <c r="B626" s="1" t="s">
        <v>208</v>
      </c>
      <c r="C626" s="1" t="s">
        <v>213</v>
      </c>
      <c r="D626" s="1" t="s">
        <v>214</v>
      </c>
      <c r="E626" s="1" t="s">
        <v>4</v>
      </c>
      <c r="F626" s="1"/>
      <c r="G626" s="1"/>
      <c r="H626" s="1"/>
      <c r="I626" s="1">
        <v>55.5</v>
      </c>
      <c r="J626" s="1">
        <v>49</v>
      </c>
      <c r="K626" s="1">
        <v>62</v>
      </c>
      <c r="L626" s="1">
        <v>57</v>
      </c>
      <c r="M626" s="1">
        <v>51</v>
      </c>
      <c r="N626" s="1">
        <v>63</v>
      </c>
      <c r="O626" s="1"/>
      <c r="P626" s="1">
        <v>0</v>
      </c>
      <c r="Q626" s="1">
        <v>0</v>
      </c>
      <c r="R626" s="1">
        <v>0</v>
      </c>
      <c r="S626" s="1">
        <v>1</v>
      </c>
      <c r="T626" s="1">
        <v>1</v>
      </c>
      <c r="U626" s="1">
        <v>0</v>
      </c>
      <c r="V626" s="1">
        <v>0</v>
      </c>
      <c r="W626" s="1">
        <v>1</v>
      </c>
      <c r="X626" s="1">
        <v>0</v>
      </c>
      <c r="Y626" s="1">
        <v>0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1</v>
      </c>
      <c r="AH626" s="1">
        <v>1</v>
      </c>
      <c r="AI626" s="1">
        <v>1</v>
      </c>
      <c r="AJ626" s="1">
        <v>0</v>
      </c>
      <c r="AK626" s="1">
        <v>1</v>
      </c>
      <c r="AL626" s="1"/>
      <c r="AM626" s="2"/>
      <c r="AN626" s="2"/>
      <c r="AO626" s="2">
        <v>2</v>
      </c>
      <c r="AP626" s="2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spans="1:55" x14ac:dyDescent="0.3">
      <c r="A627" s="1" t="s">
        <v>200</v>
      </c>
      <c r="B627" s="1" t="s">
        <v>209</v>
      </c>
      <c r="C627" s="1" t="s">
        <v>213</v>
      </c>
      <c r="D627" s="1" t="s">
        <v>214</v>
      </c>
      <c r="E627" s="1" t="s">
        <v>4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>
        <v>1</v>
      </c>
      <c r="AL627" s="1"/>
      <c r="AM627" s="2"/>
      <c r="AN627" s="2"/>
      <c r="AO627" s="2"/>
      <c r="AP627" s="2"/>
      <c r="AQ627" s="1">
        <v>1</v>
      </c>
      <c r="AR627" s="1">
        <v>1</v>
      </c>
      <c r="AS627" s="1">
        <v>1</v>
      </c>
      <c r="AT627" s="1">
        <v>1</v>
      </c>
      <c r="AU627" s="1">
        <v>1</v>
      </c>
      <c r="AV627" s="1">
        <v>1</v>
      </c>
      <c r="AW627" s="1">
        <v>1</v>
      </c>
      <c r="AX627" s="1">
        <v>1</v>
      </c>
      <c r="AY627" s="1">
        <v>1</v>
      </c>
      <c r="AZ627" s="1">
        <v>1</v>
      </c>
      <c r="BA627" s="1">
        <v>1</v>
      </c>
      <c r="BB627" s="1">
        <v>1</v>
      </c>
      <c r="BC627" s="1"/>
    </row>
    <row r="628" spans="1:55" x14ac:dyDescent="0.3">
      <c r="A628" s="1" t="s">
        <v>201</v>
      </c>
      <c r="B628" s="1" t="s">
        <v>205</v>
      </c>
      <c r="C628" s="1" t="s">
        <v>213</v>
      </c>
      <c r="D628" s="1" t="s">
        <v>214</v>
      </c>
      <c r="E628" s="1" t="s">
        <v>4</v>
      </c>
      <c r="F628" s="1">
        <v>20</v>
      </c>
      <c r="G628" s="1"/>
      <c r="H628" s="1"/>
      <c r="I628" s="1"/>
      <c r="J628" s="1"/>
      <c r="K628" s="1"/>
      <c r="L628" s="1"/>
      <c r="M628" s="1"/>
      <c r="N628" s="1"/>
      <c r="O628" s="1"/>
      <c r="P628" s="1">
        <v>0</v>
      </c>
      <c r="Q628" s="1">
        <v>0</v>
      </c>
      <c r="R628" s="1"/>
      <c r="S628" s="1">
        <v>0</v>
      </c>
      <c r="T628" s="1">
        <v>1</v>
      </c>
      <c r="U628" s="1">
        <v>0</v>
      </c>
      <c r="V628" s="1">
        <v>0</v>
      </c>
      <c r="W628" s="1">
        <v>1</v>
      </c>
      <c r="X628" s="1">
        <v>0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>
        <v>1</v>
      </c>
      <c r="AL628" s="1"/>
      <c r="AM628" s="2"/>
      <c r="AN628" s="2"/>
      <c r="AO628" s="2"/>
      <c r="AP628" s="2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>
        <v>7</v>
      </c>
    </row>
    <row r="629" spans="1:55" x14ac:dyDescent="0.3">
      <c r="A629" s="1" t="s">
        <v>201</v>
      </c>
      <c r="B629" s="1" t="s">
        <v>206</v>
      </c>
      <c r="C629" s="1" t="s">
        <v>213</v>
      </c>
      <c r="D629" s="1" t="s">
        <v>214</v>
      </c>
      <c r="E629" s="1" t="s">
        <v>4</v>
      </c>
      <c r="F629" s="1">
        <v>22</v>
      </c>
      <c r="G629" s="1">
        <v>20</v>
      </c>
      <c r="H629" s="1">
        <v>24</v>
      </c>
      <c r="I629" s="1"/>
      <c r="J629" s="1"/>
      <c r="K629" s="1"/>
      <c r="L629" s="1"/>
      <c r="M629" s="1"/>
      <c r="N629" s="1"/>
      <c r="O629" s="2">
        <f>46*6.3</f>
        <v>289.8</v>
      </c>
      <c r="P629" s="1">
        <v>0</v>
      </c>
      <c r="Q629" s="1">
        <v>1</v>
      </c>
      <c r="R629" s="1">
        <v>0</v>
      </c>
      <c r="S629" s="1">
        <v>1</v>
      </c>
      <c r="T629" s="1">
        <v>1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1">
        <v>0</v>
      </c>
      <c r="AB629" s="1">
        <v>1</v>
      </c>
      <c r="AC629" s="1">
        <v>1</v>
      </c>
      <c r="AD629" s="1">
        <v>1</v>
      </c>
      <c r="AE629" s="1">
        <v>1</v>
      </c>
      <c r="AF629" s="1">
        <v>1</v>
      </c>
      <c r="AG629" s="1">
        <v>1</v>
      </c>
      <c r="AH629" s="1">
        <v>1</v>
      </c>
      <c r="AI629" s="1">
        <v>0</v>
      </c>
      <c r="AJ629" s="1">
        <v>0</v>
      </c>
      <c r="AK629" s="1">
        <v>1</v>
      </c>
      <c r="AL629" s="1">
        <v>14</v>
      </c>
      <c r="AM629" s="2">
        <v>1</v>
      </c>
      <c r="AN629" s="2">
        <v>2</v>
      </c>
      <c r="AO629" s="2">
        <v>3</v>
      </c>
      <c r="AP629" s="2"/>
      <c r="AQ629" s="1">
        <v>0</v>
      </c>
      <c r="AR629" s="1">
        <v>0</v>
      </c>
      <c r="AS629" s="1">
        <v>1</v>
      </c>
      <c r="AT629" s="1">
        <v>0</v>
      </c>
      <c r="AU629" s="1">
        <v>0</v>
      </c>
      <c r="AV629" s="1">
        <v>0</v>
      </c>
      <c r="AW629" s="1">
        <v>1</v>
      </c>
      <c r="AX629" s="1">
        <v>0</v>
      </c>
      <c r="AY629" s="1">
        <v>0</v>
      </c>
      <c r="AZ629" s="1">
        <v>0</v>
      </c>
      <c r="BA629" s="1">
        <v>1</v>
      </c>
      <c r="BB629" s="1">
        <v>0</v>
      </c>
      <c r="BC629" s="1"/>
    </row>
    <row r="630" spans="1:55" x14ac:dyDescent="0.3">
      <c r="A630" s="1" t="s">
        <v>201</v>
      </c>
      <c r="B630" s="1" t="s">
        <v>207</v>
      </c>
      <c r="C630" s="1" t="s">
        <v>213</v>
      </c>
      <c r="D630" s="1" t="s">
        <v>214</v>
      </c>
      <c r="E630" s="1" t="s">
        <v>4</v>
      </c>
      <c r="F630" s="1">
        <v>40.200000000000003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>
        <v>1</v>
      </c>
      <c r="AL630" s="1"/>
      <c r="AM630" s="2"/>
      <c r="AN630" s="2"/>
      <c r="AO630" s="2"/>
      <c r="AP630" s="2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>
        <v>7.5</v>
      </c>
    </row>
    <row r="631" spans="1:55" x14ac:dyDescent="0.3">
      <c r="A631" s="1" t="s">
        <v>201</v>
      </c>
      <c r="B631" s="1" t="s">
        <v>208</v>
      </c>
      <c r="C631" s="1" t="s">
        <v>213</v>
      </c>
      <c r="D631" s="1" t="s">
        <v>214</v>
      </c>
      <c r="E631" s="1" t="s">
        <v>4</v>
      </c>
      <c r="F631" s="1"/>
      <c r="G631" s="1"/>
      <c r="H631" s="1"/>
      <c r="I631" s="1">
        <v>42</v>
      </c>
      <c r="J631" s="1">
        <v>34</v>
      </c>
      <c r="K631" s="1">
        <v>50</v>
      </c>
      <c r="L631" s="1">
        <v>40</v>
      </c>
      <c r="M631" s="1">
        <v>32</v>
      </c>
      <c r="N631" s="1">
        <v>48</v>
      </c>
      <c r="O631" s="1"/>
      <c r="P631" s="1">
        <v>0</v>
      </c>
      <c r="Q631" s="1">
        <v>1</v>
      </c>
      <c r="R631" s="1">
        <v>0</v>
      </c>
      <c r="S631" s="1">
        <v>1</v>
      </c>
      <c r="T631" s="1">
        <v>1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1</v>
      </c>
      <c r="AH631" s="1">
        <v>1</v>
      </c>
      <c r="AI631" s="1">
        <v>1</v>
      </c>
      <c r="AJ631" s="1">
        <v>0</v>
      </c>
      <c r="AK631" s="1">
        <v>1</v>
      </c>
      <c r="AL631" s="1"/>
      <c r="AM631" s="2"/>
      <c r="AN631" s="2"/>
      <c r="AO631" s="2">
        <v>2</v>
      </c>
      <c r="AP631" s="2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spans="1:55" x14ac:dyDescent="0.3">
      <c r="A632" s="1" t="s">
        <v>201</v>
      </c>
      <c r="B632" s="1" t="s">
        <v>209</v>
      </c>
      <c r="C632" s="1" t="s">
        <v>213</v>
      </c>
      <c r="D632" s="1" t="s">
        <v>214</v>
      </c>
      <c r="E632" s="1" t="s">
        <v>4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>
        <v>1</v>
      </c>
      <c r="AL632" s="1"/>
      <c r="AM632" s="2"/>
      <c r="AN632" s="2"/>
      <c r="AO632" s="2"/>
      <c r="AP632" s="2"/>
      <c r="AQ632" s="1">
        <v>1</v>
      </c>
      <c r="AR632" s="1">
        <v>1</v>
      </c>
      <c r="AS632" s="1">
        <v>1</v>
      </c>
      <c r="AT632" s="1">
        <v>0</v>
      </c>
      <c r="AU632" s="1">
        <v>0</v>
      </c>
      <c r="AV632" s="1">
        <v>0</v>
      </c>
      <c r="AW632" s="1">
        <v>1</v>
      </c>
      <c r="AX632" s="1">
        <v>1</v>
      </c>
      <c r="AY632" s="1">
        <v>1</v>
      </c>
      <c r="AZ632" s="1">
        <v>0</v>
      </c>
      <c r="BA632" s="1">
        <v>0</v>
      </c>
      <c r="BB632" s="1">
        <v>0</v>
      </c>
      <c r="BC632" s="1"/>
    </row>
    <row r="633" spans="1:55" x14ac:dyDescent="0.3">
      <c r="A633" s="1" t="s">
        <v>202</v>
      </c>
      <c r="B633" s="1" t="s">
        <v>205</v>
      </c>
      <c r="C633" s="1" t="s">
        <v>213</v>
      </c>
      <c r="D633" s="1" t="s">
        <v>214</v>
      </c>
      <c r="E633" s="1" t="s">
        <v>4</v>
      </c>
      <c r="F633" s="1">
        <v>25</v>
      </c>
      <c r="G633" s="1"/>
      <c r="H633" s="1"/>
      <c r="I633" s="1"/>
      <c r="J633" s="1"/>
      <c r="K633" s="1"/>
      <c r="L633" s="1"/>
      <c r="M633" s="1"/>
      <c r="N633" s="1"/>
      <c r="O633" s="1"/>
      <c r="P633" s="1">
        <v>0</v>
      </c>
      <c r="Q633" s="1">
        <v>0</v>
      </c>
      <c r="R633" s="1"/>
      <c r="S633" s="1">
        <v>0</v>
      </c>
      <c r="T633" s="1">
        <v>1</v>
      </c>
      <c r="U633" s="1">
        <v>0</v>
      </c>
      <c r="V633" s="1">
        <v>0</v>
      </c>
      <c r="W633" s="1">
        <v>1</v>
      </c>
      <c r="X633" s="1">
        <v>0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>
        <v>1</v>
      </c>
      <c r="AL633" s="1"/>
      <c r="AM633" s="2"/>
      <c r="AN633" s="2"/>
      <c r="AO633" s="2"/>
      <c r="AP633" s="2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>
        <v>7</v>
      </c>
    </row>
    <row r="634" spans="1:55" x14ac:dyDescent="0.3">
      <c r="A634" s="1" t="s">
        <v>202</v>
      </c>
      <c r="B634" s="1" t="s">
        <v>206</v>
      </c>
      <c r="C634" s="1" t="s">
        <v>213</v>
      </c>
      <c r="D634" s="1" t="s">
        <v>214</v>
      </c>
      <c r="E634" s="1" t="s">
        <v>4</v>
      </c>
      <c r="F634" s="1">
        <v>25</v>
      </c>
      <c r="G634" s="1">
        <v>21</v>
      </c>
      <c r="H634" s="1">
        <v>27</v>
      </c>
      <c r="I634" s="1"/>
      <c r="J634" s="1"/>
      <c r="K634" s="1"/>
      <c r="L634" s="1"/>
      <c r="M634" s="1"/>
      <c r="N634" s="1"/>
      <c r="O634" s="2">
        <f>53*8</f>
        <v>424</v>
      </c>
      <c r="P634" s="1">
        <v>0</v>
      </c>
      <c r="Q634" s="1">
        <v>0</v>
      </c>
      <c r="R634" s="1">
        <v>0</v>
      </c>
      <c r="S634" s="1">
        <v>0</v>
      </c>
      <c r="T634" s="1">
        <v>1</v>
      </c>
      <c r="U634" s="1">
        <v>0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1</v>
      </c>
      <c r="AD634" s="1">
        <v>1</v>
      </c>
      <c r="AE634" s="1">
        <v>1</v>
      </c>
      <c r="AF634" s="1">
        <v>1</v>
      </c>
      <c r="AG634" s="1">
        <v>1</v>
      </c>
      <c r="AH634" s="1">
        <v>1</v>
      </c>
      <c r="AI634" s="1">
        <v>0</v>
      </c>
      <c r="AJ634" s="1">
        <v>0</v>
      </c>
      <c r="AK634" s="1">
        <v>1</v>
      </c>
      <c r="AL634" s="1">
        <v>21</v>
      </c>
      <c r="AM634" s="2">
        <v>1</v>
      </c>
      <c r="AN634" s="2">
        <v>2</v>
      </c>
      <c r="AO634" s="2">
        <v>3</v>
      </c>
      <c r="AP634" s="2"/>
      <c r="AQ634" s="1">
        <v>1</v>
      </c>
      <c r="AR634" s="1">
        <v>1</v>
      </c>
      <c r="AS634" s="1">
        <v>1</v>
      </c>
      <c r="AT634" s="1">
        <v>0</v>
      </c>
      <c r="AU634" s="1">
        <v>0</v>
      </c>
      <c r="AV634" s="1">
        <v>0</v>
      </c>
      <c r="AW634" s="1">
        <v>1</v>
      </c>
      <c r="AX634" s="1">
        <v>0</v>
      </c>
      <c r="AY634" s="1">
        <v>1</v>
      </c>
      <c r="AZ634" s="1">
        <v>0</v>
      </c>
      <c r="BA634" s="1">
        <v>0</v>
      </c>
      <c r="BB634" s="1">
        <v>0</v>
      </c>
      <c r="BC634" s="1"/>
    </row>
    <row r="635" spans="1:55" x14ac:dyDescent="0.3">
      <c r="A635" s="1" t="s">
        <v>202</v>
      </c>
      <c r="B635" s="1" t="s">
        <v>211</v>
      </c>
      <c r="C635" s="1" t="s">
        <v>213</v>
      </c>
      <c r="D635" s="1" t="s">
        <v>214</v>
      </c>
      <c r="E635" s="1" t="s">
        <v>4</v>
      </c>
      <c r="F635" s="1">
        <v>24.5</v>
      </c>
      <c r="G635" s="1"/>
      <c r="H635" s="1"/>
      <c r="I635" s="1"/>
      <c r="J635" s="1"/>
      <c r="K635" s="1"/>
      <c r="L635" s="1"/>
      <c r="M635" s="1"/>
      <c r="N635" s="1"/>
      <c r="O635" s="1">
        <v>430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>
        <v>1</v>
      </c>
      <c r="AL635" s="1"/>
      <c r="AM635" s="2"/>
      <c r="AN635" s="2"/>
      <c r="AO635" s="2"/>
      <c r="AP635" s="2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spans="1:55" x14ac:dyDescent="0.3">
      <c r="A636" s="1" t="s">
        <v>202</v>
      </c>
      <c r="B636" s="1" t="s">
        <v>208</v>
      </c>
      <c r="C636" s="1" t="s">
        <v>213</v>
      </c>
      <c r="D636" s="1" t="s">
        <v>214</v>
      </c>
      <c r="E636" s="1" t="s">
        <v>4</v>
      </c>
      <c r="F636" s="1"/>
      <c r="G636" s="1"/>
      <c r="H636" s="1"/>
      <c r="I636" s="1">
        <v>44.5</v>
      </c>
      <c r="J636" s="1">
        <v>39</v>
      </c>
      <c r="K636" s="1">
        <v>50</v>
      </c>
      <c r="L636" s="1">
        <v>44.5</v>
      </c>
      <c r="M636" s="1">
        <v>39</v>
      </c>
      <c r="N636" s="1">
        <v>50</v>
      </c>
      <c r="O636" s="1"/>
      <c r="P636" s="1">
        <v>0</v>
      </c>
      <c r="Q636" s="1">
        <v>1</v>
      </c>
      <c r="R636" s="1">
        <v>0</v>
      </c>
      <c r="S636" s="1">
        <v>0</v>
      </c>
      <c r="T636" s="1">
        <v>1</v>
      </c>
      <c r="U636" s="1">
        <v>0</v>
      </c>
      <c r="V636" s="1">
        <v>0</v>
      </c>
      <c r="W636" s="1">
        <v>1</v>
      </c>
      <c r="X636" s="1">
        <v>0</v>
      </c>
      <c r="Y636" s="1">
        <v>0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>
        <v>1</v>
      </c>
      <c r="AH636" s="1">
        <v>1</v>
      </c>
      <c r="AI636" s="1">
        <v>1</v>
      </c>
      <c r="AJ636" s="1">
        <v>0</v>
      </c>
      <c r="AK636" s="1">
        <v>1</v>
      </c>
      <c r="AL636" s="1"/>
      <c r="AM636" s="2"/>
      <c r="AN636" s="2"/>
      <c r="AO636" s="2">
        <v>3</v>
      </c>
      <c r="AP636" s="2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1:55" x14ac:dyDescent="0.3">
      <c r="A637" s="1" t="s">
        <v>202</v>
      </c>
      <c r="B637" s="1" t="s">
        <v>209</v>
      </c>
      <c r="C637" s="1" t="s">
        <v>213</v>
      </c>
      <c r="D637" s="1" t="s">
        <v>214</v>
      </c>
      <c r="E637" s="1" t="s">
        <v>4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>
        <v>1</v>
      </c>
      <c r="AL637" s="1"/>
      <c r="AM637" s="2"/>
      <c r="AN637" s="2"/>
      <c r="AO637" s="2"/>
      <c r="AP637" s="2"/>
      <c r="AQ637" s="1">
        <v>1</v>
      </c>
      <c r="AR637" s="1">
        <v>1</v>
      </c>
      <c r="AS637" s="1">
        <v>0</v>
      </c>
      <c r="AT637" s="1">
        <v>1</v>
      </c>
      <c r="AU637" s="1">
        <v>1</v>
      </c>
      <c r="AV637" s="1">
        <v>1</v>
      </c>
      <c r="AW637" s="1">
        <v>1</v>
      </c>
      <c r="AX637" s="1">
        <v>1</v>
      </c>
      <c r="AY637" s="1">
        <v>1</v>
      </c>
      <c r="AZ637" s="1">
        <v>0</v>
      </c>
      <c r="BA637" s="1">
        <v>0</v>
      </c>
      <c r="BB637" s="1">
        <v>0</v>
      </c>
      <c r="BC637" s="1"/>
    </row>
    <row r="638" spans="1:55" x14ac:dyDescent="0.3">
      <c r="A638" s="1" t="s">
        <v>203</v>
      </c>
      <c r="B638" s="1" t="s">
        <v>205</v>
      </c>
      <c r="C638" s="1" t="s">
        <v>213</v>
      </c>
      <c r="D638" s="1" t="s">
        <v>214</v>
      </c>
      <c r="E638" s="1" t="s">
        <v>4</v>
      </c>
      <c r="F638" s="1">
        <v>22.5</v>
      </c>
      <c r="G638" s="1"/>
      <c r="H638" s="1"/>
      <c r="I638" s="1"/>
      <c r="J638" s="1"/>
      <c r="K638" s="1"/>
      <c r="L638" s="1"/>
      <c r="M638" s="1"/>
      <c r="N638" s="1"/>
      <c r="O638" s="1"/>
      <c r="P638" s="1">
        <v>0</v>
      </c>
      <c r="Q638" s="1">
        <v>0</v>
      </c>
      <c r="R638" s="1"/>
      <c r="S638" s="1">
        <v>0</v>
      </c>
      <c r="T638" s="1">
        <v>1</v>
      </c>
      <c r="U638" s="1">
        <v>0</v>
      </c>
      <c r="V638" s="1">
        <v>0</v>
      </c>
      <c r="W638" s="1">
        <v>1</v>
      </c>
      <c r="X638" s="1">
        <v>0</v>
      </c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>
        <v>1</v>
      </c>
      <c r="AL638" s="1"/>
      <c r="AM638" s="2"/>
      <c r="AN638" s="2"/>
      <c r="AO638" s="2"/>
      <c r="AP638" s="2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>
        <v>8</v>
      </c>
    </row>
    <row r="639" spans="1:55" x14ac:dyDescent="0.3">
      <c r="A639" s="1" t="s">
        <v>203</v>
      </c>
      <c r="B639" s="1" t="s">
        <v>206</v>
      </c>
      <c r="C639" s="1" t="s">
        <v>213</v>
      </c>
      <c r="D639" s="1" t="s">
        <v>214</v>
      </c>
      <c r="E639" s="1" t="s">
        <v>4</v>
      </c>
      <c r="F639" s="1">
        <v>21</v>
      </c>
      <c r="G639" s="1">
        <v>18</v>
      </c>
      <c r="H639" s="1">
        <v>24</v>
      </c>
      <c r="I639" s="1"/>
      <c r="J639" s="1"/>
      <c r="K639" s="1"/>
      <c r="L639" s="1"/>
      <c r="M639" s="1"/>
      <c r="N639" s="1"/>
      <c r="O639" s="2">
        <f>63*2.4</f>
        <v>151.19999999999999</v>
      </c>
      <c r="P639" s="1">
        <v>0</v>
      </c>
      <c r="Q639" s="1">
        <v>0</v>
      </c>
      <c r="R639" s="1">
        <v>0</v>
      </c>
      <c r="S639" s="1">
        <v>1</v>
      </c>
      <c r="T639" s="1">
        <v>1</v>
      </c>
      <c r="U639" s="1">
        <v>0</v>
      </c>
      <c r="V639" s="1">
        <v>0</v>
      </c>
      <c r="W639" s="1">
        <v>1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1</v>
      </c>
      <c r="AD639" s="1">
        <v>1</v>
      </c>
      <c r="AE639" s="1">
        <v>1</v>
      </c>
      <c r="AF639" s="1">
        <v>1</v>
      </c>
      <c r="AG639" s="1">
        <v>1</v>
      </c>
      <c r="AH639" s="1">
        <v>0</v>
      </c>
      <c r="AI639" s="1">
        <v>0</v>
      </c>
      <c r="AJ639" s="1">
        <v>0</v>
      </c>
      <c r="AK639" s="1">
        <v>1</v>
      </c>
      <c r="AL639" s="1">
        <v>21</v>
      </c>
      <c r="AM639" s="2">
        <v>1</v>
      </c>
      <c r="AN639" s="2">
        <v>2</v>
      </c>
      <c r="AO639" s="2">
        <v>3</v>
      </c>
      <c r="AP639" s="2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spans="1:55" x14ac:dyDescent="0.3">
      <c r="A640" s="1" t="s">
        <v>203</v>
      </c>
      <c r="B640" s="1" t="s">
        <v>208</v>
      </c>
      <c r="C640" s="1" t="s">
        <v>213</v>
      </c>
      <c r="D640" s="1" t="s">
        <v>214</v>
      </c>
      <c r="E640" s="1" t="s">
        <v>4</v>
      </c>
      <c r="F640" s="1"/>
      <c r="G640" s="1"/>
      <c r="H640" s="1"/>
      <c r="I640" s="1">
        <v>41.5</v>
      </c>
      <c r="J640" s="1">
        <v>39</v>
      </c>
      <c r="K640" s="1">
        <v>44</v>
      </c>
      <c r="L640" s="1">
        <v>41.5</v>
      </c>
      <c r="M640" s="1">
        <v>38</v>
      </c>
      <c r="N640" s="1">
        <v>45</v>
      </c>
      <c r="O640" s="1"/>
      <c r="P640" s="1">
        <v>0</v>
      </c>
      <c r="Q640" s="1">
        <v>0</v>
      </c>
      <c r="R640" s="1">
        <v>0</v>
      </c>
      <c r="S640" s="1">
        <v>0</v>
      </c>
      <c r="T640" s="1">
        <v>1</v>
      </c>
      <c r="U640" s="1">
        <v>0</v>
      </c>
      <c r="V640" s="1">
        <v>0</v>
      </c>
      <c r="W640" s="1">
        <v>1</v>
      </c>
      <c r="X640" s="1">
        <v>0</v>
      </c>
      <c r="Y640" s="1">
        <v>0</v>
      </c>
      <c r="Z640" s="1">
        <v>0</v>
      </c>
      <c r="AA640" s="1">
        <v>0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>
        <v>1</v>
      </c>
      <c r="AH640" s="1">
        <v>1</v>
      </c>
      <c r="AI640" s="1">
        <v>0</v>
      </c>
      <c r="AJ640" s="1">
        <v>0</v>
      </c>
      <c r="AK640" s="1">
        <v>1</v>
      </c>
      <c r="AL640" s="1"/>
      <c r="AM640" s="2"/>
      <c r="AN640" s="2"/>
      <c r="AO640" s="2">
        <v>3</v>
      </c>
      <c r="AP640" s="2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spans="1:55" x14ac:dyDescent="0.3">
      <c r="A641" s="1" t="s">
        <v>203</v>
      </c>
      <c r="B641" s="1" t="s">
        <v>209</v>
      </c>
      <c r="C641" s="1" t="s">
        <v>213</v>
      </c>
      <c r="D641" s="1" t="s">
        <v>214</v>
      </c>
      <c r="E641" s="1" t="s">
        <v>4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>
        <v>1</v>
      </c>
      <c r="AL641" s="1"/>
      <c r="AM641" s="2"/>
      <c r="AN641" s="2"/>
      <c r="AO641" s="2"/>
      <c r="AP641" s="2"/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1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/>
    </row>
    <row r="642" spans="1:55" x14ac:dyDescent="0.3">
      <c r="A642" s="1" t="s">
        <v>204</v>
      </c>
      <c r="B642" s="1" t="s">
        <v>205</v>
      </c>
      <c r="C642" s="1" t="s">
        <v>213</v>
      </c>
      <c r="D642" s="1" t="s">
        <v>214</v>
      </c>
      <c r="E642" s="1" t="s">
        <v>5</v>
      </c>
      <c r="F642" s="1">
        <v>15.5</v>
      </c>
      <c r="G642" s="1"/>
      <c r="H642" s="1"/>
      <c r="I642" s="1"/>
      <c r="J642" s="1"/>
      <c r="K642" s="1"/>
      <c r="L642" s="1"/>
      <c r="M642" s="1"/>
      <c r="N642" s="1"/>
      <c r="O642" s="1"/>
      <c r="P642" s="1">
        <v>0</v>
      </c>
      <c r="Q642" s="1">
        <v>1</v>
      </c>
      <c r="R642" s="1"/>
      <c r="S642" s="1">
        <v>1</v>
      </c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>
        <v>1</v>
      </c>
      <c r="AL642" s="1"/>
      <c r="AM642" s="2"/>
      <c r="AN642" s="2"/>
      <c r="AO642" s="2"/>
      <c r="AP642" s="2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>
        <v>2</v>
      </c>
    </row>
    <row r="643" spans="1:55" x14ac:dyDescent="0.3">
      <c r="A643" s="1" t="s">
        <v>204</v>
      </c>
      <c r="B643" s="1" t="s">
        <v>206</v>
      </c>
      <c r="C643" s="1" t="s">
        <v>213</v>
      </c>
      <c r="D643" s="1" t="s">
        <v>214</v>
      </c>
      <c r="E643" s="1" t="s">
        <v>5</v>
      </c>
      <c r="F643" s="1">
        <v>15</v>
      </c>
      <c r="G643" s="1">
        <v>14</v>
      </c>
      <c r="H643" s="1">
        <v>16</v>
      </c>
      <c r="I643" s="1"/>
      <c r="J643" s="1"/>
      <c r="K643" s="1"/>
      <c r="L643" s="1"/>
      <c r="M643" s="1"/>
      <c r="N643" s="1"/>
      <c r="O643" s="2">
        <f>52*1.3</f>
        <v>67.600000000000009</v>
      </c>
      <c r="P643" s="1">
        <v>0</v>
      </c>
      <c r="Q643" s="1">
        <v>1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>
        <v>0</v>
      </c>
      <c r="AA643" s="1">
        <v>0</v>
      </c>
      <c r="AB643" s="1">
        <v>1</v>
      </c>
      <c r="AC643" s="1">
        <v>1</v>
      </c>
      <c r="AD643" s="1">
        <v>1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1</v>
      </c>
      <c r="AL643" s="1">
        <v>11</v>
      </c>
      <c r="AM643" s="2">
        <v>1</v>
      </c>
      <c r="AN643" s="2">
        <v>2</v>
      </c>
      <c r="AO643" s="2">
        <v>2</v>
      </c>
      <c r="AP643" s="2"/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1</v>
      </c>
      <c r="AX643" s="1">
        <v>0</v>
      </c>
      <c r="AY643" s="1">
        <v>1</v>
      </c>
      <c r="AZ643" s="1">
        <v>0</v>
      </c>
      <c r="BA643" s="1">
        <v>0</v>
      </c>
      <c r="BB643" s="1">
        <v>0</v>
      </c>
      <c r="BC643" s="1"/>
    </row>
    <row r="644" spans="1:55" x14ac:dyDescent="0.3">
      <c r="A644" s="1" t="s">
        <v>204</v>
      </c>
      <c r="B644" s="1" t="s">
        <v>208</v>
      </c>
      <c r="C644" s="1" t="s">
        <v>213</v>
      </c>
      <c r="D644" s="1" t="s">
        <v>214</v>
      </c>
      <c r="E644" s="1" t="s">
        <v>5</v>
      </c>
      <c r="F644" s="1"/>
      <c r="G644" s="1"/>
      <c r="H644" s="1"/>
      <c r="I644" s="1">
        <v>30.5</v>
      </c>
      <c r="J644" s="1">
        <v>29</v>
      </c>
      <c r="K644" s="1">
        <v>32</v>
      </c>
      <c r="L644" s="1">
        <v>32.5</v>
      </c>
      <c r="M644" s="1">
        <v>31</v>
      </c>
      <c r="N644" s="1">
        <v>34</v>
      </c>
      <c r="O644" s="1"/>
      <c r="P644" s="1">
        <v>0</v>
      </c>
      <c r="Q644" s="1">
        <v>1</v>
      </c>
      <c r="R644" s="1">
        <v>0</v>
      </c>
      <c r="S644" s="1">
        <v>1</v>
      </c>
      <c r="T644" s="1">
        <v>1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>
        <v>1</v>
      </c>
      <c r="AC644" s="1">
        <v>1</v>
      </c>
      <c r="AD644" s="1">
        <v>1</v>
      </c>
      <c r="AE644" s="1">
        <v>1</v>
      </c>
      <c r="AF644" s="1">
        <v>1</v>
      </c>
      <c r="AG644" s="1">
        <v>1</v>
      </c>
      <c r="AH644" s="1">
        <v>0</v>
      </c>
      <c r="AI644" s="1">
        <v>0</v>
      </c>
      <c r="AJ644" s="1">
        <v>0</v>
      </c>
      <c r="AK644" s="1">
        <v>1</v>
      </c>
      <c r="AL644" s="1"/>
      <c r="AM644" s="2"/>
      <c r="AN644" s="2"/>
      <c r="AO644" s="2">
        <v>2</v>
      </c>
      <c r="AP644" s="2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1:55" x14ac:dyDescent="0.3">
      <c r="A645" s="1" t="s">
        <v>204</v>
      </c>
      <c r="B645" s="1" t="s">
        <v>209</v>
      </c>
      <c r="C645" s="1" t="s">
        <v>213</v>
      </c>
      <c r="D645" s="1" t="s">
        <v>214</v>
      </c>
      <c r="E645" s="1" t="s">
        <v>5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>
        <v>1</v>
      </c>
      <c r="AL645" s="1"/>
      <c r="AM645" s="2"/>
      <c r="AN645" s="2"/>
      <c r="AO645" s="2"/>
      <c r="AP645" s="2"/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1</v>
      </c>
      <c r="AZ645" s="1">
        <v>0</v>
      </c>
      <c r="BA645" s="1">
        <v>0</v>
      </c>
      <c r="BB645" s="1">
        <v>0</v>
      </c>
      <c r="BC6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Garben Logghe</dc:creator>
  <cp:lastModifiedBy>Garben Logghe</cp:lastModifiedBy>
  <dcterms:created xsi:type="dcterms:W3CDTF">2022-02-04T07:19:01Z</dcterms:created>
  <dcterms:modified xsi:type="dcterms:W3CDTF">2022-03-09T16:28:22Z</dcterms:modified>
</cp:coreProperties>
</file>