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989a75547cfb81/Documenten/GitHub/vespa_analyses/"/>
    </mc:Choice>
  </mc:AlternateContent>
  <xr:revisionPtr revIDLastSave="1771" documentId="8_{F783EE88-4B03-4AE9-A349-951C9389F14E}" xr6:coauthVersionLast="47" xr6:coauthVersionMax="47" xr10:uidLastSave="{236480AF-77A0-4334-878A-AA9796CFAD0D}"/>
  <bookViews>
    <workbookView xWindow="-108" yWindow="-108" windowWidth="23256" windowHeight="12576" xr2:uid="{D21F6F35-0DF4-4740-B8AA-5A49382E1DF7}"/>
  </bookViews>
  <sheets>
    <sheet name="Flights" sheetId="1" r:id="rId1"/>
    <sheet name="Shortest per ind" sheetId="8" r:id="rId2"/>
    <sheet name="Shortest per pot" sheetId="9" r:id="rId3"/>
    <sheet name="Individuals" sheetId="5" r:id="rId4"/>
    <sheet name="Nests_all" sheetId="2" r:id="rId5"/>
    <sheet name="Nests_useful" sheetId="10" r:id="rId6"/>
    <sheet name="Baits_all" sheetId="3" r:id="rId7"/>
    <sheet name="Baits_useful" sheetId="11" r:id="rId8"/>
    <sheet name="Radio-telemetry" sheetId="6" r:id="rId9"/>
    <sheet name="Other_visitors" sheetId="4" r:id="rId10"/>
  </sheets>
  <definedNames>
    <definedName name="_xlnm._FilterDatabase" localSheetId="0" hidden="1">Flights!$B$1:$V$283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2" i="1" l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M76" i="9"/>
  <c r="K76" i="9"/>
  <c r="M75" i="9"/>
  <c r="K75" i="9"/>
  <c r="M98" i="8"/>
  <c r="K98" i="8"/>
  <c r="M97" i="8"/>
  <c r="K97" i="8"/>
  <c r="M285" i="1"/>
  <c r="K285" i="1"/>
  <c r="F89" i="11"/>
  <c r="F157" i="3"/>
  <c r="M284" i="1"/>
  <c r="K284" i="1"/>
  <c r="F156" i="3"/>
  <c r="F88" i="1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S38" i="9"/>
  <c r="S4" i="9"/>
  <c r="S2" i="9"/>
  <c r="S3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8" i="9"/>
  <c r="S31" i="9"/>
  <c r="S24" i="9"/>
  <c r="S42" i="9"/>
  <c r="S25" i="9"/>
  <c r="S34" i="9"/>
  <c r="S35" i="9"/>
  <c r="S37" i="9"/>
  <c r="S41" i="9"/>
  <c r="S62" i="9"/>
  <c r="S70" i="9"/>
  <c r="S72" i="9"/>
  <c r="S71" i="9"/>
  <c r="S5" i="9"/>
  <c r="S91" i="8"/>
  <c r="S7" i="8"/>
  <c r="S8" i="8"/>
  <c r="S3" i="8"/>
  <c r="S4" i="8"/>
  <c r="S5" i="8"/>
  <c r="S6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3" i="8"/>
  <c r="S34" i="8"/>
  <c r="S35" i="8"/>
  <c r="S36" i="8"/>
  <c r="S37" i="8"/>
  <c r="S40" i="8"/>
  <c r="S27" i="8"/>
  <c r="S57" i="8"/>
  <c r="S28" i="8"/>
  <c r="S29" i="8"/>
  <c r="S30" i="8"/>
  <c r="S44" i="8"/>
  <c r="S48" i="8"/>
  <c r="S50" i="8"/>
  <c r="S56" i="8"/>
  <c r="S74" i="8"/>
  <c r="S79" i="8"/>
  <c r="S80" i="8"/>
  <c r="S81" i="8"/>
  <c r="S90" i="8"/>
  <c r="S92" i="8"/>
  <c r="S94" i="8"/>
  <c r="S93" i="8"/>
  <c r="S2" i="8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4" i="1"/>
  <c r="S115" i="1"/>
  <c r="S116" i="1"/>
  <c r="S117" i="1"/>
  <c r="S118" i="1"/>
  <c r="S119" i="1"/>
  <c r="S120" i="1"/>
  <c r="S129" i="1"/>
  <c r="S130" i="1"/>
  <c r="S131" i="1"/>
  <c r="S132" i="1"/>
  <c r="S133" i="1"/>
  <c r="S134" i="1"/>
  <c r="S137" i="1"/>
  <c r="S138" i="1"/>
  <c r="S139" i="1"/>
  <c r="S141" i="1"/>
  <c r="S142" i="1"/>
  <c r="S143" i="1"/>
  <c r="S144" i="1"/>
  <c r="S145" i="1"/>
  <c r="S146" i="1"/>
  <c r="S147" i="1"/>
  <c r="S148" i="1"/>
  <c r="S149" i="1"/>
  <c r="S150" i="1"/>
  <c r="S154" i="1"/>
  <c r="S155" i="1"/>
  <c r="S174" i="1"/>
  <c r="S175" i="1"/>
  <c r="S176" i="1"/>
  <c r="S177" i="1"/>
  <c r="S178" i="1"/>
  <c r="S179" i="1"/>
  <c r="S180" i="1"/>
  <c r="S181" i="1"/>
  <c r="S206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K2" i="1"/>
  <c r="M4" i="9"/>
  <c r="M2" i="9"/>
  <c r="M3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6" i="9"/>
  <c r="M27" i="9"/>
  <c r="M28" i="9"/>
  <c r="M29" i="9"/>
  <c r="M30" i="9"/>
  <c r="M31" i="9"/>
  <c r="M24" i="9"/>
  <c r="M42" i="9"/>
  <c r="M25" i="9"/>
  <c r="M32" i="9"/>
  <c r="M33" i="9"/>
  <c r="M34" i="9"/>
  <c r="M35" i="9"/>
  <c r="M36" i="9"/>
  <c r="M37" i="9"/>
  <c r="M38" i="9"/>
  <c r="M39" i="9"/>
  <c r="M40" i="9"/>
  <c r="M41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2" i="9"/>
  <c r="M71" i="9"/>
  <c r="M73" i="9"/>
  <c r="M74" i="9"/>
  <c r="M5" i="9"/>
  <c r="M7" i="8"/>
  <c r="M8" i="8"/>
  <c r="M3" i="8"/>
  <c r="M4" i="8"/>
  <c r="M5" i="8"/>
  <c r="M6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1" i="8"/>
  <c r="M32" i="8"/>
  <c r="M33" i="8"/>
  <c r="M34" i="8"/>
  <c r="M35" i="8"/>
  <c r="M36" i="8"/>
  <c r="M37" i="8"/>
  <c r="M38" i="8"/>
  <c r="M39" i="8"/>
  <c r="M40" i="8"/>
  <c r="M27" i="8"/>
  <c r="M57" i="8"/>
  <c r="M28" i="8"/>
  <c r="M29" i="8"/>
  <c r="M30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41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4" i="8"/>
  <c r="M93" i="8"/>
  <c r="M95" i="8"/>
  <c r="M96" i="8"/>
  <c r="M2" i="8"/>
  <c r="M2" i="1"/>
  <c r="M3" i="1"/>
  <c r="M4" i="1"/>
  <c r="M5" i="1"/>
  <c r="M6" i="1"/>
  <c r="M7" i="1"/>
  <c r="M8" i="1"/>
  <c r="M9" i="1"/>
  <c r="M10" i="1"/>
  <c r="M11" i="1"/>
  <c r="M13" i="1"/>
  <c r="M15" i="1"/>
  <c r="M17" i="1"/>
  <c r="M18" i="1"/>
  <c r="M19" i="1"/>
  <c r="M20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4" i="1"/>
  <c r="M145" i="1"/>
  <c r="M146" i="1"/>
  <c r="M147" i="1"/>
  <c r="M148" i="1"/>
  <c r="M149" i="1"/>
  <c r="M150" i="1"/>
  <c r="M151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80" i="1"/>
  <c r="M182" i="1"/>
  <c r="M183" i="1"/>
  <c r="M184" i="1"/>
  <c r="M185" i="1"/>
  <c r="M186" i="1"/>
  <c r="M187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7" i="1"/>
  <c r="M238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143" i="1"/>
  <c r="M142" i="1"/>
  <c r="M141" i="1"/>
  <c r="M140" i="1"/>
  <c r="K74" i="9"/>
  <c r="K73" i="9"/>
  <c r="K96" i="8"/>
  <c r="K95" i="8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283" i="1"/>
  <c r="F155" i="3"/>
  <c r="K282" i="1"/>
  <c r="F154" i="3"/>
  <c r="K281" i="1"/>
  <c r="K280" i="1"/>
  <c r="F153" i="3"/>
  <c r="K279" i="1"/>
  <c r="K278" i="1"/>
  <c r="F152" i="3"/>
  <c r="K70" i="9"/>
  <c r="K71" i="9"/>
  <c r="K72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1" i="9"/>
  <c r="K40" i="9"/>
  <c r="K39" i="9"/>
  <c r="K38" i="9"/>
  <c r="K37" i="9"/>
  <c r="K36" i="9"/>
  <c r="K35" i="9"/>
  <c r="K34" i="9"/>
  <c r="K33" i="9"/>
  <c r="K32" i="9"/>
  <c r="K25" i="9"/>
  <c r="K42" i="9"/>
  <c r="K24" i="9"/>
  <c r="K31" i="9"/>
  <c r="K30" i="9"/>
  <c r="K28" i="9"/>
  <c r="K27" i="9"/>
  <c r="K26" i="9"/>
  <c r="K23" i="9"/>
  <c r="K22" i="9"/>
  <c r="K21" i="9"/>
  <c r="K19" i="9"/>
  <c r="K18" i="9"/>
  <c r="K17" i="9"/>
  <c r="K16" i="9"/>
  <c r="K15" i="9"/>
  <c r="K14" i="9"/>
  <c r="K13" i="9"/>
  <c r="K12" i="9"/>
  <c r="K11" i="9"/>
  <c r="K10" i="9"/>
  <c r="K9" i="9"/>
  <c r="K8" i="9"/>
  <c r="K6" i="9"/>
  <c r="K3" i="9"/>
  <c r="K2" i="9"/>
  <c r="K4" i="9"/>
  <c r="K5" i="9"/>
  <c r="K82" i="8"/>
  <c r="K83" i="8"/>
  <c r="K84" i="8"/>
  <c r="K81" i="8"/>
  <c r="K77" i="8"/>
  <c r="K78" i="8"/>
  <c r="K211" i="1"/>
  <c r="K212" i="1"/>
  <c r="K213" i="1"/>
  <c r="K214" i="1"/>
  <c r="K74" i="8"/>
  <c r="K75" i="8"/>
  <c r="K76" i="8"/>
  <c r="K207" i="1"/>
  <c r="K208" i="1"/>
  <c r="K209" i="1"/>
  <c r="K210" i="1"/>
  <c r="K206" i="1"/>
  <c r="K93" i="8"/>
  <c r="K94" i="8"/>
  <c r="K92" i="8"/>
  <c r="K91" i="8"/>
  <c r="K90" i="8"/>
  <c r="K89" i="8"/>
  <c r="K88" i="8"/>
  <c r="K87" i="8"/>
  <c r="K86" i="8"/>
  <c r="K85" i="8"/>
  <c r="K80" i="8"/>
  <c r="K79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41" i="8"/>
  <c r="K56" i="8"/>
  <c r="K55" i="8"/>
  <c r="K54" i="8"/>
  <c r="K53" i="8"/>
  <c r="K52" i="8"/>
  <c r="K51" i="8"/>
  <c r="K50" i="8"/>
  <c r="K49" i="8"/>
  <c r="K48" i="8"/>
  <c r="K47" i="8"/>
  <c r="K46" i="8"/>
  <c r="K44" i="8"/>
  <c r="K43" i="8"/>
  <c r="K42" i="8"/>
  <c r="K30" i="8"/>
  <c r="K29" i="8"/>
  <c r="K28" i="8"/>
  <c r="K57" i="8"/>
  <c r="K27" i="8"/>
  <c r="K40" i="8"/>
  <c r="K39" i="8"/>
  <c r="K36" i="8"/>
  <c r="K34" i="8"/>
  <c r="K33" i="8"/>
  <c r="K32" i="8"/>
  <c r="K31" i="8"/>
  <c r="K26" i="8"/>
  <c r="K25" i="8"/>
  <c r="K24" i="8"/>
  <c r="K22" i="8"/>
  <c r="K21" i="8"/>
  <c r="K20" i="8"/>
  <c r="K19" i="8"/>
  <c r="K18" i="8"/>
  <c r="K17" i="8"/>
  <c r="K16" i="8"/>
  <c r="K15" i="8"/>
  <c r="K14" i="8"/>
  <c r="K13" i="8"/>
  <c r="K12" i="8"/>
  <c r="K11" i="8"/>
  <c r="K9" i="8"/>
  <c r="K6" i="8"/>
  <c r="K5" i="8"/>
  <c r="K4" i="8"/>
  <c r="K3" i="8"/>
  <c r="K8" i="8"/>
  <c r="K7" i="8"/>
  <c r="K2" i="8"/>
  <c r="K266" i="1"/>
  <c r="K265" i="1"/>
  <c r="K264" i="1"/>
  <c r="K277" i="1"/>
  <c r="K276" i="1"/>
  <c r="K275" i="1"/>
  <c r="K274" i="1"/>
  <c r="K273" i="1"/>
  <c r="K272" i="1"/>
  <c r="K271" i="1"/>
  <c r="K270" i="1"/>
  <c r="K269" i="1"/>
  <c r="K268" i="1"/>
  <c r="K267" i="1"/>
  <c r="F151" i="3"/>
  <c r="Q2" i="6"/>
  <c r="K254" i="1"/>
  <c r="K255" i="1"/>
  <c r="K256" i="1"/>
  <c r="K257" i="1"/>
  <c r="K258" i="1"/>
  <c r="K259" i="1"/>
  <c r="K260" i="1"/>
  <c r="K261" i="1"/>
  <c r="K262" i="1"/>
  <c r="K263" i="1"/>
  <c r="K247" i="1"/>
  <c r="K248" i="1"/>
  <c r="K249" i="1"/>
  <c r="K250" i="1"/>
  <c r="K251" i="1"/>
  <c r="K252" i="1"/>
  <c r="K253" i="1"/>
  <c r="K246" i="1"/>
  <c r="K245" i="1"/>
  <c r="K244" i="1"/>
  <c r="K243" i="1"/>
  <c r="F150" i="3"/>
  <c r="F149" i="3"/>
  <c r="K240" i="1"/>
  <c r="K241" i="1"/>
  <c r="K242" i="1"/>
  <c r="F147" i="3"/>
  <c r="F148" i="3"/>
  <c r="F146" i="3"/>
  <c r="F145" i="3"/>
  <c r="F144" i="3"/>
  <c r="F143" i="3"/>
  <c r="F139" i="3"/>
  <c r="F138" i="3"/>
  <c r="F137" i="3"/>
  <c r="F136" i="3"/>
  <c r="F140" i="3"/>
  <c r="F141" i="3"/>
  <c r="F142" i="3"/>
  <c r="F127" i="3"/>
  <c r="F128" i="3"/>
  <c r="F129" i="3"/>
  <c r="F130" i="3"/>
  <c r="F131" i="3"/>
  <c r="F132" i="3"/>
  <c r="F133" i="3"/>
  <c r="F134" i="3"/>
  <c r="F135" i="3"/>
  <c r="F126" i="3"/>
  <c r="K233" i="1"/>
  <c r="K234" i="1"/>
  <c r="K235" i="1"/>
  <c r="K236" i="1"/>
  <c r="K237" i="1"/>
  <c r="K238" i="1"/>
  <c r="K239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E101" i="5"/>
  <c r="E100" i="5"/>
  <c r="E99" i="5"/>
  <c r="D101" i="5"/>
  <c r="D100" i="5"/>
  <c r="D99" i="5"/>
  <c r="Q3" i="6"/>
  <c r="Q4" i="6"/>
  <c r="Q5" i="6"/>
  <c r="Q6" i="6"/>
  <c r="Q7" i="6"/>
  <c r="Q8" i="6"/>
  <c r="Q9" i="6"/>
  <c r="E95" i="5"/>
  <c r="D95" i="5"/>
  <c r="K199" i="1"/>
  <c r="K200" i="1"/>
  <c r="K201" i="1"/>
  <c r="K202" i="1"/>
  <c r="K203" i="1"/>
  <c r="K204" i="1"/>
  <c r="K205" i="1"/>
  <c r="K197" i="1"/>
  <c r="K198" i="1"/>
  <c r="K196" i="1"/>
  <c r="E84" i="5"/>
  <c r="D84" i="5"/>
  <c r="K195" i="1"/>
  <c r="K194" i="1"/>
  <c r="K193" i="1"/>
  <c r="K192" i="1"/>
  <c r="K36" i="1"/>
  <c r="K37" i="1"/>
  <c r="K38" i="1"/>
  <c r="K39" i="1"/>
  <c r="K40" i="1"/>
  <c r="K41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109" i="1"/>
  <c r="K110" i="1"/>
  <c r="K111" i="1"/>
  <c r="K112" i="1"/>
  <c r="K114" i="1"/>
  <c r="K115" i="1"/>
  <c r="K116" i="1"/>
  <c r="K119" i="1"/>
  <c r="K123" i="1"/>
  <c r="K124" i="1"/>
  <c r="K125" i="1"/>
  <c r="K126" i="1"/>
  <c r="K127" i="1"/>
  <c r="K128" i="1"/>
  <c r="K129" i="1"/>
  <c r="K130" i="1"/>
  <c r="K131" i="1"/>
  <c r="K174" i="1"/>
  <c r="K89" i="1"/>
  <c r="K175" i="1"/>
  <c r="K90" i="1"/>
  <c r="K91" i="1"/>
  <c r="K92" i="1"/>
  <c r="K93" i="1"/>
  <c r="K176" i="1"/>
  <c r="K177" i="1"/>
  <c r="K94" i="1"/>
  <c r="K178" i="1"/>
  <c r="K95" i="1"/>
  <c r="K179" i="1"/>
  <c r="K180" i="1"/>
  <c r="K96" i="1"/>
  <c r="K97" i="1"/>
  <c r="K98" i="1"/>
  <c r="K181" i="1"/>
  <c r="K99" i="1"/>
  <c r="K100" i="1"/>
  <c r="K101" i="1"/>
  <c r="K102" i="1"/>
  <c r="K103" i="1"/>
  <c r="K104" i="1"/>
  <c r="K105" i="1"/>
  <c r="K106" i="1"/>
  <c r="K107" i="1"/>
  <c r="K108" i="1"/>
  <c r="K135" i="1"/>
  <c r="K136" i="1"/>
  <c r="K137" i="1"/>
  <c r="K138" i="1"/>
  <c r="K139" i="1"/>
  <c r="K156" i="1"/>
  <c r="K157" i="1"/>
  <c r="K158" i="1"/>
  <c r="K141" i="1"/>
  <c r="K142" i="1"/>
  <c r="K143" i="1"/>
  <c r="K144" i="1"/>
  <c r="K159" i="1"/>
  <c r="K145" i="1"/>
  <c r="K146" i="1"/>
  <c r="K147" i="1"/>
  <c r="K148" i="1"/>
  <c r="K149" i="1"/>
  <c r="K150" i="1"/>
  <c r="K160" i="1"/>
  <c r="K161" i="1"/>
  <c r="K162" i="1"/>
  <c r="K163" i="1"/>
  <c r="K164" i="1"/>
  <c r="K151" i="1"/>
  <c r="K165" i="1"/>
  <c r="K166" i="1"/>
  <c r="K167" i="1"/>
  <c r="K168" i="1"/>
  <c r="K169" i="1"/>
  <c r="K170" i="1"/>
  <c r="K171" i="1"/>
  <c r="K172" i="1"/>
  <c r="K173" i="1"/>
  <c r="K152" i="1"/>
  <c r="K153" i="1"/>
  <c r="K154" i="1"/>
  <c r="K155" i="1"/>
  <c r="K132" i="1"/>
  <c r="K133" i="1"/>
  <c r="K134" i="1"/>
  <c r="K182" i="1"/>
  <c r="K183" i="1"/>
  <c r="K184" i="1"/>
  <c r="K185" i="1"/>
  <c r="K186" i="1"/>
  <c r="K187" i="1"/>
  <c r="K188" i="1"/>
  <c r="K189" i="1"/>
  <c r="K190" i="1"/>
  <c r="K191" i="1"/>
  <c r="K3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G3" i="6"/>
  <c r="G8" i="6"/>
  <c r="G2" i="6"/>
  <c r="J8" i="6"/>
  <c r="K8" i="6" s="1"/>
  <c r="J7" i="6"/>
  <c r="K7" i="6" s="1"/>
  <c r="K3" i="6"/>
  <c r="K6" i="6"/>
  <c r="K2" i="6"/>
  <c r="J9" i="6"/>
  <c r="K9" i="6" s="1"/>
  <c r="J6" i="6"/>
  <c r="J5" i="6"/>
  <c r="K5" i="6" s="1"/>
  <c r="J4" i="6"/>
  <c r="K4" i="6" s="1"/>
  <c r="D54" i="5"/>
  <c r="E54" i="5"/>
  <c r="E69" i="5"/>
  <c r="D69" i="5"/>
  <c r="D67" i="5"/>
  <c r="F67" i="5" s="1"/>
  <c r="E63" i="5"/>
  <c r="D63" i="5"/>
  <c r="D61" i="5"/>
  <c r="E61" i="5"/>
  <c r="E57" i="5"/>
  <c r="D57" i="5"/>
  <c r="E74" i="5"/>
  <c r="D74" i="5"/>
  <c r="E41" i="5"/>
  <c r="D41" i="5"/>
  <c r="E40" i="5"/>
  <c r="D40" i="5"/>
  <c r="E73" i="5"/>
  <c r="D73" i="5"/>
  <c r="E39" i="5"/>
  <c r="D39" i="5"/>
  <c r="E38" i="5"/>
  <c r="D38" i="5"/>
  <c r="E32" i="5"/>
  <c r="F32" i="5" s="1"/>
  <c r="F6" i="5"/>
  <c r="F11" i="5"/>
  <c r="F5" i="5"/>
  <c r="F9" i="5"/>
  <c r="F10" i="5"/>
  <c r="F2" i="5"/>
  <c r="F3" i="5"/>
  <c r="F8" i="5"/>
  <c r="F100" i="5" l="1"/>
  <c r="F95" i="5"/>
  <c r="F84" i="5"/>
  <c r="F101" i="5"/>
  <c r="F99" i="5"/>
  <c r="F69" i="5"/>
  <c r="F54" i="5"/>
  <c r="F57" i="5"/>
  <c r="F63" i="5"/>
  <c r="F74" i="5"/>
  <c r="F61" i="5"/>
  <c r="F38" i="5"/>
  <c r="F40" i="5"/>
  <c r="F41" i="5"/>
  <c r="F73" i="5"/>
  <c r="F39" i="5"/>
</calcChain>
</file>

<file path=xl/sharedStrings.xml><?xml version="1.0" encoding="utf-8"?>
<sst xmlns="http://schemas.openxmlformats.org/spreadsheetml/2006/main" count="2146" uniqueCount="237">
  <si>
    <t>Date</t>
  </si>
  <si>
    <t>Time</t>
  </si>
  <si>
    <t>Flightdirection</t>
  </si>
  <si>
    <t>Flighttime</t>
  </si>
  <si>
    <t>Rain</t>
  </si>
  <si>
    <t>Windspeed</t>
  </si>
  <si>
    <t>Temperature</t>
  </si>
  <si>
    <t>Urbanisation</t>
  </si>
  <si>
    <t>NestID</t>
  </si>
  <si>
    <t>BaitID</t>
  </si>
  <si>
    <t>Cloudcoverage</t>
  </si>
  <si>
    <t>Winddirection</t>
  </si>
  <si>
    <t>secondary</t>
  </si>
  <si>
    <t>Longitude</t>
  </si>
  <si>
    <t>Latitude</t>
  </si>
  <si>
    <t>Distance</t>
  </si>
  <si>
    <t>Height</t>
  </si>
  <si>
    <t>Stage</t>
  </si>
  <si>
    <t>Webpage</t>
  </si>
  <si>
    <t xml:space="preserve">https://www.inaturalist.org/observations/131762910 </t>
  </si>
  <si>
    <t xml:space="preserve">https://www.inaturalist.org/observations/131763079 </t>
  </si>
  <si>
    <t>N</t>
  </si>
  <si>
    <t>O</t>
  </si>
  <si>
    <t>Z</t>
  </si>
  <si>
    <t>W</t>
  </si>
  <si>
    <t>NO</t>
  </si>
  <si>
    <t>ZO</t>
  </si>
  <si>
    <t>ZW</t>
  </si>
  <si>
    <t>Nest</t>
  </si>
  <si>
    <t>NW</t>
  </si>
  <si>
    <t>Species</t>
  </si>
  <si>
    <t>Amount</t>
  </si>
  <si>
    <t>Vespa crabro</t>
  </si>
  <si>
    <t>Formicidae</t>
  </si>
  <si>
    <t>+</t>
  </si>
  <si>
    <t>Vespula vulgaris</t>
  </si>
  <si>
    <t>Lepidoptera</t>
  </si>
  <si>
    <t>https://www.inaturalist.org/observations/132656804</t>
  </si>
  <si>
    <t>Location</t>
  </si>
  <si>
    <t>Melle</t>
  </si>
  <si>
    <t>Laarne</t>
  </si>
  <si>
    <t>Pink</t>
  </si>
  <si>
    <t>Weight_jar_ind</t>
  </si>
  <si>
    <t>Weight_jar</t>
  </si>
  <si>
    <t>Weight_ind</t>
  </si>
  <si>
    <t>Green</t>
  </si>
  <si>
    <t>Blue</t>
  </si>
  <si>
    <t>ColorInd</t>
  </si>
  <si>
    <t>15.1</t>
  </si>
  <si>
    <t>15.2</t>
  </si>
  <si>
    <t>16.1</t>
  </si>
  <si>
    <t>16.2</t>
  </si>
  <si>
    <t>16.3</t>
  </si>
  <si>
    <t>17.1</t>
  </si>
  <si>
    <t>17.2</t>
  </si>
  <si>
    <t>primary</t>
  </si>
  <si>
    <t>14.1</t>
  </si>
  <si>
    <t>14.2</t>
  </si>
  <si>
    <t>18.1</t>
  </si>
  <si>
    <t>18.2</t>
  </si>
  <si>
    <t>Orange</t>
  </si>
  <si>
    <t>Yellow</t>
  </si>
  <si>
    <t>Red</t>
  </si>
  <si>
    <t>Gentbrugge</t>
  </si>
  <si>
    <t>Zender</t>
  </si>
  <si>
    <t>Aalst</t>
  </si>
  <si>
    <t>Brasschaat</t>
  </si>
  <si>
    <t>https://www.inaturalist.org/observations/133230405</t>
  </si>
  <si>
    <t xml:space="preserve">https://www.inaturalist.org/observations/132164155 </t>
  </si>
  <si>
    <t>https://www.inaturalist.org/observations/134191993</t>
  </si>
  <si>
    <t>https://www.inaturalist.org/observations/134191977</t>
  </si>
  <si>
    <t>https://www.inaturalist.org/observations/134192125</t>
  </si>
  <si>
    <t>https://www.inaturalist.org/observations/129701082</t>
  </si>
  <si>
    <t>https://www.inaturalist.org/observations/134135385</t>
  </si>
  <si>
    <t>Huldenberg</t>
  </si>
  <si>
    <t>White</t>
  </si>
  <si>
    <t>Overijse</t>
  </si>
  <si>
    <t>https://www.inaturalist.org/observations/133932434</t>
  </si>
  <si>
    <t>Schilde</t>
  </si>
  <si>
    <t>https://www.inaturalist.org/observations/134004710</t>
  </si>
  <si>
    <t>Keerbergen</t>
  </si>
  <si>
    <t>https://www.inaturalist.org/observations/129163560</t>
  </si>
  <si>
    <t>Beerse</t>
  </si>
  <si>
    <t>https://www.inaturalist.org/observations/131165218</t>
  </si>
  <si>
    <t>Red/Yellow/Red</t>
  </si>
  <si>
    <t>Red/White</t>
  </si>
  <si>
    <t>Yellow/White</t>
  </si>
  <si>
    <t>White/Red</t>
  </si>
  <si>
    <t>Unmarked</t>
  </si>
  <si>
    <t>Zomergem</t>
  </si>
  <si>
    <t>https://www.inaturalist.org/observations/133639051</t>
  </si>
  <si>
    <t xml:space="preserve">https://www.inaturalist.org/observations/134826401 </t>
  </si>
  <si>
    <t>A</t>
  </si>
  <si>
    <t>FluoPink</t>
  </si>
  <si>
    <t>1.2</t>
  </si>
  <si>
    <t>https://www.inaturalist.org/observations/136005198</t>
  </si>
  <si>
    <t>first flight 60°</t>
  </si>
  <si>
    <t>same individuals are flying on bait 6 so I added them twice in this dataset</t>
  </si>
  <si>
    <t>Tremelo</t>
  </si>
  <si>
    <t>https://www.inaturalist.org/observations/136058120</t>
  </si>
  <si>
    <t>B</t>
  </si>
  <si>
    <t>Drongen_kruisstraat</t>
  </si>
  <si>
    <t>Gent_internaat</t>
  </si>
  <si>
    <t>Gent_parklaan</t>
  </si>
  <si>
    <t>Drongen_hoogland</t>
  </si>
  <si>
    <t>Gent_klaproosstraat</t>
  </si>
  <si>
    <t>Aalst_hofstade</t>
  </si>
  <si>
    <t>Mais</t>
  </si>
  <si>
    <t>Koeien</t>
  </si>
  <si>
    <t>Miserie</t>
  </si>
  <si>
    <t>Allure</t>
  </si>
  <si>
    <t>Paradijskouter1</t>
  </si>
  <si>
    <t>Grasmaaier</t>
  </si>
  <si>
    <t>Klaphof</t>
  </si>
  <si>
    <t>Blue/Red</t>
  </si>
  <si>
    <t>Yellow/Blue</t>
  </si>
  <si>
    <t>Yellow/Red</t>
  </si>
  <si>
    <t>Yellow/Pink</t>
  </si>
  <si>
    <t>Green/White</t>
  </si>
  <si>
    <t>Paradijskouter2</t>
  </si>
  <si>
    <t>Red/Red</t>
  </si>
  <si>
    <t>Kruisstraat2</t>
  </si>
  <si>
    <t>Kruisstraat1</t>
  </si>
  <si>
    <t>zelfde? Als Pluimpje of gezenderde individu?</t>
  </si>
  <si>
    <t>Gent_Ledeganck</t>
  </si>
  <si>
    <t>https://www.inaturalist.org/observations/137877252</t>
  </si>
  <si>
    <t>Kalmthout</t>
  </si>
  <si>
    <t>https://www.inaturalist.org/observations/135480220</t>
  </si>
  <si>
    <t>https://www.inaturalist.org/observations/137830308</t>
  </si>
  <si>
    <t>https://www.inaturalist.org/observations/137830318</t>
  </si>
  <si>
    <t>Linden</t>
  </si>
  <si>
    <t>https://www.inaturalist.org/observations/137830293</t>
  </si>
  <si>
    <t>Successful</t>
  </si>
  <si>
    <t>Tag_weight</t>
  </si>
  <si>
    <t>Hornet_weight</t>
  </si>
  <si>
    <t>Merelbeke</t>
  </si>
  <si>
    <t>Yes</t>
  </si>
  <si>
    <t>No</t>
  </si>
  <si>
    <t>Drongen</t>
  </si>
  <si>
    <t>Ieper</t>
  </si>
  <si>
    <t>Time_startflying</t>
  </si>
  <si>
    <t>Time_nestFound</t>
  </si>
  <si>
    <t>Hoornaar direct opgestegen en weggevlogen, 100m verder in palmboom geland. Dag erna gaan kijken en toch terug kunnen opgestegen vanuit de palmboom naar andere locatie.</t>
  </si>
  <si>
    <t>Time needed to find the nest</t>
  </si>
  <si>
    <t>Geen suikerwater gegeven</t>
  </si>
  <si>
    <t>Gevangen in netje met pesticiden</t>
  </si>
  <si>
    <t>2u in potje gezeten</t>
  </si>
  <si>
    <t>Tagbody_ratio</t>
  </si>
  <si>
    <t>Opwijk</t>
  </si>
  <si>
    <t>https://www.inaturalist.org/observations/138141377</t>
  </si>
  <si>
    <t>Heuvelland</t>
  </si>
  <si>
    <t>DirectionFromNest</t>
  </si>
  <si>
    <t>DirectionFromBait</t>
  </si>
  <si>
    <t>DirectionToNest</t>
  </si>
  <si>
    <t>FlightError</t>
  </si>
  <si>
    <t>Observer</t>
  </si>
  <si>
    <t>Destelbergen</t>
  </si>
  <si>
    <t>https://www.inaturalist.org/observations/139134482</t>
  </si>
  <si>
    <t>https://www.inaturalist.org/observations/137432993</t>
  </si>
  <si>
    <t>Asterdreef</t>
  </si>
  <si>
    <t xml:space="preserve">https://www.inaturalist.org/observations/137877125 </t>
  </si>
  <si>
    <t>Aarschot_Langaard</t>
  </si>
  <si>
    <t>Aarschot_Sluiskensweg</t>
  </si>
  <si>
    <t>Niet op iNaturalist gemeld?</t>
  </si>
  <si>
    <t>R</t>
  </si>
  <si>
    <t>S</t>
  </si>
  <si>
    <t>T</t>
  </si>
  <si>
    <t>U</t>
  </si>
  <si>
    <t>V</t>
  </si>
  <si>
    <t>X</t>
  </si>
  <si>
    <t>10/16/2022</t>
  </si>
  <si>
    <t>10/15/2022</t>
  </si>
  <si>
    <t>Drongen_Kroonprinsstraat</t>
  </si>
  <si>
    <t>https://www.inaturalist.org/observations/140168399</t>
  </si>
  <si>
    <t>Red-Blue</t>
  </si>
  <si>
    <t>Yellow-Orange</t>
  </si>
  <si>
    <t>Yellow-Green</t>
  </si>
  <si>
    <t>Herentals</t>
  </si>
  <si>
    <t>SintJobsstraat</t>
  </si>
  <si>
    <t>Hondenweide</t>
  </si>
  <si>
    <t>Gent_Reigerspark</t>
  </si>
  <si>
    <t>Hof Ter Mere</t>
  </si>
  <si>
    <t>Aarschot_Gelrode</t>
  </si>
  <si>
    <t>https://www.inaturalist.org/observations/139938633</t>
  </si>
  <si>
    <t>C</t>
  </si>
  <si>
    <t>https://www.inaturalist.org/observations/139883361</t>
  </si>
  <si>
    <t>Werchter</t>
  </si>
  <si>
    <t>https://www.inaturalist.org/observations/131542772</t>
  </si>
  <si>
    <t>Werchter_Guldentop</t>
  </si>
  <si>
    <t>Eerst rechterkolom invullen!! Daarna gemakkelijker om te kopiëren</t>
  </si>
  <si>
    <t>Maldegem</t>
  </si>
  <si>
    <t>https://www.inaturalist.org/observations/139768597</t>
  </si>
  <si>
    <t>10/19/2022</t>
  </si>
  <si>
    <t>10/20/2022</t>
  </si>
  <si>
    <t>Sint_Amandsberg</t>
  </si>
  <si>
    <t>Apotheek</t>
  </si>
  <si>
    <t>Azaleapark</t>
  </si>
  <si>
    <t>Sint_AmandsbergBoom</t>
  </si>
  <si>
    <t>Schiplaken_Goorstraat</t>
  </si>
  <si>
    <t>Schiplaken_Blokstraat</t>
  </si>
  <si>
    <t>Schiplaken_Venstraat</t>
  </si>
  <si>
    <t>Goorstraat</t>
  </si>
  <si>
    <t>Venstraat_tuin</t>
  </si>
  <si>
    <t>Venstraat_doodlopend</t>
  </si>
  <si>
    <t>ImkerBart</t>
  </si>
  <si>
    <t>tertiary</t>
  </si>
  <si>
    <t>Flighttime_min</t>
  </si>
  <si>
    <t>Urbanisation50m</t>
  </si>
  <si>
    <t>Urbanisation100m</t>
  </si>
  <si>
    <t>Urbanisation25m</t>
  </si>
  <si>
    <t>tailwind</t>
  </si>
  <si>
    <t>perpendicular</t>
  </si>
  <si>
    <t>upwind</t>
  </si>
  <si>
    <t>Wind</t>
  </si>
  <si>
    <t>Winddifference</t>
  </si>
  <si>
    <t>ID</t>
  </si>
  <si>
    <t>Werchter_Hinderenberg</t>
  </si>
  <si>
    <t>https://www.inaturalist.org/observations/139134380</t>
  </si>
  <si>
    <t>https://www.inaturalist.org/observations/139082630</t>
  </si>
  <si>
    <t>primaire nest was reeds leeg na bestrijding van secundaire nest in Hofstraat</t>
  </si>
  <si>
    <t>Werchtersebaan</t>
  </si>
  <si>
    <t>Traject100m</t>
  </si>
  <si>
    <t>Traject50m</t>
  </si>
  <si>
    <t>Traject25m</t>
  </si>
  <si>
    <t>J</t>
  </si>
  <si>
    <t>K</t>
  </si>
  <si>
    <t>D</t>
  </si>
  <si>
    <t>E</t>
  </si>
  <si>
    <t>P</t>
  </si>
  <si>
    <t>F</t>
  </si>
  <si>
    <t>G</t>
  </si>
  <si>
    <t>H</t>
  </si>
  <si>
    <t>I</t>
  </si>
  <si>
    <t>L</t>
  </si>
  <si>
    <t>M</t>
  </si>
  <si>
    <t>Q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</si>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</sst>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"/>
    <numFmt numFmtId="165" formatCode="0.0000000"/>
    <numFmt numFmtId="166" formatCode="0.0"/>
    <numFmt numFmtId="167" formatCode="[$-F400]h:mm:ss\ AM/PM"/>
    <numFmt numFmtId="168" formatCode="0.0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 applyAlignment="1">
      <alignment wrapText="1"/>
    </xf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5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2" applyNumberFormat="1" applyFont="1" applyFill="1"/>
    <xf numFmtId="2" fontId="0" fillId="0" borderId="0" xfId="2" applyNumberFormat="1" applyFont="1"/>
    <xf numFmtId="0" fontId="6" fillId="0" borderId="0" xfId="0" applyFont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6058120" TargetMode="External"/><Relationship Id="rId13" Type="http://schemas.openxmlformats.org/officeDocument/2006/relationships/hyperlink" Target="https://www.inaturalist.org/observations/139134482" TargetMode="External"/><Relationship Id="rId18" Type="http://schemas.openxmlformats.org/officeDocument/2006/relationships/hyperlink" Target="https://www.inaturalist.org/observations/133230405" TargetMode="External"/><Relationship Id="rId26" Type="http://schemas.openxmlformats.org/officeDocument/2006/relationships/hyperlink" Target="https://www.inaturalist.org/observations/137830293" TargetMode="External"/><Relationship Id="rId3" Type="http://schemas.openxmlformats.org/officeDocument/2006/relationships/hyperlink" Target="https://www.inaturalist.org/observations/132656804" TargetMode="External"/><Relationship Id="rId21" Type="http://schemas.openxmlformats.org/officeDocument/2006/relationships/hyperlink" Target="https://www.inaturalist.org/observations/134135385" TargetMode="External"/><Relationship Id="rId7" Type="http://schemas.openxmlformats.org/officeDocument/2006/relationships/hyperlink" Target="https://www.inaturalist.org/observations/134826401" TargetMode="External"/><Relationship Id="rId12" Type="http://schemas.openxmlformats.org/officeDocument/2006/relationships/hyperlink" Target="https://www.inaturalist.org/observations/138141377" TargetMode="External"/><Relationship Id="rId17" Type="http://schemas.openxmlformats.org/officeDocument/2006/relationships/hyperlink" Target="https://www.inaturalist.org/observations/133639051" TargetMode="External"/><Relationship Id="rId25" Type="http://schemas.openxmlformats.org/officeDocument/2006/relationships/hyperlink" Target="https://www.inaturalist.org/observations/13548022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inaturalist.org/observations/131763079" TargetMode="External"/><Relationship Id="rId16" Type="http://schemas.openxmlformats.org/officeDocument/2006/relationships/hyperlink" Target="https://www.inaturalist.org/observations/139938633" TargetMode="External"/><Relationship Id="rId20" Type="http://schemas.openxmlformats.org/officeDocument/2006/relationships/hyperlink" Target="https://www.inaturalist.org/observations/134191977" TargetMode="External"/><Relationship Id="rId29" Type="http://schemas.openxmlformats.org/officeDocument/2006/relationships/hyperlink" Target="https://www.inaturalist.org/observations/140168399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4192125" TargetMode="External"/><Relationship Id="rId11" Type="http://schemas.openxmlformats.org/officeDocument/2006/relationships/hyperlink" Target="https://www.inaturalist.org/observations/133932434" TargetMode="External"/><Relationship Id="rId24" Type="http://schemas.openxmlformats.org/officeDocument/2006/relationships/hyperlink" Target="https://www.inaturalist.org/observations/131165218" TargetMode="External"/><Relationship Id="rId32" Type="http://schemas.openxmlformats.org/officeDocument/2006/relationships/hyperlink" Target="https://www.inaturalist.org/observations/136005198" TargetMode="External"/><Relationship Id="rId5" Type="http://schemas.openxmlformats.org/officeDocument/2006/relationships/hyperlink" Target="https://www.inaturalist.org/observations/129701082" TargetMode="External"/><Relationship Id="rId15" Type="http://schemas.openxmlformats.org/officeDocument/2006/relationships/hyperlink" Target="https://www.inaturalist.org/observations/137877125" TargetMode="External"/><Relationship Id="rId23" Type="http://schemas.openxmlformats.org/officeDocument/2006/relationships/hyperlink" Target="https://www.inaturalist.org/observations/129163560" TargetMode="External"/><Relationship Id="rId28" Type="http://schemas.openxmlformats.org/officeDocument/2006/relationships/hyperlink" Target="https://www.inaturalist.org/observations/139768597" TargetMode="External"/><Relationship Id="rId10" Type="http://schemas.openxmlformats.org/officeDocument/2006/relationships/hyperlink" Target="https://www.inaturalist.org/observations/137830318" TargetMode="External"/><Relationship Id="rId19" Type="http://schemas.openxmlformats.org/officeDocument/2006/relationships/hyperlink" Target="https://www.inaturalist.org/observations/134191993" TargetMode="External"/><Relationship Id="rId31" Type="http://schemas.openxmlformats.org/officeDocument/2006/relationships/hyperlink" Target="https://www.inaturalist.org/observations/139883361" TargetMode="External"/><Relationship Id="rId4" Type="http://schemas.openxmlformats.org/officeDocument/2006/relationships/hyperlink" Target="https://www.inaturalist.org/observations/132164155" TargetMode="External"/><Relationship Id="rId9" Type="http://schemas.openxmlformats.org/officeDocument/2006/relationships/hyperlink" Target="https://www.inaturalist.org/observations/137830308" TargetMode="External"/><Relationship Id="rId14" Type="http://schemas.openxmlformats.org/officeDocument/2006/relationships/hyperlink" Target="https://www.inaturalist.org/observations/137432993" TargetMode="External"/><Relationship Id="rId22" Type="http://schemas.openxmlformats.org/officeDocument/2006/relationships/hyperlink" Target="https://www.inaturalist.org/observations/134004710" TargetMode="External"/><Relationship Id="rId27" Type="http://schemas.openxmlformats.org/officeDocument/2006/relationships/hyperlink" Target="https://www.inaturalist.org/observations/131542772" TargetMode="External"/><Relationship Id="rId30" Type="http://schemas.openxmlformats.org/officeDocument/2006/relationships/hyperlink" Target="https://www.inaturalist.org/observations/1378772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3932434" TargetMode="External"/><Relationship Id="rId13" Type="http://schemas.openxmlformats.org/officeDocument/2006/relationships/hyperlink" Target="https://www.inaturalist.org/observations/139938633" TargetMode="External"/><Relationship Id="rId18" Type="http://schemas.openxmlformats.org/officeDocument/2006/relationships/hyperlink" Target="https://www.inaturalist.org/observations/134004710" TargetMode="External"/><Relationship Id="rId26" Type="http://schemas.openxmlformats.org/officeDocument/2006/relationships/hyperlink" Target="https://www.inaturalist.org/observations/137877252" TargetMode="External"/><Relationship Id="rId3" Type="http://schemas.openxmlformats.org/officeDocument/2006/relationships/hyperlink" Target="https://www.inaturalist.org/observations/129701082" TargetMode="External"/><Relationship Id="rId21" Type="http://schemas.openxmlformats.org/officeDocument/2006/relationships/hyperlink" Target="https://www.inaturalist.org/observations/135480220" TargetMode="External"/><Relationship Id="rId7" Type="http://schemas.openxmlformats.org/officeDocument/2006/relationships/hyperlink" Target="https://www.inaturalist.org/observations/137830318" TargetMode="External"/><Relationship Id="rId12" Type="http://schemas.openxmlformats.org/officeDocument/2006/relationships/hyperlink" Target="https://www.inaturalist.org/observations/137877125" TargetMode="External"/><Relationship Id="rId17" Type="http://schemas.openxmlformats.org/officeDocument/2006/relationships/hyperlink" Target="https://www.inaturalist.org/observations/134135385" TargetMode="External"/><Relationship Id="rId25" Type="http://schemas.openxmlformats.org/officeDocument/2006/relationships/hyperlink" Target="https://www.inaturalist.org/observations/140168399" TargetMode="External"/><Relationship Id="rId2" Type="http://schemas.openxmlformats.org/officeDocument/2006/relationships/hyperlink" Target="https://www.inaturalist.org/observations/132656804" TargetMode="External"/><Relationship Id="rId16" Type="http://schemas.openxmlformats.org/officeDocument/2006/relationships/hyperlink" Target="https://www.inaturalist.org/observations/134191993" TargetMode="External"/><Relationship Id="rId20" Type="http://schemas.openxmlformats.org/officeDocument/2006/relationships/hyperlink" Target="https://www.inaturalist.org/observations/131165218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7830308" TargetMode="External"/><Relationship Id="rId11" Type="http://schemas.openxmlformats.org/officeDocument/2006/relationships/hyperlink" Target="https://www.inaturalist.org/observations/137432993" TargetMode="External"/><Relationship Id="rId24" Type="http://schemas.openxmlformats.org/officeDocument/2006/relationships/hyperlink" Target="https://www.inaturalist.org/observations/139768597" TargetMode="External"/><Relationship Id="rId5" Type="http://schemas.openxmlformats.org/officeDocument/2006/relationships/hyperlink" Target="https://www.inaturalist.org/observations/136058120" TargetMode="External"/><Relationship Id="rId15" Type="http://schemas.openxmlformats.org/officeDocument/2006/relationships/hyperlink" Target="https://www.inaturalist.org/observations/133230405" TargetMode="External"/><Relationship Id="rId23" Type="http://schemas.openxmlformats.org/officeDocument/2006/relationships/hyperlink" Target="https://www.inaturalist.org/observations/131542772" TargetMode="External"/><Relationship Id="rId28" Type="http://schemas.openxmlformats.org/officeDocument/2006/relationships/hyperlink" Target="https://www.inaturalist.org/observations/136005198" TargetMode="External"/><Relationship Id="rId10" Type="http://schemas.openxmlformats.org/officeDocument/2006/relationships/hyperlink" Target="https://www.inaturalist.org/observations/139134482" TargetMode="External"/><Relationship Id="rId19" Type="http://schemas.openxmlformats.org/officeDocument/2006/relationships/hyperlink" Target="https://www.inaturalist.org/observations/129163560" TargetMode="External"/><Relationship Id="rId4" Type="http://schemas.openxmlformats.org/officeDocument/2006/relationships/hyperlink" Target="https://www.inaturalist.org/observations/134826401" TargetMode="External"/><Relationship Id="rId9" Type="http://schemas.openxmlformats.org/officeDocument/2006/relationships/hyperlink" Target="https://www.inaturalist.org/observations/138141377" TargetMode="External"/><Relationship Id="rId14" Type="http://schemas.openxmlformats.org/officeDocument/2006/relationships/hyperlink" Target="https://www.inaturalist.org/observations/133639051" TargetMode="External"/><Relationship Id="rId22" Type="http://schemas.openxmlformats.org/officeDocument/2006/relationships/hyperlink" Target="https://www.inaturalist.org/observations/137830293" TargetMode="External"/><Relationship Id="rId27" Type="http://schemas.openxmlformats.org/officeDocument/2006/relationships/hyperlink" Target="https://www.inaturalist.org/observations/1398833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462-51EA-49F0-8541-5518B67248DA}">
  <dimension ref="A1:V285"/>
  <sheetViews>
    <sheetView tabSelected="1" topLeftCell="B1" zoomScale="92" zoomScaleNormal="55" workbookViewId="0">
      <pane ySplit="1" topLeftCell="A54" activePane="bottomLeft" state="frozen"/>
      <selection pane="bottomLeft" activeCell="A69" sqref="A69:XFD69"/>
    </sheetView>
  </sheetViews>
  <sheetFormatPr defaultRowHeight="14.4" x14ac:dyDescent="0.3"/>
  <cols>
    <col min="2" max="2" width="12.77734375" style="20" customWidth="1"/>
    <col min="3" max="3" width="7.44140625" style="20" customWidth="1"/>
    <col min="4" max="4" width="5.33203125" customWidth="1"/>
    <col min="5" max="5" width="21.6640625" customWidth="1"/>
    <col min="6" max="7" width="20" customWidth="1"/>
    <col min="9" max="9" width="20" customWidth="1"/>
    <col min="10" max="11" width="13.33203125" customWidth="1"/>
    <col min="12" max="12" width="10.5546875" style="23" customWidth="1"/>
    <col min="13" max="13" width="11.109375" style="32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>
        <f>IF(ABS(J2-Q2)&gt;180,360-ABS(J2-Q2),ABS(J2-Q2))</f>
        <v>50</v>
      </c>
      <c r="T2" t="s">
        <v>211</v>
      </c>
      <c r="U2"/>
      <c r="V2"/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66" si="2">IF(ABS(J3-Q3)&gt;180,360-ABS(J3-Q3),ABS(J3-Q3))</f>
        <v>50</v>
      </c>
      <c r="T3" t="s">
        <v>211</v>
      </c>
      <c r="U3"/>
      <c r="V3"/>
    </row>
    <row r="4" spans="1:22" s="1" customFormat="1" x14ac:dyDescent="0.3">
      <c r="A4" s="1">
        <f t="shared" ref="A4:A67" si="3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s="11">
        <v>0</v>
      </c>
      <c r="O4">
        <v>0</v>
      </c>
      <c r="P4">
        <v>4</v>
      </c>
      <c r="Q4">
        <v>50</v>
      </c>
      <c r="R4" s="7">
        <v>23</v>
      </c>
      <c r="S4">
        <f t="shared" si="2"/>
        <v>50</v>
      </c>
      <c r="T4" t="s">
        <v>211</v>
      </c>
      <c r="U4"/>
      <c r="V4"/>
    </row>
    <row r="5" spans="1:22" s="1" customFormat="1" x14ac:dyDescent="0.3">
      <c r="A5" s="1">
        <f t="shared" si="3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s="11">
        <v>0</v>
      </c>
      <c r="O5">
        <v>0</v>
      </c>
      <c r="P5">
        <v>4</v>
      </c>
      <c r="Q5">
        <v>50</v>
      </c>
      <c r="R5" s="7">
        <v>23</v>
      </c>
      <c r="S5">
        <f t="shared" si="2"/>
        <v>50</v>
      </c>
      <c r="T5" t="s">
        <v>211</v>
      </c>
      <c r="U5"/>
      <c r="V5"/>
    </row>
    <row r="6" spans="1:22" s="1" customFormat="1" x14ac:dyDescent="0.3">
      <c r="A6" s="1">
        <f t="shared" si="3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s="11">
        <v>0</v>
      </c>
      <c r="O6">
        <v>0</v>
      </c>
      <c r="P6">
        <v>4</v>
      </c>
      <c r="Q6">
        <v>50</v>
      </c>
      <c r="R6" s="7">
        <v>24</v>
      </c>
      <c r="S6">
        <f t="shared" si="2"/>
        <v>50</v>
      </c>
      <c r="T6" t="s">
        <v>211</v>
      </c>
      <c r="U6"/>
      <c r="V6"/>
    </row>
    <row r="7" spans="1:22" s="1" customFormat="1" x14ac:dyDescent="0.3">
      <c r="A7" s="1">
        <f t="shared" si="3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s="11">
        <v>0</v>
      </c>
      <c r="O7">
        <v>0</v>
      </c>
      <c r="P7">
        <v>4</v>
      </c>
      <c r="Q7">
        <v>50</v>
      </c>
      <c r="R7" s="7">
        <v>24</v>
      </c>
      <c r="S7">
        <f t="shared" si="2"/>
        <v>50</v>
      </c>
      <c r="T7" t="s">
        <v>211</v>
      </c>
      <c r="U7"/>
      <c r="V7"/>
    </row>
    <row r="8" spans="1:22" s="1" customFormat="1" x14ac:dyDescent="0.3">
      <c r="A8" s="1">
        <f t="shared" si="3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s="11">
        <v>0</v>
      </c>
      <c r="O8">
        <v>0</v>
      </c>
      <c r="P8">
        <v>4</v>
      </c>
      <c r="Q8">
        <v>50</v>
      </c>
      <c r="R8" s="7">
        <v>24</v>
      </c>
      <c r="S8">
        <f t="shared" si="2"/>
        <v>50</v>
      </c>
      <c r="T8" t="s">
        <v>211</v>
      </c>
      <c r="U8"/>
      <c r="V8"/>
    </row>
    <row r="9" spans="1:22" x14ac:dyDescent="0.3">
      <c r="A9" s="1">
        <f t="shared" si="3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s="11">
        <v>0</v>
      </c>
      <c r="O9">
        <v>0</v>
      </c>
      <c r="P9">
        <v>4</v>
      </c>
      <c r="Q9">
        <v>50</v>
      </c>
      <c r="R9" s="7">
        <v>25</v>
      </c>
      <c r="S9">
        <f t="shared" si="2"/>
        <v>50</v>
      </c>
      <c r="T9" t="s">
        <v>211</v>
      </c>
    </row>
    <row r="10" spans="1:22" x14ac:dyDescent="0.3">
      <c r="A10" s="1">
        <f t="shared" si="3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s="11">
        <v>0</v>
      </c>
      <c r="O10">
        <v>0</v>
      </c>
      <c r="P10">
        <v>4</v>
      </c>
      <c r="Q10">
        <v>50</v>
      </c>
      <c r="R10" s="7">
        <v>25</v>
      </c>
      <c r="S10">
        <f t="shared" si="2"/>
        <v>50</v>
      </c>
      <c r="T10" t="s">
        <v>211</v>
      </c>
    </row>
    <row r="11" spans="1:22" x14ac:dyDescent="0.3">
      <c r="A11" s="1">
        <f t="shared" si="3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s="11">
        <v>0</v>
      </c>
      <c r="O11">
        <v>0</v>
      </c>
      <c r="P11">
        <v>4</v>
      </c>
      <c r="Q11">
        <v>120</v>
      </c>
      <c r="R11" s="7">
        <v>25</v>
      </c>
      <c r="S11">
        <f t="shared" si="2"/>
        <v>140</v>
      </c>
      <c r="T11" t="s">
        <v>212</v>
      </c>
    </row>
    <row r="12" spans="1:22" x14ac:dyDescent="0.3">
      <c r="A12" s="1">
        <f t="shared" si="3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s="11">
        <v>0</v>
      </c>
      <c r="O12">
        <v>0</v>
      </c>
      <c r="P12">
        <v>4</v>
      </c>
      <c r="Q12">
        <v>120</v>
      </c>
      <c r="R12" s="7">
        <v>25</v>
      </c>
      <c r="S12">
        <f t="shared" si="2"/>
        <v>120</v>
      </c>
      <c r="T12" t="s">
        <v>211</v>
      </c>
    </row>
    <row r="13" spans="1:22" x14ac:dyDescent="0.3">
      <c r="A13" s="1">
        <f t="shared" si="3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s="11">
        <v>0</v>
      </c>
      <c r="O13">
        <v>0</v>
      </c>
      <c r="P13">
        <v>4</v>
      </c>
      <c r="Q13">
        <v>120</v>
      </c>
      <c r="R13" s="7">
        <v>25</v>
      </c>
      <c r="S13">
        <f t="shared" si="2"/>
        <v>140</v>
      </c>
      <c r="T13" t="s">
        <v>212</v>
      </c>
    </row>
    <row r="14" spans="1:22" x14ac:dyDescent="0.3">
      <c r="A14" s="1">
        <f t="shared" si="3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s="11">
        <v>0</v>
      </c>
      <c r="O14">
        <v>0</v>
      </c>
      <c r="P14">
        <v>4</v>
      </c>
      <c r="Q14">
        <v>120</v>
      </c>
      <c r="R14" s="7">
        <v>25</v>
      </c>
      <c r="S14">
        <f t="shared" si="2"/>
        <v>120</v>
      </c>
      <c r="T14" t="s">
        <v>211</v>
      </c>
    </row>
    <row r="15" spans="1:22" x14ac:dyDescent="0.3">
      <c r="A15" s="1">
        <f t="shared" si="3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s="11">
        <v>0</v>
      </c>
      <c r="O15">
        <v>0</v>
      </c>
      <c r="P15">
        <v>4</v>
      </c>
      <c r="Q15">
        <v>120</v>
      </c>
      <c r="R15" s="7">
        <v>25</v>
      </c>
      <c r="S15">
        <f t="shared" si="2"/>
        <v>120</v>
      </c>
      <c r="T15" t="s">
        <v>211</v>
      </c>
    </row>
    <row r="16" spans="1:22" x14ac:dyDescent="0.3">
      <c r="A16" s="1">
        <f t="shared" si="3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s="11">
        <v>0</v>
      </c>
      <c r="O16">
        <v>0</v>
      </c>
      <c r="P16">
        <v>4</v>
      </c>
      <c r="Q16">
        <v>120</v>
      </c>
      <c r="R16" s="7">
        <v>25</v>
      </c>
      <c r="S16">
        <f t="shared" si="2"/>
        <v>140</v>
      </c>
      <c r="T16" t="s">
        <v>212</v>
      </c>
    </row>
    <row r="17" spans="1:20" x14ac:dyDescent="0.3">
      <c r="A17" s="1">
        <f t="shared" si="3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s="11">
        <v>0</v>
      </c>
      <c r="O17">
        <v>0</v>
      </c>
      <c r="P17">
        <v>4</v>
      </c>
      <c r="Q17">
        <v>120</v>
      </c>
      <c r="R17" s="7">
        <v>26</v>
      </c>
      <c r="S17">
        <f t="shared" si="2"/>
        <v>80</v>
      </c>
      <c r="T17" t="s">
        <v>211</v>
      </c>
    </row>
    <row r="18" spans="1:20" x14ac:dyDescent="0.3">
      <c r="A18" s="1">
        <f t="shared" si="3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s="11">
        <v>0</v>
      </c>
      <c r="O18">
        <v>0</v>
      </c>
      <c r="P18">
        <v>4</v>
      </c>
      <c r="Q18">
        <v>120</v>
      </c>
      <c r="R18" s="7">
        <v>26</v>
      </c>
      <c r="S18">
        <f t="shared" si="2"/>
        <v>120</v>
      </c>
      <c r="T18" t="s">
        <v>211</v>
      </c>
    </row>
    <row r="19" spans="1:20" x14ac:dyDescent="0.3">
      <c r="A19" s="1">
        <f t="shared" si="3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s="11">
        <v>0</v>
      </c>
      <c r="O19">
        <v>0</v>
      </c>
      <c r="P19">
        <v>4</v>
      </c>
      <c r="Q19">
        <v>120</v>
      </c>
      <c r="R19" s="7">
        <v>26</v>
      </c>
      <c r="S19">
        <f t="shared" si="2"/>
        <v>50</v>
      </c>
      <c r="T19" t="s">
        <v>211</v>
      </c>
    </row>
    <row r="20" spans="1:20" x14ac:dyDescent="0.3">
      <c r="A20" s="1">
        <f t="shared" si="3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s="11">
        <v>0</v>
      </c>
      <c r="O20">
        <v>0</v>
      </c>
      <c r="P20">
        <v>4</v>
      </c>
      <c r="Q20">
        <v>120</v>
      </c>
      <c r="R20" s="7">
        <v>26</v>
      </c>
      <c r="S20">
        <f t="shared" si="2"/>
        <v>120</v>
      </c>
      <c r="T20" t="s">
        <v>211</v>
      </c>
    </row>
    <row r="21" spans="1:20" x14ac:dyDescent="0.3">
      <c r="A21" s="1">
        <f t="shared" si="3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s="11">
        <v>0</v>
      </c>
      <c r="O21">
        <v>0</v>
      </c>
      <c r="P21">
        <v>4</v>
      </c>
      <c r="Q21">
        <v>120</v>
      </c>
      <c r="R21" s="7">
        <v>26</v>
      </c>
      <c r="S21">
        <f t="shared" si="2"/>
        <v>50</v>
      </c>
      <c r="T21" t="s">
        <v>211</v>
      </c>
    </row>
    <row r="22" spans="1:20" x14ac:dyDescent="0.3">
      <c r="A22" s="1">
        <f t="shared" si="3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s="11">
        <v>0</v>
      </c>
      <c r="O22">
        <v>0</v>
      </c>
      <c r="P22">
        <v>4</v>
      </c>
      <c r="Q22">
        <v>120</v>
      </c>
      <c r="R22" s="7">
        <v>26</v>
      </c>
      <c r="S22">
        <f t="shared" si="2"/>
        <v>160</v>
      </c>
      <c r="T22" t="s">
        <v>212</v>
      </c>
    </row>
    <row r="23" spans="1:20" x14ac:dyDescent="0.3">
      <c r="A23" s="1">
        <f t="shared" si="3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s="11">
        <v>0</v>
      </c>
      <c r="O23">
        <v>0</v>
      </c>
      <c r="P23">
        <v>4</v>
      </c>
      <c r="Q23">
        <v>120</v>
      </c>
      <c r="R23" s="7">
        <v>26</v>
      </c>
      <c r="S23">
        <f t="shared" si="2"/>
        <v>120</v>
      </c>
      <c r="T23" t="s">
        <v>211</v>
      </c>
    </row>
    <row r="24" spans="1:20" x14ac:dyDescent="0.3">
      <c r="A24" s="1">
        <f t="shared" si="3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s="11">
        <v>0</v>
      </c>
      <c r="O24">
        <v>0</v>
      </c>
      <c r="P24">
        <v>4</v>
      </c>
      <c r="Q24">
        <v>120</v>
      </c>
      <c r="R24" s="7">
        <v>27</v>
      </c>
      <c r="S24">
        <f t="shared" si="2"/>
        <v>60</v>
      </c>
      <c r="T24" t="s">
        <v>211</v>
      </c>
    </row>
    <row r="25" spans="1:20" x14ac:dyDescent="0.3">
      <c r="A25" s="1">
        <f t="shared" si="3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s="11">
        <v>0</v>
      </c>
      <c r="O25">
        <v>0</v>
      </c>
      <c r="P25">
        <v>2.2999999999999998</v>
      </c>
      <c r="Q25">
        <v>80</v>
      </c>
      <c r="R25" s="7">
        <v>23</v>
      </c>
      <c r="S25">
        <f t="shared" si="2"/>
        <v>100</v>
      </c>
      <c r="T25" t="s">
        <v>211</v>
      </c>
    </row>
    <row r="26" spans="1:20" x14ac:dyDescent="0.3">
      <c r="A26" s="1">
        <f t="shared" si="3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s="11">
        <v>0</v>
      </c>
      <c r="O26">
        <v>0</v>
      </c>
      <c r="P26">
        <v>2.2999999999999998</v>
      </c>
      <c r="Q26">
        <v>80</v>
      </c>
      <c r="R26" s="7">
        <v>23</v>
      </c>
      <c r="S26">
        <f t="shared" si="2"/>
        <v>120</v>
      </c>
      <c r="T26" t="s">
        <v>211</v>
      </c>
    </row>
    <row r="27" spans="1:20" x14ac:dyDescent="0.3">
      <c r="A27" s="1">
        <f t="shared" si="3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s="11">
        <v>0</v>
      </c>
      <c r="O27">
        <v>0</v>
      </c>
      <c r="P27">
        <v>2.2999999999999998</v>
      </c>
      <c r="Q27">
        <v>80</v>
      </c>
      <c r="R27" s="7">
        <v>23</v>
      </c>
      <c r="S27">
        <f t="shared" si="2"/>
        <v>120</v>
      </c>
      <c r="T27" t="s">
        <v>211</v>
      </c>
    </row>
    <row r="28" spans="1:20" x14ac:dyDescent="0.3">
      <c r="A28" s="1">
        <f t="shared" si="3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s="11">
        <v>0</v>
      </c>
      <c r="O28">
        <v>0</v>
      </c>
      <c r="P28">
        <v>2.2999999999999998</v>
      </c>
      <c r="Q28">
        <v>80</v>
      </c>
      <c r="R28" s="7">
        <v>23</v>
      </c>
      <c r="S28">
        <f t="shared" si="2"/>
        <v>140</v>
      </c>
      <c r="T28" t="s">
        <v>212</v>
      </c>
    </row>
    <row r="29" spans="1:20" x14ac:dyDescent="0.3">
      <c r="A29" s="1">
        <f t="shared" si="3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s="11">
        <v>0</v>
      </c>
      <c r="O29">
        <v>0</v>
      </c>
      <c r="P29">
        <v>2.2999999999999998</v>
      </c>
      <c r="Q29">
        <v>80</v>
      </c>
      <c r="R29" s="7">
        <v>23</v>
      </c>
      <c r="S29">
        <f t="shared" si="2"/>
        <v>100</v>
      </c>
      <c r="T29" t="s">
        <v>211</v>
      </c>
    </row>
    <row r="30" spans="1:20" x14ac:dyDescent="0.3">
      <c r="A30" s="1">
        <f t="shared" si="3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s="11">
        <v>0</v>
      </c>
      <c r="O30">
        <v>0</v>
      </c>
      <c r="P30">
        <v>2.2999999999999998</v>
      </c>
      <c r="Q30">
        <v>80</v>
      </c>
      <c r="R30" s="7">
        <v>23</v>
      </c>
      <c r="S30">
        <f t="shared" si="2"/>
        <v>100</v>
      </c>
      <c r="T30" t="s">
        <v>211</v>
      </c>
    </row>
    <row r="31" spans="1:20" x14ac:dyDescent="0.3">
      <c r="A31" s="1">
        <f t="shared" si="3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s="11">
        <v>0</v>
      </c>
      <c r="O31">
        <v>0</v>
      </c>
      <c r="P31">
        <v>2.2999999999999998</v>
      </c>
      <c r="Q31">
        <v>80</v>
      </c>
      <c r="R31" s="7">
        <v>24</v>
      </c>
      <c r="S31">
        <f t="shared" si="2"/>
        <v>100</v>
      </c>
      <c r="T31" t="s">
        <v>211</v>
      </c>
    </row>
    <row r="32" spans="1:20" x14ac:dyDescent="0.3">
      <c r="A32" s="1">
        <f t="shared" si="3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s="11">
        <v>0</v>
      </c>
      <c r="O32">
        <v>0</v>
      </c>
      <c r="P32">
        <v>2.2999999999999998</v>
      </c>
      <c r="Q32">
        <v>80</v>
      </c>
      <c r="R32" s="7">
        <v>24</v>
      </c>
      <c r="S32">
        <f t="shared" si="2"/>
        <v>140</v>
      </c>
      <c r="T32" t="s">
        <v>212</v>
      </c>
    </row>
    <row r="33" spans="1:22" x14ac:dyDescent="0.3">
      <c r="A33" s="1">
        <f t="shared" si="3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s="11">
        <v>0</v>
      </c>
      <c r="O33">
        <v>0</v>
      </c>
      <c r="P33">
        <v>2.2999999999999998</v>
      </c>
      <c r="Q33">
        <v>80</v>
      </c>
      <c r="R33" s="7">
        <v>24</v>
      </c>
      <c r="S33">
        <f t="shared" si="2"/>
        <v>100</v>
      </c>
      <c r="T33" t="s">
        <v>211</v>
      </c>
    </row>
    <row r="34" spans="1:22" x14ac:dyDescent="0.3">
      <c r="A34" s="1">
        <f t="shared" si="3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s="11">
        <v>0</v>
      </c>
      <c r="O34">
        <v>0</v>
      </c>
      <c r="P34">
        <v>2.2999999999999998</v>
      </c>
      <c r="Q34">
        <v>80</v>
      </c>
      <c r="R34" s="7">
        <v>24</v>
      </c>
      <c r="S34">
        <f t="shared" si="2"/>
        <v>100</v>
      </c>
      <c r="T34" t="s">
        <v>211</v>
      </c>
    </row>
    <row r="35" spans="1:22" x14ac:dyDescent="0.3">
      <c r="A35" s="1">
        <f t="shared" si="3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s="33">
        <v>0.8</v>
      </c>
      <c r="O35">
        <v>0</v>
      </c>
      <c r="P35">
        <v>2.2999999999999998</v>
      </c>
      <c r="Q35">
        <v>60</v>
      </c>
      <c r="R35" s="7">
        <v>20</v>
      </c>
      <c r="S35">
        <f t="shared" si="2"/>
        <v>20</v>
      </c>
      <c r="T35" s="1" t="s">
        <v>210</v>
      </c>
      <c r="U35" s="1"/>
      <c r="V35" s="1"/>
    </row>
    <row r="36" spans="1:22" x14ac:dyDescent="0.3">
      <c r="A36" s="1">
        <f t="shared" si="3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s="33">
        <v>0.8</v>
      </c>
      <c r="O36">
        <v>0</v>
      </c>
      <c r="P36">
        <v>2.2999999999999998</v>
      </c>
      <c r="Q36">
        <v>40</v>
      </c>
      <c r="R36" s="7">
        <v>20</v>
      </c>
      <c r="S36">
        <f t="shared" si="2"/>
        <v>0</v>
      </c>
      <c r="T36" s="1" t="s">
        <v>210</v>
      </c>
      <c r="U36" s="1"/>
      <c r="V36" s="1"/>
    </row>
    <row r="37" spans="1:22" x14ac:dyDescent="0.3">
      <c r="A37" s="1">
        <f t="shared" si="3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s="33">
        <v>0.8</v>
      </c>
      <c r="O37">
        <v>0</v>
      </c>
      <c r="P37">
        <v>2.2999999999999998</v>
      </c>
      <c r="Q37">
        <v>40</v>
      </c>
      <c r="R37" s="7">
        <v>20</v>
      </c>
      <c r="S37">
        <f t="shared" si="2"/>
        <v>20</v>
      </c>
      <c r="T37" s="1" t="s">
        <v>210</v>
      </c>
      <c r="U37" s="1"/>
      <c r="V37" s="1"/>
    </row>
    <row r="38" spans="1:22" x14ac:dyDescent="0.3">
      <c r="A38" s="1">
        <f t="shared" si="3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s="33">
        <v>0.8</v>
      </c>
      <c r="O38">
        <v>0</v>
      </c>
      <c r="P38">
        <v>2.2999999999999998</v>
      </c>
      <c r="Q38">
        <v>40</v>
      </c>
      <c r="R38" s="7">
        <v>20</v>
      </c>
      <c r="S38">
        <f t="shared" si="2"/>
        <v>20</v>
      </c>
      <c r="T38" s="1" t="s">
        <v>210</v>
      </c>
      <c r="U38" s="1"/>
      <c r="V38" s="1"/>
    </row>
    <row r="39" spans="1:22" x14ac:dyDescent="0.3">
      <c r="A39" s="1">
        <f t="shared" si="3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s="33">
        <v>0.8</v>
      </c>
      <c r="O39">
        <v>0</v>
      </c>
      <c r="P39">
        <v>2.2999999999999998</v>
      </c>
      <c r="Q39">
        <v>40</v>
      </c>
      <c r="R39" s="7">
        <v>21</v>
      </c>
      <c r="S39">
        <f t="shared" si="2"/>
        <v>20</v>
      </c>
      <c r="T39" s="1" t="s">
        <v>210</v>
      </c>
      <c r="U39" s="1"/>
      <c r="V39" s="1"/>
    </row>
    <row r="40" spans="1:22" x14ac:dyDescent="0.3">
      <c r="A40" s="1">
        <f t="shared" si="3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s="33">
        <v>0.8</v>
      </c>
      <c r="O40">
        <v>0</v>
      </c>
      <c r="P40">
        <v>2.2999999999999998</v>
      </c>
      <c r="Q40">
        <v>40</v>
      </c>
      <c r="R40" s="7">
        <v>21</v>
      </c>
      <c r="S40">
        <f t="shared" si="2"/>
        <v>20</v>
      </c>
      <c r="T40" s="1" t="s">
        <v>210</v>
      </c>
      <c r="U40" s="1"/>
      <c r="V40" s="1"/>
    </row>
    <row r="41" spans="1:22" x14ac:dyDescent="0.3">
      <c r="A41" s="1">
        <f t="shared" si="3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s="33">
        <v>0.8</v>
      </c>
      <c r="O41">
        <v>0</v>
      </c>
      <c r="P41">
        <v>2.2999999999999998</v>
      </c>
      <c r="Q41">
        <v>40</v>
      </c>
      <c r="R41" s="7">
        <v>21</v>
      </c>
      <c r="S41">
        <f t="shared" si="2"/>
        <v>20</v>
      </c>
      <c r="T41" s="1" t="s">
        <v>210</v>
      </c>
      <c r="U41" s="1"/>
      <c r="V41" s="1"/>
    </row>
    <row r="42" spans="1:22" x14ac:dyDescent="0.3">
      <c r="A42" s="1">
        <f t="shared" si="3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s="11">
        <v>0.1</v>
      </c>
      <c r="O42">
        <v>0</v>
      </c>
      <c r="P42">
        <v>2</v>
      </c>
      <c r="Q42">
        <v>180</v>
      </c>
      <c r="R42" s="7">
        <v>16</v>
      </c>
      <c r="S42">
        <f t="shared" si="2"/>
        <v>100</v>
      </c>
      <c r="T42" s="1" t="s">
        <v>211</v>
      </c>
    </row>
    <row r="43" spans="1:22" x14ac:dyDescent="0.3">
      <c r="A43" s="1">
        <f t="shared" si="3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s="11"/>
      <c r="O43">
        <v>0</v>
      </c>
      <c r="P43">
        <v>3</v>
      </c>
      <c r="Q43">
        <v>0</v>
      </c>
      <c r="R43" s="7">
        <v>24</v>
      </c>
      <c r="S43">
        <f t="shared" si="2"/>
        <v>50</v>
      </c>
      <c r="T43" s="1" t="s">
        <v>211</v>
      </c>
    </row>
    <row r="44" spans="1:22" x14ac:dyDescent="0.3">
      <c r="A44" s="1">
        <f t="shared" si="3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s="11"/>
      <c r="O44">
        <v>0</v>
      </c>
      <c r="P44">
        <v>3</v>
      </c>
      <c r="Q44">
        <v>0</v>
      </c>
      <c r="R44" s="7">
        <v>24</v>
      </c>
      <c r="S44">
        <f t="shared" si="2"/>
        <v>50</v>
      </c>
      <c r="T44" s="1" t="s">
        <v>211</v>
      </c>
    </row>
    <row r="45" spans="1:22" x14ac:dyDescent="0.3">
      <c r="A45" s="1">
        <f t="shared" si="3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s="11"/>
      <c r="O45">
        <v>0</v>
      </c>
      <c r="P45">
        <v>3</v>
      </c>
      <c r="Q45">
        <v>0</v>
      </c>
      <c r="R45" s="7">
        <v>24</v>
      </c>
      <c r="S45">
        <f t="shared" si="2"/>
        <v>50</v>
      </c>
      <c r="T45" s="1" t="s">
        <v>211</v>
      </c>
    </row>
    <row r="46" spans="1:22" x14ac:dyDescent="0.3">
      <c r="A46" s="1">
        <f t="shared" si="3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s="11"/>
      <c r="O46">
        <v>0</v>
      </c>
      <c r="P46">
        <v>3</v>
      </c>
      <c r="Q46">
        <v>0</v>
      </c>
      <c r="R46" s="7">
        <v>24</v>
      </c>
      <c r="S46">
        <f t="shared" si="2"/>
        <v>50</v>
      </c>
      <c r="T46" s="1" t="s">
        <v>211</v>
      </c>
    </row>
    <row r="47" spans="1:22" x14ac:dyDescent="0.3">
      <c r="A47" s="1">
        <f t="shared" si="3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s="11"/>
      <c r="O47">
        <v>0</v>
      </c>
      <c r="P47">
        <v>3</v>
      </c>
      <c r="Q47">
        <v>0</v>
      </c>
      <c r="R47" s="7">
        <v>24</v>
      </c>
      <c r="S47">
        <f t="shared" si="2"/>
        <v>40</v>
      </c>
      <c r="T47" t="s">
        <v>210</v>
      </c>
    </row>
    <row r="48" spans="1:22" x14ac:dyDescent="0.3">
      <c r="A48" s="1">
        <f t="shared" si="3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s="11"/>
      <c r="O48">
        <v>0</v>
      </c>
      <c r="P48">
        <v>1</v>
      </c>
      <c r="Q48">
        <v>270</v>
      </c>
      <c r="R48" s="7">
        <v>30</v>
      </c>
      <c r="S48">
        <f t="shared" si="2"/>
        <v>140</v>
      </c>
      <c r="T48" s="1" t="s">
        <v>212</v>
      </c>
    </row>
    <row r="49" spans="1:20" x14ac:dyDescent="0.3">
      <c r="A49" s="1">
        <f t="shared" si="3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s="11"/>
      <c r="O49">
        <v>0</v>
      </c>
      <c r="P49">
        <v>1</v>
      </c>
      <c r="Q49">
        <v>270</v>
      </c>
      <c r="R49" s="7">
        <v>30</v>
      </c>
      <c r="S49">
        <f t="shared" si="2"/>
        <v>140</v>
      </c>
      <c r="T49" s="1" t="s">
        <v>212</v>
      </c>
    </row>
    <row r="50" spans="1:20" x14ac:dyDescent="0.3">
      <c r="A50" s="1">
        <f t="shared" si="3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s="11"/>
      <c r="O50">
        <v>0</v>
      </c>
      <c r="P50">
        <v>3</v>
      </c>
      <c r="Q50">
        <v>270</v>
      </c>
      <c r="R50" s="7">
        <v>32</v>
      </c>
      <c r="S50">
        <f t="shared" si="2"/>
        <v>90</v>
      </c>
      <c r="T50" s="1" t="s">
        <v>211</v>
      </c>
    </row>
    <row r="51" spans="1:20" x14ac:dyDescent="0.3">
      <c r="A51" s="1">
        <f t="shared" si="3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4">IF(ABS(I51-J51)&gt;180,360-ABS(I51-J51),ABS(I51-J51))</f>
        <v>45</v>
      </c>
      <c r="N51" s="11"/>
      <c r="R51" s="7">
        <v>32</v>
      </c>
    </row>
    <row r="52" spans="1:20" x14ac:dyDescent="0.3">
      <c r="A52" s="1">
        <f t="shared" si="3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4"/>
        <v>7</v>
      </c>
      <c r="N52" s="11"/>
    </row>
    <row r="53" spans="1:20" x14ac:dyDescent="0.3">
      <c r="A53" s="1">
        <f t="shared" si="3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4"/>
        <v>8</v>
      </c>
      <c r="N53" s="11"/>
    </row>
    <row r="54" spans="1:20" x14ac:dyDescent="0.3">
      <c r="A54" s="1">
        <f t="shared" si="3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4"/>
        <v>16</v>
      </c>
      <c r="N54" s="11"/>
    </row>
    <row r="55" spans="1:20" x14ac:dyDescent="0.3">
      <c r="A55" s="1">
        <f t="shared" si="3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4"/>
        <v>7</v>
      </c>
      <c r="N55" s="11"/>
    </row>
    <row r="56" spans="1:20" x14ac:dyDescent="0.3">
      <c r="A56" s="1">
        <f t="shared" si="3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4"/>
        <v>12</v>
      </c>
      <c r="N56" s="11"/>
    </row>
    <row r="57" spans="1:20" x14ac:dyDescent="0.3">
      <c r="A57" s="1">
        <f t="shared" si="3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4"/>
        <v>0.5</v>
      </c>
      <c r="L57" s="23">
        <v>3.8194444444444443E-3</v>
      </c>
      <c r="M57" s="32">
        <f t="shared" si="1"/>
        <v>5.5000000003520002</v>
      </c>
      <c r="N57" s="11"/>
      <c r="O57">
        <v>0</v>
      </c>
      <c r="P57">
        <v>3</v>
      </c>
      <c r="Q57">
        <v>210</v>
      </c>
      <c r="R57" s="7">
        <v>23</v>
      </c>
      <c r="S57">
        <f t="shared" si="2"/>
        <v>75</v>
      </c>
      <c r="T57" t="s">
        <v>211</v>
      </c>
    </row>
    <row r="58" spans="1:20" x14ac:dyDescent="0.3">
      <c r="A58" s="1">
        <f t="shared" si="3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4"/>
        <v>2</v>
      </c>
      <c r="L58" s="23">
        <v>8.1018518518518516E-4</v>
      </c>
      <c r="M58" s="32">
        <f t="shared" si="1"/>
        <v>1.1666666667413332</v>
      </c>
      <c r="N58" s="11">
        <v>0</v>
      </c>
      <c r="O58">
        <v>0</v>
      </c>
      <c r="P58">
        <v>3</v>
      </c>
      <c r="Q58">
        <v>270</v>
      </c>
      <c r="R58" s="7">
        <v>27</v>
      </c>
      <c r="S58">
        <f t="shared" si="2"/>
        <v>30</v>
      </c>
      <c r="T58" t="s">
        <v>210</v>
      </c>
    </row>
    <row r="59" spans="1:20" x14ac:dyDescent="0.3">
      <c r="A59" s="1">
        <f t="shared" si="3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4"/>
        <v>14</v>
      </c>
      <c r="L59" s="23">
        <v>3.472222222222222E-3</v>
      </c>
      <c r="M59" s="32">
        <f t="shared" si="1"/>
        <v>5.00000000032</v>
      </c>
      <c r="N59" s="11"/>
      <c r="O59">
        <v>0</v>
      </c>
      <c r="P59">
        <v>2</v>
      </c>
      <c r="Q59">
        <v>270</v>
      </c>
      <c r="R59" s="7">
        <v>27</v>
      </c>
      <c r="S59">
        <f t="shared" si="2"/>
        <v>115</v>
      </c>
      <c r="T59" t="s">
        <v>211</v>
      </c>
    </row>
    <row r="60" spans="1:20" x14ac:dyDescent="0.3">
      <c r="A60" s="1">
        <f t="shared" si="3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4"/>
        <v>2.8999999999999773</v>
      </c>
      <c r="L60" s="23">
        <v>2.0833333333333333E-3</v>
      </c>
      <c r="M60" s="32">
        <f t="shared" si="1"/>
        <v>3.0000000001920002</v>
      </c>
      <c r="N60" s="11"/>
      <c r="O60">
        <v>0</v>
      </c>
      <c r="P60">
        <v>3</v>
      </c>
      <c r="Q60">
        <v>0</v>
      </c>
      <c r="R60" s="7">
        <v>21</v>
      </c>
      <c r="S60">
        <f t="shared" si="2"/>
        <v>50</v>
      </c>
      <c r="T60" t="s">
        <v>211</v>
      </c>
    </row>
    <row r="61" spans="1:20" x14ac:dyDescent="0.3">
      <c r="A61" s="1">
        <f t="shared" si="3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4"/>
        <v>14.300000000000011</v>
      </c>
      <c r="L61" s="23">
        <v>2.0833333333333333E-3</v>
      </c>
      <c r="M61" s="32">
        <f t="shared" si="1"/>
        <v>3.0000000001920002</v>
      </c>
      <c r="N61" s="11"/>
      <c r="O61">
        <v>0</v>
      </c>
      <c r="P61">
        <v>2.5</v>
      </c>
      <c r="Q61">
        <v>20</v>
      </c>
      <c r="R61" s="7">
        <v>19</v>
      </c>
      <c r="S61">
        <f t="shared" si="2"/>
        <v>60</v>
      </c>
      <c r="T61" t="s">
        <v>211</v>
      </c>
    </row>
    <row r="62" spans="1:20" x14ac:dyDescent="0.3">
      <c r="A62" s="1">
        <f t="shared" si="3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4"/>
        <v>61</v>
      </c>
      <c r="L62" s="23">
        <v>2.0833333333333333E-3</v>
      </c>
      <c r="M62" s="32">
        <f t="shared" si="1"/>
        <v>3.0000000001920002</v>
      </c>
      <c r="N62" s="11"/>
      <c r="O62">
        <v>0</v>
      </c>
      <c r="P62">
        <v>2</v>
      </c>
      <c r="Q62">
        <v>0</v>
      </c>
      <c r="R62" s="7">
        <v>27</v>
      </c>
      <c r="S62">
        <f t="shared" si="2"/>
        <v>112</v>
      </c>
      <c r="T62" t="s">
        <v>211</v>
      </c>
    </row>
    <row r="63" spans="1:20" x14ac:dyDescent="0.3">
      <c r="A63" s="1">
        <f t="shared" si="3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4"/>
        <v>12</v>
      </c>
      <c r="L63" s="23">
        <v>2.7777777777777779E-3</v>
      </c>
      <c r="M63" s="32">
        <f t="shared" si="1"/>
        <v>4.0000000002560006</v>
      </c>
      <c r="N63" s="11"/>
      <c r="O63">
        <v>0</v>
      </c>
      <c r="P63">
        <v>2</v>
      </c>
      <c r="Q63">
        <v>0</v>
      </c>
      <c r="R63" s="7">
        <v>27</v>
      </c>
      <c r="S63">
        <f t="shared" si="2"/>
        <v>161</v>
      </c>
      <c r="T63" t="s">
        <v>212</v>
      </c>
    </row>
    <row r="64" spans="1:20" x14ac:dyDescent="0.3">
      <c r="A64" s="1">
        <f t="shared" si="3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4"/>
        <v>15</v>
      </c>
      <c r="L64" s="23">
        <v>1.5277777777777779E-3</v>
      </c>
      <c r="M64" s="32">
        <f t="shared" si="1"/>
        <v>2.2000000001408</v>
      </c>
      <c r="N64" s="11"/>
      <c r="O64">
        <v>0</v>
      </c>
      <c r="P64">
        <v>2</v>
      </c>
      <c r="Q64">
        <v>300</v>
      </c>
      <c r="R64" s="7">
        <v>28</v>
      </c>
      <c r="S64">
        <f t="shared" si="2"/>
        <v>85</v>
      </c>
      <c r="T64" t="s">
        <v>211</v>
      </c>
    </row>
    <row r="65" spans="1:20" x14ac:dyDescent="0.3">
      <c r="A65" s="1">
        <f t="shared" si="3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4"/>
        <v>8</v>
      </c>
      <c r="L65" s="23">
        <v>1.6666666666666668E-3</v>
      </c>
      <c r="M65" s="32">
        <f t="shared" si="1"/>
        <v>2.4000000001536002</v>
      </c>
      <c r="N65" s="11"/>
      <c r="O65">
        <v>0</v>
      </c>
      <c r="P65">
        <v>2</v>
      </c>
      <c r="Q65">
        <v>0</v>
      </c>
      <c r="R65" s="7">
        <v>27</v>
      </c>
      <c r="S65">
        <f t="shared" si="2"/>
        <v>100</v>
      </c>
      <c r="T65" t="s">
        <v>211</v>
      </c>
    </row>
    <row r="66" spans="1:20" x14ac:dyDescent="0.3">
      <c r="A66" s="1">
        <f t="shared" si="3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4"/>
        <v>8</v>
      </c>
      <c r="L66" s="23">
        <v>1.4930555555555556E-3</v>
      </c>
      <c r="M66" s="32">
        <f t="shared" si="1"/>
        <v>2.1500000001376001</v>
      </c>
      <c r="N66" s="11"/>
      <c r="O66">
        <v>0</v>
      </c>
      <c r="P66">
        <v>2</v>
      </c>
      <c r="Q66">
        <v>300</v>
      </c>
      <c r="R66" s="7">
        <v>28</v>
      </c>
      <c r="S66">
        <f t="shared" si="2"/>
        <v>40</v>
      </c>
      <c r="T66" t="s">
        <v>210</v>
      </c>
    </row>
    <row r="67" spans="1:20" x14ac:dyDescent="0.3">
      <c r="A67" s="1">
        <f t="shared" si="3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4"/>
        <v>38.900000000000006</v>
      </c>
      <c r="L67" s="23">
        <v>1.3888888888888889E-3</v>
      </c>
      <c r="M67" s="32">
        <f t="shared" ref="M67:M130" si="5">L67/0.0006944444444</f>
        <v>2.0000000001280003</v>
      </c>
      <c r="N67" s="11"/>
      <c r="O67">
        <v>0</v>
      </c>
      <c r="P67">
        <v>2</v>
      </c>
      <c r="Q67">
        <v>0</v>
      </c>
      <c r="R67" s="7">
        <v>27</v>
      </c>
      <c r="S67">
        <f t="shared" ref="S67:S130" si="6">IF(ABS(J67-Q67)&gt;180,360-ABS(J67-Q67),ABS(J67-Q67))</f>
        <v>179</v>
      </c>
      <c r="T67" t="s">
        <v>212</v>
      </c>
    </row>
    <row r="68" spans="1:20" x14ac:dyDescent="0.3">
      <c r="A68" s="1">
        <f t="shared" ref="A68:A132" si="7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4"/>
        <v>38.900000000000006</v>
      </c>
      <c r="L68" s="23">
        <v>1.4930555555555556E-3</v>
      </c>
      <c r="M68" s="32">
        <f t="shared" si="5"/>
        <v>2.1500000001376001</v>
      </c>
      <c r="N68" s="11"/>
      <c r="O68">
        <v>0</v>
      </c>
      <c r="P68">
        <v>2</v>
      </c>
      <c r="Q68">
        <v>0</v>
      </c>
      <c r="R68" s="7">
        <v>27</v>
      </c>
      <c r="S68">
        <f t="shared" si="6"/>
        <v>179</v>
      </c>
      <c r="T68" t="s">
        <v>212</v>
      </c>
    </row>
    <row r="69" spans="1:20" x14ac:dyDescent="0.3">
      <c r="A69" s="1">
        <f t="shared" si="7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4"/>
        <v>18.900000000000006</v>
      </c>
      <c r="L69" s="23">
        <v>1.9444444444444442E-3</v>
      </c>
      <c r="M69" s="32">
        <f t="shared" si="5"/>
        <v>2.8000000001791996</v>
      </c>
      <c r="N69" s="11"/>
      <c r="O69">
        <v>0</v>
      </c>
      <c r="P69">
        <v>2</v>
      </c>
      <c r="Q69">
        <v>100</v>
      </c>
      <c r="R69" s="7">
        <v>32</v>
      </c>
      <c r="S69">
        <f t="shared" si="6"/>
        <v>160</v>
      </c>
      <c r="T69" t="s">
        <v>212</v>
      </c>
    </row>
    <row r="70" spans="1:20" x14ac:dyDescent="0.3">
      <c r="A70" s="1">
        <f t="shared" si="7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4"/>
        <v>103</v>
      </c>
      <c r="L70" s="23">
        <v>1.261574074074074E-3</v>
      </c>
      <c r="M70" s="32">
        <f t="shared" si="5"/>
        <v>1.8166666667829332</v>
      </c>
      <c r="N70" s="11">
        <v>0.9</v>
      </c>
      <c r="O70">
        <v>0</v>
      </c>
      <c r="P70">
        <v>4.5</v>
      </c>
      <c r="Q70">
        <v>220</v>
      </c>
      <c r="R70" s="7">
        <v>19.100000000000001</v>
      </c>
      <c r="S70">
        <f t="shared" si="6"/>
        <v>160</v>
      </c>
      <c r="T70" t="s">
        <v>212</v>
      </c>
    </row>
    <row r="71" spans="1:20" x14ac:dyDescent="0.3">
      <c r="A71" s="1">
        <f t="shared" si="7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4"/>
        <v>103</v>
      </c>
      <c r="N71" s="11">
        <v>0.9</v>
      </c>
      <c r="O71">
        <v>0</v>
      </c>
      <c r="P71">
        <v>4.5</v>
      </c>
      <c r="Q71">
        <v>220</v>
      </c>
      <c r="R71" s="7">
        <v>19.100000000000001</v>
      </c>
      <c r="S71">
        <f t="shared" si="6"/>
        <v>160</v>
      </c>
      <c r="T71" t="s">
        <v>212</v>
      </c>
    </row>
    <row r="72" spans="1:20" x14ac:dyDescent="0.3">
      <c r="A72" s="1">
        <f t="shared" si="7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4"/>
        <v>63</v>
      </c>
      <c r="L72" s="23">
        <v>7.7546296296296304E-4</v>
      </c>
      <c r="M72" s="32">
        <f t="shared" si="5"/>
        <v>1.1166666667381335</v>
      </c>
      <c r="N72" s="11">
        <v>0.9</v>
      </c>
      <c r="O72">
        <v>0</v>
      </c>
      <c r="P72">
        <v>4.5</v>
      </c>
      <c r="Q72">
        <v>220</v>
      </c>
      <c r="R72" s="7">
        <v>19.100000000000001</v>
      </c>
      <c r="S72">
        <f t="shared" si="6"/>
        <v>120</v>
      </c>
      <c r="T72" t="s">
        <v>211</v>
      </c>
    </row>
    <row r="73" spans="1:20" x14ac:dyDescent="0.3">
      <c r="A73" s="1">
        <f t="shared" si="7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4"/>
        <v>43</v>
      </c>
      <c r="L73" s="23">
        <v>1.4583333333333334E-3</v>
      </c>
      <c r="M73" s="32">
        <f t="shared" si="5"/>
        <v>2.1000000001344001</v>
      </c>
      <c r="N73" s="11">
        <v>0.9</v>
      </c>
      <c r="O73">
        <v>0</v>
      </c>
      <c r="P73">
        <v>4.5</v>
      </c>
      <c r="Q73">
        <v>220</v>
      </c>
      <c r="R73" s="7">
        <v>19.100000000000001</v>
      </c>
      <c r="S73">
        <f t="shared" si="6"/>
        <v>100</v>
      </c>
      <c r="T73" t="s">
        <v>211</v>
      </c>
    </row>
    <row r="74" spans="1:20" x14ac:dyDescent="0.3">
      <c r="A74" s="1">
        <f t="shared" si="7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5"/>
        <v>0.91666666672533326</v>
      </c>
      <c r="N74" s="11">
        <v>0.9</v>
      </c>
      <c r="O74">
        <v>0</v>
      </c>
      <c r="P74">
        <v>4.5</v>
      </c>
      <c r="Q74">
        <v>220</v>
      </c>
      <c r="R74" s="7">
        <v>19.100000000000001</v>
      </c>
      <c r="S74">
        <f t="shared" si="6"/>
        <v>140</v>
      </c>
      <c r="T74" t="s">
        <v>212</v>
      </c>
    </row>
    <row r="75" spans="1:20" x14ac:dyDescent="0.3">
      <c r="A75" s="1">
        <f t="shared" si="7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8">IF(ABS(I75-J75)&gt;180,360-ABS(I75-J75),ABS(I75-J75))</f>
        <v>23</v>
      </c>
      <c r="L75" s="23">
        <v>7.5231481481481471E-4</v>
      </c>
      <c r="M75" s="32">
        <f t="shared" si="5"/>
        <v>1.0833333334026665</v>
      </c>
      <c r="N75" s="11">
        <v>0.9</v>
      </c>
      <c r="O75">
        <v>0</v>
      </c>
      <c r="P75">
        <v>4.5</v>
      </c>
      <c r="Q75">
        <v>220</v>
      </c>
      <c r="R75" s="7">
        <v>19.100000000000001</v>
      </c>
      <c r="S75">
        <f t="shared" si="6"/>
        <v>80</v>
      </c>
      <c r="T75" t="s">
        <v>211</v>
      </c>
    </row>
    <row r="76" spans="1:20" x14ac:dyDescent="0.3">
      <c r="A76" s="1">
        <f t="shared" si="7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8"/>
        <v>23</v>
      </c>
      <c r="L76" s="23">
        <v>7.8703703703703705E-4</v>
      </c>
      <c r="M76" s="32">
        <f t="shared" si="5"/>
        <v>1.1333333334058666</v>
      </c>
      <c r="N76" s="11">
        <v>0.9</v>
      </c>
      <c r="O76">
        <v>0</v>
      </c>
      <c r="P76">
        <v>4.5</v>
      </c>
      <c r="Q76">
        <v>220</v>
      </c>
      <c r="R76" s="7">
        <v>19.100000000000001</v>
      </c>
      <c r="S76">
        <f t="shared" si="6"/>
        <v>80</v>
      </c>
      <c r="T76" t="s">
        <v>211</v>
      </c>
    </row>
    <row r="77" spans="1:20" x14ac:dyDescent="0.3">
      <c r="A77" s="1">
        <f t="shared" si="7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8"/>
        <v>37</v>
      </c>
      <c r="L77" s="23">
        <v>1.5162037037037036E-3</v>
      </c>
      <c r="M77" s="32">
        <f t="shared" si="5"/>
        <v>2.1833333334730667</v>
      </c>
      <c r="N77" s="11">
        <v>0</v>
      </c>
      <c r="O77">
        <v>0</v>
      </c>
      <c r="P77">
        <v>4</v>
      </c>
      <c r="Q77">
        <v>50</v>
      </c>
      <c r="R77" s="7">
        <v>23</v>
      </c>
      <c r="S77">
        <f t="shared" si="6"/>
        <v>130</v>
      </c>
      <c r="T77" t="s">
        <v>211</v>
      </c>
    </row>
    <row r="78" spans="1:20" x14ac:dyDescent="0.3">
      <c r="A78" s="1">
        <f t="shared" si="7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8"/>
        <v>37</v>
      </c>
      <c r="L78" s="23">
        <v>1.5046296296296294E-3</v>
      </c>
      <c r="M78" s="32">
        <f t="shared" si="5"/>
        <v>2.1666666668053329</v>
      </c>
      <c r="N78" s="11">
        <v>0</v>
      </c>
      <c r="O78">
        <v>0</v>
      </c>
      <c r="P78">
        <v>4</v>
      </c>
      <c r="Q78">
        <v>50</v>
      </c>
      <c r="R78" s="7">
        <v>23</v>
      </c>
      <c r="S78">
        <f t="shared" si="6"/>
        <v>130</v>
      </c>
      <c r="T78" t="s">
        <v>211</v>
      </c>
    </row>
    <row r="79" spans="1:20" x14ac:dyDescent="0.3">
      <c r="A79" s="1">
        <f t="shared" si="7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8"/>
        <v>37</v>
      </c>
      <c r="L79" s="23">
        <v>2.8124999999999995E-3</v>
      </c>
      <c r="M79" s="32">
        <f t="shared" si="5"/>
        <v>4.0500000002591996</v>
      </c>
      <c r="N79" s="11">
        <v>0</v>
      </c>
      <c r="O79">
        <v>0</v>
      </c>
      <c r="P79">
        <v>4</v>
      </c>
      <c r="Q79">
        <v>50</v>
      </c>
      <c r="R79" s="7">
        <v>23</v>
      </c>
      <c r="S79">
        <f t="shared" si="6"/>
        <v>130</v>
      </c>
      <c r="T79" t="s">
        <v>211</v>
      </c>
    </row>
    <row r="80" spans="1:20" x14ac:dyDescent="0.3">
      <c r="A80" s="1">
        <f t="shared" si="7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8"/>
        <v>23</v>
      </c>
      <c r="L80" s="23">
        <v>1.261574074074074E-3</v>
      </c>
      <c r="M80" s="32">
        <f t="shared" si="5"/>
        <v>1.8166666667829332</v>
      </c>
      <c r="N80" s="11">
        <v>0</v>
      </c>
      <c r="O80">
        <v>0</v>
      </c>
      <c r="P80">
        <v>4</v>
      </c>
      <c r="Q80">
        <v>120</v>
      </c>
      <c r="R80" s="7">
        <v>25</v>
      </c>
      <c r="S80">
        <f t="shared" si="6"/>
        <v>80</v>
      </c>
      <c r="T80" t="s">
        <v>211</v>
      </c>
    </row>
    <row r="81" spans="1:20" x14ac:dyDescent="0.3">
      <c r="A81" s="1">
        <f t="shared" si="7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8"/>
        <v>23</v>
      </c>
      <c r="L81" s="23">
        <v>1.3541666666666667E-3</v>
      </c>
      <c r="M81" s="32">
        <f t="shared" si="5"/>
        <v>1.9500000001248001</v>
      </c>
      <c r="N81" s="11">
        <v>0</v>
      </c>
      <c r="O81">
        <v>0</v>
      </c>
      <c r="P81">
        <v>4</v>
      </c>
      <c r="Q81">
        <v>120</v>
      </c>
      <c r="R81" s="7">
        <v>25</v>
      </c>
      <c r="S81">
        <f t="shared" si="6"/>
        <v>80</v>
      </c>
      <c r="T81" t="s">
        <v>211</v>
      </c>
    </row>
    <row r="82" spans="1:20" x14ac:dyDescent="0.3">
      <c r="A82" s="1">
        <f t="shared" si="7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8"/>
        <v>23</v>
      </c>
      <c r="L82" s="23">
        <v>2.4305555555555556E-3</v>
      </c>
      <c r="M82" s="32">
        <f t="shared" si="5"/>
        <v>3.5000000002239999</v>
      </c>
      <c r="N82" s="11">
        <v>0</v>
      </c>
      <c r="O82">
        <v>0</v>
      </c>
      <c r="P82">
        <v>4</v>
      </c>
      <c r="Q82">
        <v>120</v>
      </c>
      <c r="R82" s="7">
        <v>25</v>
      </c>
      <c r="S82">
        <f t="shared" si="6"/>
        <v>80</v>
      </c>
      <c r="T82" t="s">
        <v>211</v>
      </c>
    </row>
    <row r="83" spans="1:20" x14ac:dyDescent="0.3">
      <c r="A83" s="1">
        <f t="shared" si="7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8"/>
        <v>23</v>
      </c>
      <c r="L83" s="23">
        <v>2.9629629629629628E-3</v>
      </c>
      <c r="M83" s="32">
        <f t="shared" si="5"/>
        <v>4.2666666669397335</v>
      </c>
      <c r="N83" s="11"/>
      <c r="O83">
        <v>0</v>
      </c>
      <c r="P83">
        <v>3</v>
      </c>
      <c r="Q83">
        <v>200</v>
      </c>
      <c r="R83" s="7">
        <v>23</v>
      </c>
      <c r="S83">
        <f t="shared" si="6"/>
        <v>0</v>
      </c>
      <c r="T83" t="s">
        <v>210</v>
      </c>
    </row>
    <row r="84" spans="1:20" x14ac:dyDescent="0.3">
      <c r="A84" s="1">
        <f t="shared" si="7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8"/>
        <v>23</v>
      </c>
      <c r="L84" s="23">
        <v>1.5624999999999999E-3</v>
      </c>
      <c r="M84" s="32">
        <f t="shared" si="5"/>
        <v>2.2500000001439999</v>
      </c>
      <c r="N84" s="11"/>
      <c r="O84">
        <v>0</v>
      </c>
      <c r="P84">
        <v>3</v>
      </c>
      <c r="Q84">
        <v>200</v>
      </c>
      <c r="R84" s="7">
        <v>23</v>
      </c>
      <c r="S84">
        <f t="shared" si="6"/>
        <v>0</v>
      </c>
      <c r="T84" t="s">
        <v>210</v>
      </c>
    </row>
    <row r="85" spans="1:20" x14ac:dyDescent="0.3">
      <c r="A85" s="1">
        <f t="shared" si="7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8"/>
        <v>2</v>
      </c>
      <c r="L85" s="23">
        <v>1.1689814814814816E-3</v>
      </c>
      <c r="M85" s="32">
        <f t="shared" si="5"/>
        <v>1.6833333334410667</v>
      </c>
      <c r="N85" s="11">
        <v>1</v>
      </c>
      <c r="O85">
        <v>0</v>
      </c>
      <c r="P85">
        <v>2</v>
      </c>
      <c r="R85" s="7">
        <v>16</v>
      </c>
    </row>
    <row r="86" spans="1:20" x14ac:dyDescent="0.3">
      <c r="A86" s="1">
        <f t="shared" si="7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8"/>
        <v>2</v>
      </c>
      <c r="L86" s="23">
        <v>7.175925925925927E-4</v>
      </c>
      <c r="M86" s="32">
        <f t="shared" si="5"/>
        <v>1.0333333333994668</v>
      </c>
      <c r="N86" s="11">
        <v>1</v>
      </c>
      <c r="O86">
        <v>0</v>
      </c>
      <c r="P86">
        <v>2</v>
      </c>
      <c r="R86" s="7">
        <v>16</v>
      </c>
    </row>
    <row r="87" spans="1:20" x14ac:dyDescent="0.3">
      <c r="A87" s="1">
        <f t="shared" si="7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8"/>
        <v>2</v>
      </c>
      <c r="L87" s="23">
        <v>1.1111111111111111E-3</v>
      </c>
      <c r="M87" s="32">
        <f t="shared" si="5"/>
        <v>1.6000000001024</v>
      </c>
      <c r="N87" s="11">
        <v>1</v>
      </c>
      <c r="O87">
        <v>0</v>
      </c>
      <c r="P87">
        <v>2</v>
      </c>
      <c r="R87" s="7">
        <v>16</v>
      </c>
    </row>
    <row r="88" spans="1:20" x14ac:dyDescent="0.3">
      <c r="A88" s="1">
        <f t="shared" si="7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8"/>
        <v>36</v>
      </c>
      <c r="N88" s="11"/>
    </row>
    <row r="89" spans="1:20" x14ac:dyDescent="0.3">
      <c r="A89" s="1">
        <f t="shared" si="7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8"/>
        <v>2</v>
      </c>
      <c r="L89" s="23">
        <v>1.0416666666666667E-3</v>
      </c>
      <c r="M89" s="32">
        <f t="shared" si="5"/>
        <v>1.5000000000960001</v>
      </c>
      <c r="N89" s="34">
        <v>0.8</v>
      </c>
      <c r="O89">
        <v>0</v>
      </c>
      <c r="P89">
        <v>1</v>
      </c>
      <c r="Q89">
        <v>45</v>
      </c>
      <c r="R89" s="7">
        <v>17.2</v>
      </c>
      <c r="S89">
        <f t="shared" si="6"/>
        <v>165</v>
      </c>
      <c r="T89" t="s">
        <v>212</v>
      </c>
    </row>
    <row r="90" spans="1:20" x14ac:dyDescent="0.3">
      <c r="A90" s="1">
        <f t="shared" si="7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8"/>
        <v>2</v>
      </c>
      <c r="N90" s="34">
        <v>0.8</v>
      </c>
      <c r="O90">
        <v>0</v>
      </c>
      <c r="P90">
        <v>1</v>
      </c>
      <c r="Q90">
        <v>45</v>
      </c>
      <c r="R90" s="7">
        <v>17.2</v>
      </c>
      <c r="S90">
        <f t="shared" si="6"/>
        <v>165</v>
      </c>
      <c r="T90" t="s">
        <v>212</v>
      </c>
    </row>
    <row r="91" spans="1:20" x14ac:dyDescent="0.3">
      <c r="A91" s="1">
        <f t="shared" si="7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8"/>
        <v>2</v>
      </c>
      <c r="L91" s="23">
        <v>9.0277777777777784E-4</v>
      </c>
      <c r="M91" s="32">
        <f t="shared" si="5"/>
        <v>1.3000000000832002</v>
      </c>
      <c r="N91" s="34">
        <v>0.8</v>
      </c>
      <c r="O91">
        <v>0</v>
      </c>
      <c r="P91">
        <v>1</v>
      </c>
      <c r="Q91">
        <v>45</v>
      </c>
      <c r="R91" s="7">
        <v>17</v>
      </c>
      <c r="S91">
        <f t="shared" si="6"/>
        <v>165</v>
      </c>
      <c r="T91" t="s">
        <v>212</v>
      </c>
    </row>
    <row r="92" spans="1:20" x14ac:dyDescent="0.3">
      <c r="A92" s="1">
        <f t="shared" si="7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8"/>
        <v>2</v>
      </c>
      <c r="L92" s="23">
        <v>1.0185185185185186E-3</v>
      </c>
      <c r="M92" s="32">
        <f t="shared" si="5"/>
        <v>1.4666666667605335</v>
      </c>
      <c r="N92" s="34">
        <v>0.8</v>
      </c>
      <c r="O92">
        <v>0</v>
      </c>
      <c r="P92">
        <v>1</v>
      </c>
      <c r="Q92">
        <v>45</v>
      </c>
      <c r="R92" s="7">
        <v>16.899999999999999</v>
      </c>
      <c r="S92">
        <f t="shared" si="6"/>
        <v>165</v>
      </c>
      <c r="T92" t="s">
        <v>212</v>
      </c>
    </row>
    <row r="93" spans="1:20" x14ac:dyDescent="0.3">
      <c r="A93" s="1">
        <f t="shared" si="7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8"/>
        <v>2</v>
      </c>
      <c r="L93" s="23">
        <v>1.2152777777777778E-3</v>
      </c>
      <c r="M93" s="32">
        <f t="shared" si="5"/>
        <v>1.750000000112</v>
      </c>
      <c r="N93" s="34">
        <v>0.8</v>
      </c>
      <c r="O93">
        <v>0</v>
      </c>
      <c r="P93">
        <v>1</v>
      </c>
      <c r="Q93">
        <v>45</v>
      </c>
      <c r="R93" s="7">
        <v>16.899999999999999</v>
      </c>
      <c r="S93">
        <f t="shared" si="6"/>
        <v>165</v>
      </c>
      <c r="T93" t="s">
        <v>212</v>
      </c>
    </row>
    <row r="94" spans="1:20" x14ac:dyDescent="0.3">
      <c r="A94" s="1">
        <f t="shared" si="7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8"/>
        <v>2</v>
      </c>
      <c r="L94" s="23">
        <v>1.3888888888888889E-3</v>
      </c>
      <c r="M94" s="32">
        <f t="shared" si="5"/>
        <v>2.0000000001280003</v>
      </c>
      <c r="N94" s="34">
        <v>0.8</v>
      </c>
      <c r="O94">
        <v>0</v>
      </c>
      <c r="P94">
        <v>1</v>
      </c>
      <c r="Q94">
        <v>45</v>
      </c>
      <c r="R94" s="7">
        <v>16.399999999999999</v>
      </c>
      <c r="S94">
        <f t="shared" si="6"/>
        <v>165</v>
      </c>
      <c r="T94" t="s">
        <v>212</v>
      </c>
    </row>
    <row r="95" spans="1:20" x14ac:dyDescent="0.3">
      <c r="A95" s="1">
        <f t="shared" si="7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8"/>
        <v>2</v>
      </c>
      <c r="L95" s="23">
        <v>8.7962962962962962E-4</v>
      </c>
      <c r="M95" s="32">
        <f t="shared" si="5"/>
        <v>1.2666666667477333</v>
      </c>
      <c r="N95" s="34">
        <v>0.8</v>
      </c>
      <c r="O95">
        <v>0</v>
      </c>
      <c r="P95">
        <v>1</v>
      </c>
      <c r="Q95">
        <v>45</v>
      </c>
      <c r="R95" s="7">
        <v>16.100000000000001</v>
      </c>
      <c r="S95">
        <f t="shared" si="6"/>
        <v>165</v>
      </c>
      <c r="T95" t="s">
        <v>212</v>
      </c>
    </row>
    <row r="96" spans="1:20" x14ac:dyDescent="0.3">
      <c r="A96" s="1">
        <f t="shared" si="7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8"/>
        <v>8</v>
      </c>
      <c r="L96" s="23">
        <v>1.3078703703703705E-3</v>
      </c>
      <c r="M96" s="32">
        <f t="shared" si="5"/>
        <v>1.8833333334538669</v>
      </c>
      <c r="N96" s="34">
        <v>0.8</v>
      </c>
      <c r="O96">
        <v>0</v>
      </c>
      <c r="P96">
        <v>1</v>
      </c>
      <c r="Q96">
        <v>45</v>
      </c>
      <c r="R96" s="7">
        <v>15.7</v>
      </c>
      <c r="S96">
        <f t="shared" si="6"/>
        <v>155</v>
      </c>
      <c r="T96" t="s">
        <v>212</v>
      </c>
    </row>
    <row r="97" spans="1:20" x14ac:dyDescent="0.3">
      <c r="A97" s="1">
        <f t="shared" si="7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8"/>
        <v>2</v>
      </c>
      <c r="L97" s="23">
        <v>1.1226851851851851E-3</v>
      </c>
      <c r="M97" s="32">
        <f t="shared" si="5"/>
        <v>1.6166666667701333</v>
      </c>
      <c r="N97" s="34">
        <v>0.8</v>
      </c>
      <c r="O97">
        <v>0</v>
      </c>
      <c r="P97">
        <v>1</v>
      </c>
      <c r="Q97">
        <v>45</v>
      </c>
      <c r="R97" s="7">
        <v>15.6</v>
      </c>
      <c r="S97">
        <f t="shared" si="6"/>
        <v>165</v>
      </c>
      <c r="T97" t="s">
        <v>212</v>
      </c>
    </row>
    <row r="98" spans="1:20" x14ac:dyDescent="0.3">
      <c r="A98" s="1">
        <f t="shared" si="7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8"/>
        <v>2</v>
      </c>
      <c r="L98" s="23">
        <v>9.7222222222222209E-4</v>
      </c>
      <c r="M98" s="32">
        <f t="shared" si="5"/>
        <v>1.4000000000895998</v>
      </c>
      <c r="N98" s="34">
        <v>0.8</v>
      </c>
      <c r="O98">
        <v>0</v>
      </c>
      <c r="P98">
        <v>1</v>
      </c>
      <c r="Q98">
        <v>45</v>
      </c>
      <c r="R98" s="7">
        <v>15.6</v>
      </c>
      <c r="S98">
        <f t="shared" si="6"/>
        <v>165</v>
      </c>
      <c r="T98" t="s">
        <v>212</v>
      </c>
    </row>
    <row r="99" spans="1:20" x14ac:dyDescent="0.3">
      <c r="A99" s="1">
        <f t="shared" si="7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8"/>
        <v>2</v>
      </c>
      <c r="L99" s="23">
        <v>1.5624999999999999E-3</v>
      </c>
      <c r="M99" s="32">
        <f t="shared" si="5"/>
        <v>2.2500000001439999</v>
      </c>
      <c r="N99" s="34">
        <v>0.05</v>
      </c>
      <c r="O99">
        <v>0</v>
      </c>
      <c r="P99">
        <v>0.2</v>
      </c>
      <c r="Q99">
        <v>140</v>
      </c>
      <c r="R99" s="7">
        <v>14.9</v>
      </c>
      <c r="S99">
        <f t="shared" si="6"/>
        <v>100</v>
      </c>
      <c r="T99" t="s">
        <v>211</v>
      </c>
    </row>
    <row r="100" spans="1:20" x14ac:dyDescent="0.3">
      <c r="A100" s="1">
        <f t="shared" si="7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8"/>
        <v>2</v>
      </c>
      <c r="L100" s="23">
        <v>5.0925925925925921E-3</v>
      </c>
      <c r="M100" s="32">
        <f t="shared" si="5"/>
        <v>7.3333333338026661</v>
      </c>
      <c r="N100" s="34">
        <v>0.05</v>
      </c>
      <c r="O100">
        <v>0</v>
      </c>
      <c r="P100">
        <v>0.2</v>
      </c>
      <c r="Q100">
        <v>140</v>
      </c>
      <c r="R100" s="7">
        <v>14.9</v>
      </c>
      <c r="S100">
        <f t="shared" si="6"/>
        <v>100</v>
      </c>
      <c r="T100" t="s">
        <v>211</v>
      </c>
    </row>
    <row r="101" spans="1:20" x14ac:dyDescent="0.3">
      <c r="A101" s="1">
        <f t="shared" si="7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8"/>
        <v>28</v>
      </c>
      <c r="L101" s="23">
        <v>1.5624999999999999E-3</v>
      </c>
      <c r="M101" s="32">
        <f t="shared" si="5"/>
        <v>2.2500000001439999</v>
      </c>
      <c r="N101" s="34">
        <v>0.1</v>
      </c>
      <c r="O101">
        <v>0</v>
      </c>
      <c r="P101">
        <v>1.5</v>
      </c>
      <c r="Q101">
        <v>230</v>
      </c>
      <c r="R101" s="7">
        <v>17.399999999999999</v>
      </c>
      <c r="S101">
        <f t="shared" si="6"/>
        <v>50</v>
      </c>
      <c r="T101" t="s">
        <v>211</v>
      </c>
    </row>
    <row r="102" spans="1:20" x14ac:dyDescent="0.3">
      <c r="A102" s="1">
        <f t="shared" si="7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8"/>
        <v>68</v>
      </c>
      <c r="L102" s="23">
        <v>1.7708333333333332E-3</v>
      </c>
      <c r="M102" s="32">
        <f t="shared" si="5"/>
        <v>2.5500000001631999</v>
      </c>
      <c r="N102" s="34">
        <v>0.1</v>
      </c>
      <c r="O102">
        <v>0</v>
      </c>
      <c r="P102">
        <v>1.5</v>
      </c>
      <c r="Q102">
        <v>230</v>
      </c>
      <c r="R102" s="7">
        <v>14.7</v>
      </c>
      <c r="S102">
        <f t="shared" si="6"/>
        <v>90</v>
      </c>
      <c r="T102" t="s">
        <v>211</v>
      </c>
    </row>
    <row r="103" spans="1:20" x14ac:dyDescent="0.3">
      <c r="A103" s="1">
        <f t="shared" si="7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8"/>
        <v>28</v>
      </c>
      <c r="L103" s="23">
        <v>2.8819444444444444E-3</v>
      </c>
      <c r="M103" s="32">
        <f t="shared" si="5"/>
        <v>4.1500000002656003</v>
      </c>
      <c r="N103" s="33">
        <v>0.1</v>
      </c>
      <c r="O103">
        <v>0</v>
      </c>
      <c r="P103">
        <v>1.5</v>
      </c>
      <c r="Q103">
        <v>230</v>
      </c>
      <c r="R103" s="7">
        <v>17.7</v>
      </c>
      <c r="S103">
        <f t="shared" si="6"/>
        <v>50</v>
      </c>
      <c r="T103" t="s">
        <v>211</v>
      </c>
    </row>
    <row r="104" spans="1:20" x14ac:dyDescent="0.3">
      <c r="A104" s="1">
        <f t="shared" si="7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8"/>
        <v>28</v>
      </c>
      <c r="L104" s="23">
        <v>2.2337962962962967E-3</v>
      </c>
      <c r="M104" s="32">
        <f t="shared" si="5"/>
        <v>3.2166666668725341</v>
      </c>
      <c r="N104" s="33">
        <v>0.1</v>
      </c>
      <c r="O104">
        <v>0</v>
      </c>
      <c r="P104">
        <v>2</v>
      </c>
      <c r="Q104">
        <v>230</v>
      </c>
      <c r="R104" s="7">
        <v>17.3</v>
      </c>
      <c r="S104">
        <f t="shared" si="6"/>
        <v>50</v>
      </c>
      <c r="T104" t="s">
        <v>211</v>
      </c>
    </row>
    <row r="105" spans="1:20" x14ac:dyDescent="0.3">
      <c r="A105" s="1">
        <f t="shared" si="7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8"/>
        <v>28</v>
      </c>
      <c r="L105" s="23">
        <v>4.3518518518518515E-3</v>
      </c>
      <c r="M105" s="32">
        <f t="shared" si="5"/>
        <v>6.2666666670677333</v>
      </c>
      <c r="N105" s="33">
        <v>0.1</v>
      </c>
      <c r="O105">
        <v>0</v>
      </c>
      <c r="P105">
        <v>2</v>
      </c>
      <c r="Q105">
        <v>230</v>
      </c>
      <c r="R105" s="7">
        <v>18</v>
      </c>
      <c r="S105">
        <f t="shared" si="6"/>
        <v>50</v>
      </c>
      <c r="T105" t="s">
        <v>211</v>
      </c>
    </row>
    <row r="106" spans="1:20" x14ac:dyDescent="0.3">
      <c r="A106" s="1">
        <f t="shared" si="7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8"/>
        <v>28</v>
      </c>
      <c r="L106" s="23">
        <v>5.7870370370370376E-3</v>
      </c>
      <c r="M106" s="32">
        <f t="shared" si="5"/>
        <v>8.3333333338666673</v>
      </c>
      <c r="N106" s="33">
        <v>0.1</v>
      </c>
      <c r="O106">
        <v>0</v>
      </c>
      <c r="P106">
        <v>2</v>
      </c>
      <c r="Q106">
        <v>230</v>
      </c>
      <c r="R106" s="7">
        <v>18</v>
      </c>
      <c r="S106">
        <f t="shared" si="6"/>
        <v>50</v>
      </c>
      <c r="T106" t="s">
        <v>211</v>
      </c>
    </row>
    <row r="107" spans="1:20" x14ac:dyDescent="0.3">
      <c r="A107" s="1">
        <f t="shared" si="7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8"/>
        <v>28</v>
      </c>
      <c r="L107" s="23">
        <v>1.5740740740740741E-3</v>
      </c>
      <c r="M107" s="32">
        <f t="shared" si="5"/>
        <v>2.2666666668117332</v>
      </c>
      <c r="N107" s="34">
        <v>0.1</v>
      </c>
      <c r="O107">
        <v>0</v>
      </c>
      <c r="P107">
        <v>2</v>
      </c>
      <c r="Q107">
        <v>230</v>
      </c>
      <c r="R107" s="7">
        <v>18</v>
      </c>
      <c r="S107">
        <f t="shared" si="6"/>
        <v>50</v>
      </c>
      <c r="T107" t="s">
        <v>211</v>
      </c>
    </row>
    <row r="108" spans="1:20" x14ac:dyDescent="0.3">
      <c r="A108" s="1">
        <f t="shared" si="7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8"/>
        <v>28</v>
      </c>
      <c r="L108" s="23">
        <v>2.0254629629629629E-3</v>
      </c>
      <c r="M108" s="32">
        <f t="shared" si="5"/>
        <v>2.9166666668533332</v>
      </c>
      <c r="N108" s="34">
        <v>0.1</v>
      </c>
      <c r="O108">
        <v>0</v>
      </c>
      <c r="P108">
        <v>2</v>
      </c>
      <c r="Q108">
        <v>230</v>
      </c>
      <c r="R108" s="7">
        <v>18</v>
      </c>
      <c r="S108">
        <f t="shared" si="6"/>
        <v>50</v>
      </c>
      <c r="T108" t="s">
        <v>211</v>
      </c>
    </row>
    <row r="109" spans="1:20" x14ac:dyDescent="0.3">
      <c r="A109" s="1">
        <f t="shared" si="7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8"/>
        <v>44.399999999999977</v>
      </c>
      <c r="L109" s="23">
        <v>2.0833333333333333E-3</v>
      </c>
      <c r="M109" s="32">
        <f t="shared" si="5"/>
        <v>3.0000000001920002</v>
      </c>
      <c r="N109" s="11"/>
    </row>
    <row r="110" spans="1:20" x14ac:dyDescent="0.3">
      <c r="A110" s="1">
        <f t="shared" si="7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8"/>
        <v>14</v>
      </c>
      <c r="L110" s="23">
        <v>1.0416666666666667E-3</v>
      </c>
      <c r="M110" s="32">
        <f t="shared" si="5"/>
        <v>1.5000000000960001</v>
      </c>
      <c r="N110" s="11"/>
      <c r="O110">
        <v>0</v>
      </c>
    </row>
    <row r="111" spans="1:20" x14ac:dyDescent="0.3">
      <c r="A111" s="1">
        <f t="shared" si="7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8"/>
        <v>0.80000000000001137</v>
      </c>
      <c r="L111" s="23">
        <v>2.7777777777777779E-3</v>
      </c>
      <c r="M111" s="32">
        <f t="shared" si="5"/>
        <v>4.0000000002560006</v>
      </c>
      <c r="N111" s="34">
        <v>0</v>
      </c>
      <c r="O111">
        <v>0</v>
      </c>
      <c r="P111">
        <v>3</v>
      </c>
      <c r="Q111">
        <v>90</v>
      </c>
      <c r="R111" s="7">
        <v>22</v>
      </c>
      <c r="S111">
        <f t="shared" si="6"/>
        <v>150</v>
      </c>
      <c r="T111" t="s">
        <v>212</v>
      </c>
    </row>
    <row r="112" spans="1:20" x14ac:dyDescent="0.3">
      <c r="A112" s="1">
        <f t="shared" si="7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8"/>
        <v>0.80000000000001137</v>
      </c>
      <c r="L112" s="23">
        <v>3.472222222222222E-3</v>
      </c>
      <c r="M112" s="32">
        <f t="shared" si="5"/>
        <v>5.00000000032</v>
      </c>
      <c r="N112" s="34">
        <v>0</v>
      </c>
      <c r="O112">
        <v>0</v>
      </c>
      <c r="P112">
        <v>3</v>
      </c>
      <c r="Q112">
        <v>90</v>
      </c>
      <c r="R112" s="7">
        <v>22</v>
      </c>
      <c r="S112">
        <f t="shared" si="6"/>
        <v>150</v>
      </c>
      <c r="T112" t="s">
        <v>212</v>
      </c>
    </row>
    <row r="113" spans="1:20" x14ac:dyDescent="0.3">
      <c r="A113" s="1">
        <f t="shared" si="7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5"/>
        <v>5.1666666669973331</v>
      </c>
      <c r="N113" s="34">
        <v>0.75</v>
      </c>
      <c r="O113">
        <v>0</v>
      </c>
      <c r="P113">
        <v>2</v>
      </c>
      <c r="Q113">
        <v>270</v>
      </c>
      <c r="R113" s="7">
        <v>24</v>
      </c>
      <c r="S113">
        <f t="shared" si="6"/>
        <v>90</v>
      </c>
      <c r="T113" t="s">
        <v>211</v>
      </c>
    </row>
    <row r="114" spans="1:20" x14ac:dyDescent="0.3">
      <c r="A114" s="1">
        <f t="shared" si="7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5"/>
        <v>4.1666666669333337</v>
      </c>
      <c r="N114" s="34">
        <v>0</v>
      </c>
      <c r="O114">
        <v>0</v>
      </c>
      <c r="P114">
        <v>1.5</v>
      </c>
      <c r="Q114">
        <v>300</v>
      </c>
      <c r="R114" s="7">
        <v>23</v>
      </c>
      <c r="S114">
        <f t="shared" si="6"/>
        <v>70</v>
      </c>
      <c r="T114" t="s">
        <v>211</v>
      </c>
    </row>
    <row r="115" spans="1:20" x14ac:dyDescent="0.3">
      <c r="A115" s="1">
        <f t="shared" si="7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5"/>
        <v>3.666666666901333</v>
      </c>
      <c r="N115" s="34">
        <v>0</v>
      </c>
      <c r="O115">
        <v>0</v>
      </c>
      <c r="P115">
        <v>1.5</v>
      </c>
      <c r="Q115">
        <v>300</v>
      </c>
      <c r="R115" s="7">
        <v>23</v>
      </c>
      <c r="S115">
        <f t="shared" si="6"/>
        <v>70</v>
      </c>
      <c r="T115" t="s">
        <v>211</v>
      </c>
    </row>
    <row r="116" spans="1:20" x14ac:dyDescent="0.3">
      <c r="A116" s="1">
        <f t="shared" si="7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5"/>
        <v>4.0000000002560006</v>
      </c>
      <c r="N116" s="34">
        <v>0</v>
      </c>
      <c r="O116">
        <v>0</v>
      </c>
      <c r="P116">
        <v>1.5</v>
      </c>
      <c r="Q116">
        <v>300</v>
      </c>
      <c r="R116" s="7">
        <v>23</v>
      </c>
      <c r="S116">
        <f t="shared" si="6"/>
        <v>70</v>
      </c>
      <c r="T116" t="s">
        <v>211</v>
      </c>
    </row>
    <row r="117" spans="1:20" x14ac:dyDescent="0.3">
      <c r="A117" s="1">
        <f t="shared" si="7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5"/>
        <v>6.416666667077334</v>
      </c>
      <c r="N117" s="34">
        <v>0</v>
      </c>
      <c r="O117">
        <v>0</v>
      </c>
      <c r="P117">
        <v>1.5</v>
      </c>
      <c r="Q117">
        <v>300</v>
      </c>
      <c r="R117" s="7">
        <v>23</v>
      </c>
      <c r="S117">
        <f t="shared" si="6"/>
        <v>60</v>
      </c>
      <c r="T117" t="s">
        <v>211</v>
      </c>
    </row>
    <row r="118" spans="1:20" x14ac:dyDescent="0.3">
      <c r="A118" s="1">
        <f t="shared" si="7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5"/>
        <v>4.5000000002879998</v>
      </c>
      <c r="N118" s="34">
        <v>0</v>
      </c>
      <c r="O118">
        <v>0</v>
      </c>
      <c r="P118">
        <v>1.5</v>
      </c>
      <c r="Q118">
        <v>300</v>
      </c>
      <c r="R118" s="7">
        <v>23</v>
      </c>
      <c r="S118">
        <f t="shared" si="6"/>
        <v>60</v>
      </c>
      <c r="T118" t="s">
        <v>211</v>
      </c>
    </row>
    <row r="119" spans="1:20" x14ac:dyDescent="0.3">
      <c r="A119" s="1">
        <f t="shared" si="7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5"/>
        <v>4.3333333336106659</v>
      </c>
      <c r="N119" s="34">
        <v>0</v>
      </c>
      <c r="O119">
        <v>0</v>
      </c>
      <c r="P119">
        <v>1.5</v>
      </c>
      <c r="Q119">
        <v>300</v>
      </c>
      <c r="R119" s="7">
        <v>23</v>
      </c>
      <c r="S119">
        <f t="shared" si="6"/>
        <v>65</v>
      </c>
      <c r="T119" t="s">
        <v>211</v>
      </c>
    </row>
    <row r="120" spans="1:20" x14ac:dyDescent="0.3">
      <c r="A120" s="1">
        <f t="shared" si="7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5"/>
        <v>4.833333333642666</v>
      </c>
      <c r="N120" s="34">
        <v>0</v>
      </c>
      <c r="O120">
        <v>0</v>
      </c>
      <c r="P120">
        <v>1.5</v>
      </c>
      <c r="Q120">
        <v>300</v>
      </c>
      <c r="R120" s="7">
        <v>23</v>
      </c>
      <c r="S120">
        <f t="shared" si="6"/>
        <v>60</v>
      </c>
      <c r="T120" t="s">
        <v>211</v>
      </c>
    </row>
    <row r="121" spans="1:20" x14ac:dyDescent="0.3">
      <c r="A121" s="1">
        <f t="shared" si="7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5"/>
        <v>2.50000000016</v>
      </c>
      <c r="N121" s="11"/>
    </row>
    <row r="122" spans="1:20" x14ac:dyDescent="0.3">
      <c r="A122" s="1">
        <f t="shared" si="7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5"/>
        <v>3.0000000001920002</v>
      </c>
      <c r="N122" s="11"/>
    </row>
    <row r="123" spans="1:20" x14ac:dyDescent="0.3">
      <c r="A123" s="1">
        <f t="shared" si="7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9">IF(ABS(I123-J123)&gt;180,360-ABS(I123-J123),ABS(I123-J123))</f>
        <v>18.400000000000006</v>
      </c>
      <c r="N123" s="11"/>
    </row>
    <row r="124" spans="1:20" x14ac:dyDescent="0.3">
      <c r="A124" s="1">
        <f t="shared" si="7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9"/>
        <v>11.599999999999994</v>
      </c>
      <c r="N124" s="11"/>
    </row>
    <row r="125" spans="1:20" x14ac:dyDescent="0.3">
      <c r="A125" s="1">
        <f t="shared" si="7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9"/>
        <v>16</v>
      </c>
      <c r="N125" s="11"/>
    </row>
    <row r="126" spans="1:20" x14ac:dyDescent="0.3">
      <c r="A126" s="1">
        <f t="shared" si="7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9"/>
        <v>4.1999999999999886</v>
      </c>
      <c r="N126" s="11"/>
    </row>
    <row r="127" spans="1:20" x14ac:dyDescent="0.3">
      <c r="A127" s="1">
        <f t="shared" si="7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9"/>
        <v>0.80000000000001137</v>
      </c>
      <c r="N127" s="11"/>
    </row>
    <row r="128" spans="1:20" x14ac:dyDescent="0.3">
      <c r="A128" s="1">
        <f t="shared" si="7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9"/>
        <v>8</v>
      </c>
      <c r="L128" s="23">
        <v>9.8379629629629642E-4</v>
      </c>
      <c r="M128" s="32">
        <f t="shared" si="5"/>
        <v>1.4166666667573335</v>
      </c>
      <c r="N128" s="11"/>
    </row>
    <row r="129" spans="1:20" x14ac:dyDescent="0.3">
      <c r="A129" s="1">
        <f t="shared" si="7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9"/>
        <v>56.199999999999989</v>
      </c>
      <c r="L129" s="23">
        <v>2.3726851851851851E-3</v>
      </c>
      <c r="M129" s="32">
        <f t="shared" si="5"/>
        <v>3.4166666668853334</v>
      </c>
      <c r="N129" s="34">
        <v>0.8</v>
      </c>
      <c r="O129">
        <v>0</v>
      </c>
      <c r="P129">
        <v>1</v>
      </c>
      <c r="Q129">
        <v>45</v>
      </c>
      <c r="R129" s="7">
        <v>17.2</v>
      </c>
      <c r="S129">
        <f t="shared" si="6"/>
        <v>95</v>
      </c>
      <c r="T129" t="s">
        <v>211</v>
      </c>
    </row>
    <row r="130" spans="1:20" x14ac:dyDescent="0.3">
      <c r="A130" s="1">
        <f t="shared" si="7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9"/>
        <v>56.199999999999989</v>
      </c>
      <c r="L130" s="23">
        <v>1.3888888888888889E-3</v>
      </c>
      <c r="M130" s="32">
        <f t="shared" si="5"/>
        <v>2.0000000001280003</v>
      </c>
      <c r="N130" s="34">
        <v>0.8</v>
      </c>
      <c r="O130">
        <v>0</v>
      </c>
      <c r="P130">
        <v>1</v>
      </c>
      <c r="Q130">
        <v>45</v>
      </c>
      <c r="R130" s="7">
        <v>17.2</v>
      </c>
      <c r="S130">
        <f t="shared" si="6"/>
        <v>95</v>
      </c>
      <c r="T130" t="s">
        <v>211</v>
      </c>
    </row>
    <row r="131" spans="1:20" x14ac:dyDescent="0.3">
      <c r="A131" s="1">
        <f t="shared" si="7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9"/>
        <v>56.199999999999989</v>
      </c>
      <c r="L131" s="23">
        <v>2.2569444444444447E-3</v>
      </c>
      <c r="M131" s="32">
        <f t="shared" ref="M131:M139" si="10">L131/0.0006944444444</f>
        <v>3.2500000002080003</v>
      </c>
      <c r="N131" s="34">
        <v>0.8</v>
      </c>
      <c r="O131">
        <v>0</v>
      </c>
      <c r="P131">
        <v>1</v>
      </c>
      <c r="Q131">
        <v>45</v>
      </c>
      <c r="R131" s="7">
        <v>17.2</v>
      </c>
      <c r="S131">
        <f t="shared" ref="S131:S181" si="11">IF(ABS(J131-Q131)&gt;180,360-ABS(J131-Q131),ABS(J131-Q131))</f>
        <v>95</v>
      </c>
      <c r="T131" t="s">
        <v>211</v>
      </c>
    </row>
    <row r="132" spans="1:20" x14ac:dyDescent="0.3">
      <c r="A132" s="1">
        <f t="shared" si="7"/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9"/>
        <v>13.800000000000011</v>
      </c>
      <c r="L132" s="23">
        <v>1.9675925925925928E-3</v>
      </c>
      <c r="M132" s="32">
        <f t="shared" si="10"/>
        <v>2.8333333335146671</v>
      </c>
      <c r="N132" s="33">
        <v>0.9</v>
      </c>
      <c r="O132">
        <v>0</v>
      </c>
      <c r="P132">
        <v>0</v>
      </c>
      <c r="R132" s="7">
        <v>17</v>
      </c>
      <c r="S132">
        <f t="shared" si="11"/>
        <v>70</v>
      </c>
      <c r="T132" t="s">
        <v>211</v>
      </c>
    </row>
    <row r="133" spans="1:20" x14ac:dyDescent="0.3">
      <c r="A133" s="1">
        <f t="shared" ref="A133:A196" si="12">A132+1</f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9"/>
        <v>13.800000000000011</v>
      </c>
      <c r="L133" s="23">
        <v>2.3148148148148151E-3</v>
      </c>
      <c r="M133" s="32">
        <f t="shared" si="10"/>
        <v>3.3333333335466673</v>
      </c>
      <c r="N133" s="33">
        <v>0.9</v>
      </c>
      <c r="O133">
        <v>0</v>
      </c>
      <c r="P133">
        <v>0</v>
      </c>
      <c r="R133" s="7">
        <v>17</v>
      </c>
      <c r="S133">
        <f t="shared" si="11"/>
        <v>70</v>
      </c>
      <c r="T133" t="s">
        <v>211</v>
      </c>
    </row>
    <row r="134" spans="1:20" x14ac:dyDescent="0.3">
      <c r="A134" s="1">
        <f t="shared" si="12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9"/>
        <v>13.800000000000011</v>
      </c>
      <c r="L134" s="23">
        <v>2.0833333333333333E-3</v>
      </c>
      <c r="M134" s="32">
        <f t="shared" si="10"/>
        <v>3.0000000001920002</v>
      </c>
      <c r="N134" s="33">
        <v>0.9</v>
      </c>
      <c r="O134">
        <v>0</v>
      </c>
      <c r="P134">
        <v>0</v>
      </c>
      <c r="R134" s="7">
        <v>17</v>
      </c>
      <c r="S134">
        <f t="shared" si="11"/>
        <v>70</v>
      </c>
      <c r="T134" t="s">
        <v>211</v>
      </c>
    </row>
    <row r="135" spans="1:20" x14ac:dyDescent="0.3">
      <c r="A135" s="1">
        <f t="shared" si="12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9"/>
        <v>7</v>
      </c>
      <c r="L135" s="23">
        <v>1.3888888888888889E-3</v>
      </c>
      <c r="M135" s="32">
        <f t="shared" si="10"/>
        <v>2.0000000001280003</v>
      </c>
      <c r="N135" s="11"/>
    </row>
    <row r="136" spans="1:20" x14ac:dyDescent="0.3">
      <c r="A136" s="1">
        <f t="shared" si="12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9"/>
        <v>6.2000000000000455</v>
      </c>
      <c r="L136" s="23">
        <v>4.8611111111111112E-3</v>
      </c>
      <c r="M136" s="32">
        <f t="shared" si="10"/>
        <v>7.0000000004479999</v>
      </c>
      <c r="N136" s="11"/>
    </row>
    <row r="137" spans="1:20" x14ac:dyDescent="0.3">
      <c r="A137" s="1">
        <f t="shared" si="12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9"/>
        <v>11.699999999999989</v>
      </c>
      <c r="L137" s="23">
        <v>2.8703703703703708E-3</v>
      </c>
      <c r="M137" s="32">
        <f t="shared" si="10"/>
        <v>4.133333333597867</v>
      </c>
      <c r="N137" s="11">
        <v>0.75</v>
      </c>
      <c r="O137">
        <v>0</v>
      </c>
      <c r="P137">
        <v>1.6</v>
      </c>
      <c r="Q137">
        <v>180</v>
      </c>
      <c r="R137" s="7">
        <v>23</v>
      </c>
      <c r="S137">
        <f t="shared" si="11"/>
        <v>45</v>
      </c>
      <c r="T137" t="s">
        <v>210</v>
      </c>
    </row>
    <row r="138" spans="1:20" x14ac:dyDescent="0.3">
      <c r="A138" s="1">
        <f t="shared" si="12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9"/>
        <v>11.699999999999989</v>
      </c>
      <c r="L138" s="23">
        <v>3.9236111111111112E-3</v>
      </c>
      <c r="M138" s="32">
        <f t="shared" si="10"/>
        <v>5.6500000003616</v>
      </c>
      <c r="N138" s="11">
        <v>0.75</v>
      </c>
      <c r="O138">
        <v>0</v>
      </c>
      <c r="P138">
        <v>1.6</v>
      </c>
      <c r="Q138">
        <v>180</v>
      </c>
      <c r="R138" s="7">
        <v>23</v>
      </c>
      <c r="S138">
        <f t="shared" si="11"/>
        <v>45</v>
      </c>
      <c r="T138" t="s">
        <v>210</v>
      </c>
    </row>
    <row r="139" spans="1:20" x14ac:dyDescent="0.3">
      <c r="A139" s="1">
        <f t="shared" si="12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9"/>
        <v>11.699999999999989</v>
      </c>
      <c r="L139" s="23">
        <v>3.2870370370370367E-3</v>
      </c>
      <c r="M139" s="32">
        <f t="shared" si="10"/>
        <v>4.7333333336362662</v>
      </c>
      <c r="N139" s="11">
        <v>0.75</v>
      </c>
      <c r="O139">
        <v>0</v>
      </c>
      <c r="P139">
        <v>1.6</v>
      </c>
      <c r="Q139">
        <v>180</v>
      </c>
      <c r="R139" s="7">
        <v>23</v>
      </c>
      <c r="S139">
        <f t="shared" si="11"/>
        <v>45</v>
      </c>
      <c r="T139" t="s">
        <v>210</v>
      </c>
    </row>
    <row r="140" spans="1:20" x14ac:dyDescent="0.3">
      <c r="A140" s="1">
        <f t="shared" si="12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s="11"/>
    </row>
    <row r="141" spans="1:20" x14ac:dyDescent="0.3">
      <c r="A141" s="1">
        <f t="shared" si="12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172" si="13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s="34">
        <v>0.3</v>
      </c>
      <c r="O141">
        <v>0</v>
      </c>
      <c r="P141">
        <v>1.5</v>
      </c>
      <c r="Q141">
        <v>110</v>
      </c>
      <c r="R141" s="7">
        <v>21.6</v>
      </c>
      <c r="S141">
        <f t="shared" si="11"/>
        <v>60</v>
      </c>
      <c r="T141" t="s">
        <v>211</v>
      </c>
    </row>
    <row r="142" spans="1:20" x14ac:dyDescent="0.3">
      <c r="A142" s="1">
        <f t="shared" si="12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13"/>
        <v>15.800000000000011</v>
      </c>
      <c r="L142" s="23">
        <v>2.7777777777777779E-3</v>
      </c>
      <c r="M142" s="32">
        <f>L142/0.0006944444444</f>
        <v>4.0000000002560006</v>
      </c>
      <c r="N142" s="34">
        <v>0.3</v>
      </c>
      <c r="O142">
        <v>0</v>
      </c>
      <c r="P142">
        <v>1.5</v>
      </c>
      <c r="Q142">
        <v>110</v>
      </c>
      <c r="R142" s="7">
        <v>21.6</v>
      </c>
      <c r="S142">
        <f t="shared" si="11"/>
        <v>60</v>
      </c>
      <c r="T142" t="s">
        <v>211</v>
      </c>
    </row>
    <row r="143" spans="1:20" x14ac:dyDescent="0.3">
      <c r="A143" s="1">
        <f t="shared" si="12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13"/>
        <v>15.800000000000011</v>
      </c>
      <c r="L143" s="23">
        <v>5.0925925925925921E-3</v>
      </c>
      <c r="M143" s="32">
        <f>L143/0.0006944444444</f>
        <v>7.3333333338026661</v>
      </c>
      <c r="N143" s="34">
        <v>0.3</v>
      </c>
      <c r="O143">
        <v>0</v>
      </c>
      <c r="P143">
        <v>1.5</v>
      </c>
      <c r="Q143">
        <v>110</v>
      </c>
      <c r="R143" s="7">
        <v>20</v>
      </c>
      <c r="S143">
        <f t="shared" si="11"/>
        <v>60</v>
      </c>
      <c r="T143" t="s">
        <v>211</v>
      </c>
    </row>
    <row r="144" spans="1:20" x14ac:dyDescent="0.3">
      <c r="A144" s="1">
        <f t="shared" si="12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13"/>
        <v>15.800000000000011</v>
      </c>
      <c r="L144" s="23">
        <v>2.3148148148148151E-3</v>
      </c>
      <c r="M144" s="32">
        <f t="shared" ref="M144:M207" si="14">L144/0.0006944444444</f>
        <v>3.3333333335466673</v>
      </c>
      <c r="N144" s="34">
        <v>0.3</v>
      </c>
      <c r="O144">
        <v>0</v>
      </c>
      <c r="P144">
        <v>1.5</v>
      </c>
      <c r="Q144">
        <v>110</v>
      </c>
      <c r="R144" s="7">
        <v>20</v>
      </c>
      <c r="S144">
        <f t="shared" si="11"/>
        <v>60</v>
      </c>
      <c r="T144" t="s">
        <v>211</v>
      </c>
    </row>
    <row r="145" spans="1:20" x14ac:dyDescent="0.3">
      <c r="A145" s="1">
        <f t="shared" si="12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13"/>
        <v>4</v>
      </c>
      <c r="L145" s="23">
        <v>1.4467592592592594E-3</v>
      </c>
      <c r="M145" s="32">
        <f t="shared" si="14"/>
        <v>2.0833333334666668</v>
      </c>
      <c r="N145" s="34">
        <v>0</v>
      </c>
      <c r="O145">
        <v>0</v>
      </c>
      <c r="P145">
        <v>1.5</v>
      </c>
      <c r="Q145">
        <v>180</v>
      </c>
      <c r="R145" s="7">
        <v>21</v>
      </c>
      <c r="S145">
        <f t="shared" si="11"/>
        <v>80</v>
      </c>
      <c r="T145" t="s">
        <v>211</v>
      </c>
    </row>
    <row r="146" spans="1:20" x14ac:dyDescent="0.3">
      <c r="A146" s="1">
        <f t="shared" si="12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13"/>
        <v>4</v>
      </c>
      <c r="L146" s="23">
        <v>1.7476851851851852E-3</v>
      </c>
      <c r="M146" s="32">
        <f t="shared" si="14"/>
        <v>2.5166666668277333</v>
      </c>
      <c r="N146" s="34">
        <v>0</v>
      </c>
      <c r="O146">
        <v>0</v>
      </c>
      <c r="P146">
        <v>1.5</v>
      </c>
      <c r="Q146">
        <v>180</v>
      </c>
      <c r="R146" s="7">
        <v>21</v>
      </c>
      <c r="S146">
        <f t="shared" si="11"/>
        <v>80</v>
      </c>
      <c r="T146" t="s">
        <v>211</v>
      </c>
    </row>
    <row r="147" spans="1:20" x14ac:dyDescent="0.3">
      <c r="A147" s="1">
        <f t="shared" si="12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13"/>
        <v>4</v>
      </c>
      <c r="L147" s="23">
        <v>1.5162037037037036E-3</v>
      </c>
      <c r="M147" s="32">
        <f t="shared" si="14"/>
        <v>2.1833333334730667</v>
      </c>
      <c r="N147" s="34">
        <v>0</v>
      </c>
      <c r="O147">
        <v>0</v>
      </c>
      <c r="P147">
        <v>1.5</v>
      </c>
      <c r="Q147">
        <v>180</v>
      </c>
      <c r="R147" s="7">
        <v>21</v>
      </c>
      <c r="S147">
        <f t="shared" si="11"/>
        <v>80</v>
      </c>
      <c r="T147" t="s">
        <v>211</v>
      </c>
    </row>
    <row r="148" spans="1:20" x14ac:dyDescent="0.3">
      <c r="A148" s="1">
        <f t="shared" si="12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13"/>
        <v>4</v>
      </c>
      <c r="L148" s="23">
        <v>2.3611111111111111E-3</v>
      </c>
      <c r="M148" s="32">
        <f t="shared" si="14"/>
        <v>3.4000000002176001</v>
      </c>
      <c r="N148" s="34">
        <v>0</v>
      </c>
      <c r="O148">
        <v>0</v>
      </c>
      <c r="P148">
        <v>1.5</v>
      </c>
      <c r="Q148">
        <v>180</v>
      </c>
      <c r="R148" s="7">
        <v>21</v>
      </c>
      <c r="S148">
        <f t="shared" si="11"/>
        <v>80</v>
      </c>
      <c r="T148" t="s">
        <v>211</v>
      </c>
    </row>
    <row r="149" spans="1:20" x14ac:dyDescent="0.3">
      <c r="A149" s="1">
        <f t="shared" si="12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13"/>
        <v>4</v>
      </c>
      <c r="L149" s="23">
        <v>1.2731481481481483E-3</v>
      </c>
      <c r="M149" s="32">
        <f t="shared" si="14"/>
        <v>1.8333333334506667</v>
      </c>
      <c r="N149" s="34">
        <v>0</v>
      </c>
      <c r="O149">
        <v>0</v>
      </c>
      <c r="P149">
        <v>1.5</v>
      </c>
      <c r="Q149">
        <v>180</v>
      </c>
      <c r="R149" s="7">
        <v>21</v>
      </c>
      <c r="S149">
        <f t="shared" si="11"/>
        <v>80</v>
      </c>
      <c r="T149" t="s">
        <v>211</v>
      </c>
    </row>
    <row r="150" spans="1:20" x14ac:dyDescent="0.3">
      <c r="A150" s="1">
        <f t="shared" si="12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13"/>
        <v>4</v>
      </c>
      <c r="L150" s="23">
        <v>1.8055555555555557E-3</v>
      </c>
      <c r="M150" s="32">
        <f t="shared" si="14"/>
        <v>2.6000000001664003</v>
      </c>
      <c r="N150" s="34">
        <v>0</v>
      </c>
      <c r="O150">
        <v>0</v>
      </c>
      <c r="P150">
        <v>1.5</v>
      </c>
      <c r="Q150">
        <v>180</v>
      </c>
      <c r="R150" s="7">
        <v>21</v>
      </c>
      <c r="S150">
        <f t="shared" si="11"/>
        <v>80</v>
      </c>
      <c r="T150" t="s">
        <v>211</v>
      </c>
    </row>
    <row r="151" spans="1:20" x14ac:dyDescent="0.3">
      <c r="A151" s="1">
        <f t="shared" si="12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13"/>
        <v>8</v>
      </c>
      <c r="L151" s="23">
        <v>2.4537037037037036E-3</v>
      </c>
      <c r="M151" s="32">
        <f t="shared" si="14"/>
        <v>3.5333333335594665</v>
      </c>
      <c r="N151" s="11">
        <v>0.3</v>
      </c>
      <c r="O151">
        <v>0</v>
      </c>
      <c r="P151">
        <v>3</v>
      </c>
      <c r="R151" s="7">
        <v>17</v>
      </c>
    </row>
    <row r="152" spans="1:20" x14ac:dyDescent="0.3">
      <c r="A152" s="1">
        <f t="shared" si="12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13"/>
        <v>17</v>
      </c>
      <c r="N152" s="11">
        <v>0.3</v>
      </c>
      <c r="O152">
        <v>0</v>
      </c>
      <c r="P152">
        <v>3</v>
      </c>
      <c r="R152" s="7">
        <v>17</v>
      </c>
    </row>
    <row r="153" spans="1:20" x14ac:dyDescent="0.3">
      <c r="A153" s="1">
        <f t="shared" si="12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13"/>
        <v>38</v>
      </c>
      <c r="N153" s="11">
        <v>0.3</v>
      </c>
      <c r="O153">
        <v>0</v>
      </c>
      <c r="P153">
        <v>3</v>
      </c>
      <c r="R153" s="7">
        <v>17</v>
      </c>
    </row>
    <row r="154" spans="1:20" x14ac:dyDescent="0.3">
      <c r="A154" s="1">
        <f t="shared" si="12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13"/>
        <v>9</v>
      </c>
      <c r="L154" s="23">
        <v>1.7245370370370372E-3</v>
      </c>
      <c r="M154" s="32">
        <f t="shared" si="14"/>
        <v>2.4833333334922671</v>
      </c>
      <c r="N154" s="34">
        <v>1</v>
      </c>
      <c r="O154">
        <v>0</v>
      </c>
      <c r="P154">
        <v>2.5</v>
      </c>
      <c r="Q154">
        <v>180</v>
      </c>
      <c r="R154" s="7">
        <v>20</v>
      </c>
      <c r="S154">
        <f t="shared" si="11"/>
        <v>175</v>
      </c>
      <c r="T154" t="s">
        <v>212</v>
      </c>
    </row>
    <row r="155" spans="1:20" x14ac:dyDescent="0.3">
      <c r="A155" s="1">
        <f t="shared" si="12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13"/>
        <v>8</v>
      </c>
      <c r="N155" s="34">
        <v>0</v>
      </c>
      <c r="O155">
        <v>0</v>
      </c>
      <c r="P155">
        <v>1.5</v>
      </c>
      <c r="Q155">
        <v>180</v>
      </c>
      <c r="R155" s="7">
        <v>21</v>
      </c>
      <c r="S155">
        <f t="shared" si="11"/>
        <v>50</v>
      </c>
      <c r="T155" t="s">
        <v>211</v>
      </c>
    </row>
    <row r="156" spans="1:20" x14ac:dyDescent="0.3">
      <c r="A156" s="1">
        <f t="shared" si="12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13"/>
        <v>15.800000000000011</v>
      </c>
      <c r="L156" s="23">
        <v>4.7453703703703703E-3</v>
      </c>
      <c r="M156" s="32">
        <f t="shared" si="14"/>
        <v>6.8333333337706668</v>
      </c>
      <c r="N156" s="11"/>
    </row>
    <row r="157" spans="1:20" x14ac:dyDescent="0.3">
      <c r="A157" s="1">
        <f t="shared" si="12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13"/>
        <v>15.800000000000011</v>
      </c>
      <c r="L157" s="23">
        <v>6.1342592592592594E-3</v>
      </c>
      <c r="M157" s="32">
        <f t="shared" si="14"/>
        <v>8.8333333338986666</v>
      </c>
      <c r="N157" s="11"/>
    </row>
    <row r="158" spans="1:20" x14ac:dyDescent="0.3">
      <c r="A158" s="1">
        <f t="shared" si="12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13"/>
        <v>15.800000000000011</v>
      </c>
      <c r="L158" s="23">
        <v>4.6874999999999998E-3</v>
      </c>
      <c r="M158" s="32">
        <f t="shared" si="14"/>
        <v>6.7500000004320002</v>
      </c>
      <c r="N158" s="11"/>
    </row>
    <row r="159" spans="1:20" x14ac:dyDescent="0.3">
      <c r="A159" s="1">
        <f t="shared" si="12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13"/>
        <v>28.399999999999977</v>
      </c>
      <c r="L159" s="23">
        <v>2.7777777777777779E-3</v>
      </c>
      <c r="M159" s="32">
        <f t="shared" si="14"/>
        <v>4.0000000002560006</v>
      </c>
      <c r="N159" s="11"/>
      <c r="R159" s="7">
        <v>12</v>
      </c>
    </row>
    <row r="160" spans="1:20" x14ac:dyDescent="0.3">
      <c r="A160" s="1">
        <f t="shared" si="12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13"/>
        <v>13</v>
      </c>
      <c r="L160" s="23">
        <v>1.6203703703703703E-3</v>
      </c>
      <c r="M160" s="32">
        <f t="shared" si="14"/>
        <v>2.3333333334826665</v>
      </c>
      <c r="N160" s="11"/>
      <c r="R160" s="7">
        <v>17</v>
      </c>
    </row>
    <row r="161" spans="1:20" x14ac:dyDescent="0.3">
      <c r="A161" s="1">
        <f t="shared" si="12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13"/>
        <v>8</v>
      </c>
      <c r="L161" s="23">
        <v>3.8773148148148143E-3</v>
      </c>
      <c r="M161" s="32">
        <f t="shared" si="14"/>
        <v>5.5833333336906659</v>
      </c>
      <c r="N161" s="11"/>
      <c r="R161" s="7">
        <v>15</v>
      </c>
    </row>
    <row r="162" spans="1:20" x14ac:dyDescent="0.3">
      <c r="A162" s="1">
        <f t="shared" si="12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13"/>
        <v>8</v>
      </c>
      <c r="L162" s="23">
        <v>3.3564814814814811E-3</v>
      </c>
      <c r="M162" s="32">
        <f t="shared" si="14"/>
        <v>4.833333333642666</v>
      </c>
      <c r="N162" s="11"/>
      <c r="R162" s="7">
        <v>15</v>
      </c>
    </row>
    <row r="163" spans="1:20" x14ac:dyDescent="0.3">
      <c r="A163" s="1">
        <f t="shared" si="12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13"/>
        <v>8</v>
      </c>
      <c r="L163" s="23">
        <v>1.736111111111111E-3</v>
      </c>
      <c r="M163" s="32">
        <f t="shared" si="14"/>
        <v>2.50000000016</v>
      </c>
      <c r="N163" s="11"/>
      <c r="R163" s="7">
        <v>15</v>
      </c>
    </row>
    <row r="164" spans="1:20" x14ac:dyDescent="0.3">
      <c r="A164" s="1">
        <f t="shared" si="12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13"/>
        <v>8</v>
      </c>
      <c r="L164" s="23">
        <v>3.1249999999999997E-3</v>
      </c>
      <c r="M164" s="32">
        <f t="shared" si="14"/>
        <v>4.5000000002879998</v>
      </c>
      <c r="N164" s="11"/>
      <c r="R164" s="7">
        <v>15</v>
      </c>
    </row>
    <row r="165" spans="1:20" x14ac:dyDescent="0.3">
      <c r="A165" s="1">
        <f t="shared" si="12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13"/>
        <v>9</v>
      </c>
      <c r="L165" s="23">
        <v>1.3888888888888889E-3</v>
      </c>
      <c r="M165" s="32">
        <f t="shared" si="14"/>
        <v>2.0000000001280003</v>
      </c>
      <c r="N165" s="11"/>
      <c r="R165" s="7">
        <v>15</v>
      </c>
    </row>
    <row r="166" spans="1:20" x14ac:dyDescent="0.3">
      <c r="A166" s="1">
        <f t="shared" si="12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13"/>
        <v>7</v>
      </c>
      <c r="L166" s="23">
        <v>1.736111111111111E-3</v>
      </c>
      <c r="M166" s="32">
        <f t="shared" si="14"/>
        <v>2.50000000016</v>
      </c>
      <c r="N166" s="11"/>
    </row>
    <row r="167" spans="1:20" x14ac:dyDescent="0.3">
      <c r="A167" s="1">
        <f t="shared" si="12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13"/>
        <v>7</v>
      </c>
      <c r="L167" s="23">
        <v>1.2731481481481483E-3</v>
      </c>
      <c r="M167" s="32">
        <f t="shared" si="14"/>
        <v>1.8333333334506667</v>
      </c>
      <c r="N167" s="11"/>
    </row>
    <row r="168" spans="1:20" x14ac:dyDescent="0.3">
      <c r="A168" s="1">
        <f t="shared" si="12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13"/>
        <v>7</v>
      </c>
      <c r="L168" s="23">
        <v>1.4120370370370369E-3</v>
      </c>
      <c r="M168" s="32">
        <f t="shared" si="14"/>
        <v>2.0333333334634665</v>
      </c>
      <c r="N168" s="11"/>
    </row>
    <row r="169" spans="1:20" x14ac:dyDescent="0.3">
      <c r="A169" s="1">
        <f t="shared" si="12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13"/>
        <v>7</v>
      </c>
      <c r="L169" s="23">
        <v>1.2152777777777778E-3</v>
      </c>
      <c r="M169" s="32">
        <f t="shared" si="14"/>
        <v>1.750000000112</v>
      </c>
      <c r="N169" s="11"/>
    </row>
    <row r="170" spans="1:20" x14ac:dyDescent="0.3">
      <c r="A170" s="1">
        <f t="shared" si="12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13"/>
        <v>7</v>
      </c>
      <c r="L170" s="23">
        <v>1.9675925925925928E-3</v>
      </c>
      <c r="M170" s="32">
        <f t="shared" si="14"/>
        <v>2.8333333335146671</v>
      </c>
      <c r="N170" s="11"/>
    </row>
    <row r="171" spans="1:20" x14ac:dyDescent="0.3">
      <c r="A171" s="1">
        <f t="shared" si="12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13"/>
        <v>6</v>
      </c>
      <c r="L171" s="23">
        <v>3.3564814814814811E-3</v>
      </c>
      <c r="M171" s="32">
        <f t="shared" si="14"/>
        <v>4.833333333642666</v>
      </c>
      <c r="N171" s="11"/>
    </row>
    <row r="172" spans="1:20" x14ac:dyDescent="0.3">
      <c r="A172" s="1">
        <f t="shared" si="12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13"/>
        <v>93</v>
      </c>
      <c r="L172" s="23">
        <v>8.3333333333333332E-3</v>
      </c>
      <c r="M172" s="32">
        <f t="shared" si="14"/>
        <v>12.000000000768001</v>
      </c>
      <c r="N172" s="11"/>
    </row>
    <row r="173" spans="1:20" x14ac:dyDescent="0.3">
      <c r="A173" s="1">
        <f t="shared" si="12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ref="K173:K204" si="15">IF(ABS(I173-J173)&gt;180,360-ABS(I173-J173),ABS(I173-J173))</f>
        <v>93</v>
      </c>
      <c r="L173" s="23">
        <v>4.9189814814814816E-3</v>
      </c>
      <c r="M173" s="32">
        <f t="shared" si="14"/>
        <v>7.0833333337866673</v>
      </c>
      <c r="N173" s="11"/>
    </row>
    <row r="174" spans="1:20" x14ac:dyDescent="0.3">
      <c r="A174" s="1">
        <f t="shared" si="12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15"/>
        <v>3</v>
      </c>
      <c r="L174" s="23">
        <v>1.3888888888888888E-2</v>
      </c>
      <c r="M174" s="32">
        <f t="shared" si="14"/>
        <v>20.00000000128</v>
      </c>
      <c r="N174" s="34">
        <v>0.8</v>
      </c>
      <c r="O174">
        <v>0</v>
      </c>
      <c r="P174">
        <v>1</v>
      </c>
      <c r="Q174">
        <v>45</v>
      </c>
      <c r="R174" s="7">
        <v>17.2</v>
      </c>
      <c r="S174">
        <f t="shared" si="11"/>
        <v>15</v>
      </c>
      <c r="T174" t="s">
        <v>210</v>
      </c>
    </row>
    <row r="175" spans="1:20" x14ac:dyDescent="0.3">
      <c r="A175" s="1">
        <f t="shared" si="12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15"/>
        <v>3</v>
      </c>
      <c r="L175" s="23">
        <v>7.9861111111111122E-3</v>
      </c>
      <c r="M175" s="32">
        <f t="shared" si="14"/>
        <v>11.500000000736001</v>
      </c>
      <c r="N175" s="34">
        <v>0.8</v>
      </c>
      <c r="O175">
        <v>0</v>
      </c>
      <c r="P175">
        <v>1</v>
      </c>
      <c r="Q175">
        <v>45</v>
      </c>
      <c r="R175" s="7">
        <v>17.2</v>
      </c>
      <c r="S175">
        <f t="shared" si="11"/>
        <v>15</v>
      </c>
      <c r="T175" t="s">
        <v>210</v>
      </c>
    </row>
    <row r="176" spans="1:20" x14ac:dyDescent="0.3">
      <c r="A176" s="1">
        <f t="shared" si="12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15"/>
        <v>3</v>
      </c>
      <c r="L176" s="23">
        <v>1.3888888888888888E-2</v>
      </c>
      <c r="M176" s="32">
        <f t="shared" si="14"/>
        <v>20.00000000128</v>
      </c>
      <c r="N176" s="34">
        <v>0.8</v>
      </c>
      <c r="O176">
        <v>0</v>
      </c>
      <c r="P176">
        <v>1</v>
      </c>
      <c r="Q176">
        <v>45</v>
      </c>
      <c r="R176" s="7">
        <v>16.7</v>
      </c>
      <c r="S176">
        <f t="shared" si="11"/>
        <v>15</v>
      </c>
      <c r="T176" t="s">
        <v>210</v>
      </c>
    </row>
    <row r="177" spans="1:20" x14ac:dyDescent="0.3">
      <c r="A177" s="1">
        <f t="shared" si="12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15"/>
        <v>3</v>
      </c>
      <c r="N177" s="34">
        <v>0.8</v>
      </c>
      <c r="O177">
        <v>0</v>
      </c>
      <c r="P177">
        <v>1</v>
      </c>
      <c r="Q177">
        <v>45</v>
      </c>
      <c r="R177" s="7">
        <v>16.600000000000001</v>
      </c>
      <c r="S177">
        <f t="shared" si="11"/>
        <v>15</v>
      </c>
      <c r="T177" t="s">
        <v>210</v>
      </c>
    </row>
    <row r="178" spans="1:20" x14ac:dyDescent="0.3">
      <c r="A178" s="1">
        <f t="shared" si="12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15"/>
        <v>3</v>
      </c>
      <c r="L178" s="23">
        <v>6.5624999999999998E-3</v>
      </c>
      <c r="M178" s="32">
        <f t="shared" si="14"/>
        <v>9.4500000006047991</v>
      </c>
      <c r="N178" s="34">
        <v>0.8</v>
      </c>
      <c r="O178">
        <v>0</v>
      </c>
      <c r="P178">
        <v>1</v>
      </c>
      <c r="Q178">
        <v>45</v>
      </c>
      <c r="R178" s="7">
        <v>16.3</v>
      </c>
      <c r="S178">
        <f t="shared" si="11"/>
        <v>15</v>
      </c>
      <c r="T178" t="s">
        <v>210</v>
      </c>
    </row>
    <row r="179" spans="1:20" x14ac:dyDescent="0.3">
      <c r="A179" s="1">
        <f t="shared" si="12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15"/>
        <v>3</v>
      </c>
      <c r="N179" s="34">
        <v>0.8</v>
      </c>
      <c r="O179">
        <v>0</v>
      </c>
      <c r="P179">
        <v>1</v>
      </c>
      <c r="Q179">
        <v>45</v>
      </c>
      <c r="R179" s="7">
        <v>16.100000000000001</v>
      </c>
      <c r="S179">
        <f t="shared" si="11"/>
        <v>15</v>
      </c>
      <c r="T179" t="s">
        <v>210</v>
      </c>
    </row>
    <row r="180" spans="1:20" x14ac:dyDescent="0.3">
      <c r="A180" s="1">
        <f t="shared" si="12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15"/>
        <v>3</v>
      </c>
      <c r="L180" s="23">
        <v>5.6134259259259271E-3</v>
      </c>
      <c r="M180" s="32">
        <f t="shared" si="14"/>
        <v>8.0833333338506677</v>
      </c>
      <c r="N180" s="34">
        <v>0.8</v>
      </c>
      <c r="O180">
        <v>0</v>
      </c>
      <c r="P180">
        <v>1</v>
      </c>
      <c r="Q180">
        <v>45</v>
      </c>
      <c r="R180" s="7">
        <v>15.9</v>
      </c>
      <c r="S180">
        <f t="shared" si="11"/>
        <v>15</v>
      </c>
      <c r="T180" t="s">
        <v>210</v>
      </c>
    </row>
    <row r="181" spans="1:20" x14ac:dyDescent="0.3">
      <c r="A181" s="1">
        <f t="shared" si="12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15"/>
        <v>43</v>
      </c>
      <c r="N181" s="34">
        <v>0.05</v>
      </c>
      <c r="O181">
        <v>0</v>
      </c>
      <c r="P181">
        <v>0.2</v>
      </c>
      <c r="Q181">
        <v>140</v>
      </c>
      <c r="R181" s="7">
        <v>14.9</v>
      </c>
      <c r="S181">
        <f t="shared" si="11"/>
        <v>120</v>
      </c>
      <c r="T181" t="s">
        <v>211</v>
      </c>
    </row>
    <row r="182" spans="1:20" x14ac:dyDescent="0.3">
      <c r="A182" s="1">
        <f t="shared" si="12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15"/>
        <v>3.6000000000000227</v>
      </c>
      <c r="L182" s="23">
        <v>4.1666666666666666E-3</v>
      </c>
      <c r="M182" s="32">
        <f t="shared" si="14"/>
        <v>6.0000000003840004</v>
      </c>
      <c r="N182" s="34">
        <v>0.25</v>
      </c>
      <c r="O182">
        <v>0</v>
      </c>
      <c r="P182">
        <v>1</v>
      </c>
      <c r="R182" s="7">
        <v>25</v>
      </c>
    </row>
    <row r="183" spans="1:20" x14ac:dyDescent="0.3">
      <c r="A183" s="1">
        <f t="shared" si="12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15"/>
        <v>3.6000000000000227</v>
      </c>
      <c r="L183" s="23">
        <v>3.9930555555555561E-3</v>
      </c>
      <c r="M183" s="32">
        <f t="shared" si="14"/>
        <v>5.7500000003680007</v>
      </c>
      <c r="N183" s="34">
        <v>0.25</v>
      </c>
      <c r="O183">
        <v>0</v>
      </c>
      <c r="P183">
        <v>1</v>
      </c>
      <c r="R183" s="7">
        <v>25</v>
      </c>
    </row>
    <row r="184" spans="1:20" x14ac:dyDescent="0.3">
      <c r="A184" s="1">
        <f t="shared" si="12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15"/>
        <v>3.6000000000000227</v>
      </c>
      <c r="L184" s="23">
        <v>4.340277777777778E-3</v>
      </c>
      <c r="M184" s="32">
        <f t="shared" si="14"/>
        <v>6.2500000004</v>
      </c>
      <c r="N184" s="34">
        <v>0.25</v>
      </c>
      <c r="O184">
        <v>0</v>
      </c>
      <c r="P184">
        <v>1</v>
      </c>
      <c r="R184" s="7">
        <v>25</v>
      </c>
    </row>
    <row r="185" spans="1:20" x14ac:dyDescent="0.3">
      <c r="A185" s="1">
        <f t="shared" si="12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15"/>
        <v>5.8000000000000114</v>
      </c>
      <c r="L185" s="23">
        <v>2.8819444444444444E-3</v>
      </c>
      <c r="M185" s="32">
        <f t="shared" si="14"/>
        <v>4.1500000002656003</v>
      </c>
      <c r="N185" s="34">
        <v>0.75</v>
      </c>
      <c r="O185">
        <v>0</v>
      </c>
      <c r="P185">
        <v>3</v>
      </c>
      <c r="R185" s="7">
        <v>15</v>
      </c>
    </row>
    <row r="186" spans="1:20" x14ac:dyDescent="0.3">
      <c r="A186" s="1">
        <f t="shared" si="12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15"/>
        <v>12</v>
      </c>
      <c r="L186" s="23">
        <v>1.1805555555555556E-3</v>
      </c>
      <c r="M186" s="32">
        <f t="shared" si="14"/>
        <v>1.7000000001088</v>
      </c>
      <c r="N186" s="34">
        <v>0.75</v>
      </c>
      <c r="O186">
        <v>0</v>
      </c>
      <c r="P186">
        <v>3</v>
      </c>
      <c r="R186" s="7">
        <v>15</v>
      </c>
    </row>
    <row r="187" spans="1:20" x14ac:dyDescent="0.3">
      <c r="A187" s="1">
        <f t="shared" si="12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15"/>
        <v>4.8999999999999773</v>
      </c>
      <c r="L187" s="23">
        <v>6.2499999999999995E-3</v>
      </c>
      <c r="M187" s="32">
        <f t="shared" si="14"/>
        <v>9.0000000005759997</v>
      </c>
      <c r="N187" s="11"/>
    </row>
    <row r="188" spans="1:20" x14ac:dyDescent="0.3">
      <c r="A188" s="1">
        <f t="shared" si="12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15"/>
        <v>7.1999999999999886</v>
      </c>
      <c r="N188" s="11"/>
    </row>
    <row r="189" spans="1:20" x14ac:dyDescent="0.3">
      <c r="A189" s="1">
        <f t="shared" si="12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15"/>
        <v>7</v>
      </c>
      <c r="N189" s="11"/>
    </row>
    <row r="190" spans="1:20" x14ac:dyDescent="0.3">
      <c r="A190" s="1">
        <f t="shared" si="12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15"/>
        <v>3.3000000000000114</v>
      </c>
      <c r="L190" s="23">
        <v>3.472222222222222E-3</v>
      </c>
      <c r="M190" s="32">
        <f t="shared" si="14"/>
        <v>5.00000000032</v>
      </c>
      <c r="N190" s="11"/>
      <c r="O190">
        <v>0</v>
      </c>
    </row>
    <row r="191" spans="1:20" x14ac:dyDescent="0.3">
      <c r="A191" s="1">
        <f t="shared" si="12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15"/>
        <v>54.5</v>
      </c>
      <c r="L191" s="23">
        <v>5.9027777777777776E-3</v>
      </c>
      <c r="M191" s="32">
        <f t="shared" si="14"/>
        <v>8.5000000005440004</v>
      </c>
      <c r="N191" s="11"/>
    </row>
    <row r="192" spans="1:20" x14ac:dyDescent="0.3">
      <c r="A192" s="1">
        <f t="shared" si="12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15"/>
        <v>7.5</v>
      </c>
      <c r="L192" s="23">
        <v>2.3958333333333336E-3</v>
      </c>
      <c r="M192" s="32">
        <f t="shared" si="14"/>
        <v>3.4500000002208004</v>
      </c>
      <c r="N192" s="34">
        <v>1</v>
      </c>
      <c r="O192">
        <v>0</v>
      </c>
      <c r="P192">
        <v>0</v>
      </c>
      <c r="R192" s="7">
        <v>18.7</v>
      </c>
    </row>
    <row r="193" spans="1:20" x14ac:dyDescent="0.3">
      <c r="A193" s="1">
        <f t="shared" si="12"/>
        <v>192</v>
      </c>
      <c r="B193" s="31">
        <v>44853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15"/>
        <v>7.5</v>
      </c>
      <c r="L193" s="23">
        <v>2.1874999999999998E-3</v>
      </c>
      <c r="M193" s="32">
        <f t="shared" si="14"/>
        <v>3.1500000002015995</v>
      </c>
      <c r="N193" s="34">
        <v>1</v>
      </c>
      <c r="O193">
        <v>0</v>
      </c>
      <c r="P193">
        <v>0</v>
      </c>
      <c r="R193" s="7">
        <v>18.5</v>
      </c>
    </row>
    <row r="194" spans="1:20" x14ac:dyDescent="0.3">
      <c r="A194" s="1">
        <f t="shared" si="12"/>
        <v>193</v>
      </c>
      <c r="B194" s="31">
        <v>44854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15"/>
        <v>7.5</v>
      </c>
      <c r="L194" s="23">
        <v>2.1759259259259258E-3</v>
      </c>
      <c r="M194" s="32">
        <f t="shared" si="14"/>
        <v>3.1333333335338667</v>
      </c>
      <c r="N194" s="34">
        <v>1</v>
      </c>
      <c r="O194">
        <v>0</v>
      </c>
      <c r="P194">
        <v>0</v>
      </c>
      <c r="R194" s="7">
        <v>18</v>
      </c>
    </row>
    <row r="195" spans="1:20" x14ac:dyDescent="0.3">
      <c r="A195" s="1">
        <f t="shared" si="12"/>
        <v>194</v>
      </c>
      <c r="B195" s="31">
        <v>44855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15"/>
        <v>7.5</v>
      </c>
      <c r="L195" s="23">
        <v>2.2453703703703702E-3</v>
      </c>
      <c r="M195" s="32">
        <f t="shared" si="14"/>
        <v>3.2333333335402665</v>
      </c>
      <c r="N195" s="34">
        <v>1</v>
      </c>
      <c r="O195">
        <v>0</v>
      </c>
      <c r="P195">
        <v>0</v>
      </c>
      <c r="R195" s="7">
        <v>17.8</v>
      </c>
    </row>
    <row r="196" spans="1:20" x14ac:dyDescent="0.3">
      <c r="A196" s="1">
        <f t="shared" si="12"/>
        <v>195</v>
      </c>
      <c r="B196" s="31">
        <v>44841</v>
      </c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f t="shared" si="15"/>
        <v>12.200000000000003</v>
      </c>
      <c r="L196" s="23">
        <v>1.3888888888888889E-3</v>
      </c>
      <c r="M196" s="32">
        <f t="shared" si="14"/>
        <v>2.0000000001280003</v>
      </c>
      <c r="N196" s="11"/>
    </row>
    <row r="197" spans="1:20" x14ac:dyDescent="0.3">
      <c r="A197" s="1">
        <f t="shared" ref="A197:A260" si="16">A196+1</f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15"/>
        <v>4.7999999999999972</v>
      </c>
      <c r="L197" s="23">
        <v>2.7777777777777779E-3</v>
      </c>
      <c r="M197" s="32">
        <f t="shared" si="14"/>
        <v>4.0000000002560006</v>
      </c>
      <c r="N197" s="11"/>
    </row>
    <row r="198" spans="1:20" x14ac:dyDescent="0.3">
      <c r="A198" s="1">
        <f t="shared" si="16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15"/>
        <v>40.799999999999997</v>
      </c>
      <c r="L198" s="23">
        <v>5.5555555555555558E-3</v>
      </c>
      <c r="M198" s="32">
        <f t="shared" si="14"/>
        <v>8.0000000005120011</v>
      </c>
      <c r="N198" s="11"/>
    </row>
    <row r="199" spans="1:20" x14ac:dyDescent="0.3">
      <c r="A199" s="1">
        <f t="shared" si="16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15"/>
        <v>27</v>
      </c>
      <c r="L199" s="28">
        <v>2.0833333333333333E-3</v>
      </c>
      <c r="M199" s="32">
        <f t="shared" si="14"/>
        <v>3.0000000001920002</v>
      </c>
      <c r="N199" s="11"/>
    </row>
    <row r="200" spans="1:20" x14ac:dyDescent="0.3">
      <c r="A200" s="1">
        <f t="shared" si="16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15"/>
        <v>12.100000000000023</v>
      </c>
      <c r="L200" s="28">
        <v>2.7777777777777779E-3</v>
      </c>
      <c r="M200" s="32">
        <f t="shared" si="14"/>
        <v>4.0000000002560006</v>
      </c>
      <c r="N200" s="11"/>
    </row>
    <row r="201" spans="1:20" x14ac:dyDescent="0.3">
      <c r="A201" s="1">
        <f t="shared" si="16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15"/>
        <v>7.6000000000000227</v>
      </c>
      <c r="L201" s="28">
        <v>5.5555555555555558E-3</v>
      </c>
      <c r="M201" s="32">
        <f t="shared" si="14"/>
        <v>8.0000000005120011</v>
      </c>
      <c r="N201" s="11"/>
    </row>
    <row r="202" spans="1:20" x14ac:dyDescent="0.3">
      <c r="A202" s="1">
        <f t="shared" si="16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15"/>
        <v>23.199999999999989</v>
      </c>
      <c r="L202" s="28">
        <v>2.7777777777777779E-3</v>
      </c>
      <c r="M202" s="32">
        <f t="shared" si="14"/>
        <v>4.0000000002560006</v>
      </c>
      <c r="N202" s="11"/>
    </row>
    <row r="203" spans="1:20" x14ac:dyDescent="0.3">
      <c r="A203" s="1">
        <f t="shared" si="16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15"/>
        <v>26.099999999999994</v>
      </c>
      <c r="L203" s="28">
        <v>4.8611111111111112E-3</v>
      </c>
      <c r="M203" s="32">
        <f t="shared" si="14"/>
        <v>7.0000000004479999</v>
      </c>
      <c r="N203" s="11"/>
    </row>
    <row r="204" spans="1:20" x14ac:dyDescent="0.3">
      <c r="A204" s="1">
        <f t="shared" si="16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15"/>
        <v>29.800000000000011</v>
      </c>
      <c r="L204" s="28">
        <v>4.8611111111111112E-3</v>
      </c>
      <c r="M204" s="32">
        <f t="shared" si="14"/>
        <v>7.0000000004479999</v>
      </c>
      <c r="N204" s="11"/>
    </row>
    <row r="205" spans="1:20" x14ac:dyDescent="0.3">
      <c r="A205" s="1">
        <f t="shared" si="16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36" si="17">IF(ABS(I205-J205)&gt;180,360-ABS(I205-J205),ABS(I205-J205))</f>
        <v>20.199999999999989</v>
      </c>
      <c r="L205" s="28">
        <v>4.8611111111111112E-3</v>
      </c>
      <c r="M205" s="32">
        <f t="shared" si="14"/>
        <v>7.0000000004479999</v>
      </c>
      <c r="N205" s="11"/>
    </row>
    <row r="206" spans="1:20" x14ac:dyDescent="0.3">
      <c r="A206" s="1">
        <f t="shared" si="16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17"/>
        <v>5.8000000000000114</v>
      </c>
      <c r="L206" s="23">
        <v>5.6481481481481478E-3</v>
      </c>
      <c r="M206" s="32">
        <f t="shared" si="14"/>
        <v>8.1333333338538658</v>
      </c>
      <c r="N206" s="34">
        <v>0.3</v>
      </c>
      <c r="O206">
        <v>0</v>
      </c>
      <c r="P206">
        <v>1.5</v>
      </c>
      <c r="Q206">
        <v>110</v>
      </c>
      <c r="R206" s="7">
        <v>20</v>
      </c>
      <c r="S206">
        <f t="shared" ref="S206:S255" si="18">IF(ABS(J206-Q206)&gt;180,360-ABS(J206-Q206),ABS(J206-Q206))</f>
        <v>10</v>
      </c>
      <c r="T206" t="s">
        <v>210</v>
      </c>
    </row>
    <row r="207" spans="1:20" x14ac:dyDescent="0.3">
      <c r="A207" s="1">
        <f t="shared" si="16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17"/>
        <v>5.8000000000000114</v>
      </c>
      <c r="L207" s="23">
        <v>4.7453703703703703E-3</v>
      </c>
      <c r="M207" s="32">
        <f t="shared" si="14"/>
        <v>6.8333333337706668</v>
      </c>
      <c r="N207" s="11"/>
    </row>
    <row r="208" spans="1:20" x14ac:dyDescent="0.3">
      <c r="A208" s="1">
        <f t="shared" si="16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17"/>
        <v>16.800000000000011</v>
      </c>
      <c r="L208" s="23">
        <v>4.1666666666666666E-3</v>
      </c>
      <c r="M208" s="32">
        <f t="shared" ref="M208:M271" si="19">L208/0.0006944444444</f>
        <v>6.0000000003840004</v>
      </c>
      <c r="N208" s="11"/>
    </row>
    <row r="209" spans="1:22" x14ac:dyDescent="0.3">
      <c r="A209" s="1">
        <f t="shared" si="16"/>
        <v>208</v>
      </c>
      <c r="B209" s="31">
        <v>44834</v>
      </c>
      <c r="C209" s="18">
        <v>0.63541666666666696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17"/>
        <v>16.800000000000011</v>
      </c>
      <c r="L209" s="23">
        <v>4.1666666666666666E-3</v>
      </c>
      <c r="M209" s="32">
        <f t="shared" si="19"/>
        <v>6.0000000003840004</v>
      </c>
      <c r="N209" s="11"/>
    </row>
    <row r="210" spans="1:22" x14ac:dyDescent="0.3">
      <c r="A210" s="1">
        <f t="shared" si="16"/>
        <v>209</v>
      </c>
      <c r="B210" s="31">
        <v>44834</v>
      </c>
      <c r="C210" s="18">
        <v>0.67708333333333304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17"/>
        <v>16.800000000000011</v>
      </c>
      <c r="L210" s="23">
        <v>4.5138888888888893E-3</v>
      </c>
      <c r="M210" s="32">
        <f t="shared" si="19"/>
        <v>6.5000000004160006</v>
      </c>
      <c r="N210" s="11"/>
    </row>
    <row r="211" spans="1:22" x14ac:dyDescent="0.3">
      <c r="A211" s="1">
        <f t="shared" si="16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17"/>
        <v>13.399999999999977</v>
      </c>
      <c r="L211" s="23">
        <v>2.5462962962962961E-3</v>
      </c>
      <c r="M211" s="32">
        <f t="shared" si="19"/>
        <v>3.666666666901333</v>
      </c>
      <c r="N211" s="11"/>
    </row>
    <row r="212" spans="1:22" x14ac:dyDescent="0.3">
      <c r="A212" s="1">
        <f t="shared" si="16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17"/>
        <v>13.399999999999977</v>
      </c>
      <c r="L212" s="23">
        <v>3.2407407407407406E-3</v>
      </c>
      <c r="M212" s="32">
        <f t="shared" si="19"/>
        <v>4.6666666669653329</v>
      </c>
      <c r="N212" s="11"/>
    </row>
    <row r="213" spans="1:22" x14ac:dyDescent="0.3">
      <c r="A213" s="1">
        <f t="shared" si="16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17"/>
        <v>28</v>
      </c>
      <c r="L213" s="23">
        <v>3.472222222222222E-3</v>
      </c>
      <c r="M213" s="32">
        <f t="shared" si="19"/>
        <v>5.00000000032</v>
      </c>
      <c r="N213" s="11"/>
    </row>
    <row r="214" spans="1:22" x14ac:dyDescent="0.3">
      <c r="A214" s="1">
        <f t="shared" si="16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17"/>
        <v>27</v>
      </c>
      <c r="L214" s="23">
        <v>2.7777777777777779E-3</v>
      </c>
      <c r="M214" s="32">
        <f t="shared" si="19"/>
        <v>4.0000000002560006</v>
      </c>
      <c r="N214" s="11"/>
      <c r="V214" s="28"/>
    </row>
    <row r="215" spans="1:22" x14ac:dyDescent="0.3">
      <c r="A215" s="1">
        <f t="shared" si="16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17"/>
        <v>17</v>
      </c>
      <c r="L215" s="23">
        <v>2.3495370370370371E-3</v>
      </c>
      <c r="M215" s="32">
        <f t="shared" si="19"/>
        <v>3.3833333335498668</v>
      </c>
      <c r="N215" s="11">
        <v>0.25</v>
      </c>
      <c r="O215">
        <v>0</v>
      </c>
      <c r="P215">
        <v>3</v>
      </c>
      <c r="Q215">
        <v>180</v>
      </c>
      <c r="R215" s="7">
        <v>13</v>
      </c>
      <c r="S215">
        <f t="shared" si="18"/>
        <v>50</v>
      </c>
      <c r="T215" t="s">
        <v>211</v>
      </c>
    </row>
    <row r="216" spans="1:22" x14ac:dyDescent="0.3">
      <c r="A216" s="1">
        <f t="shared" si="16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17"/>
        <v>17</v>
      </c>
      <c r="L216" s="23">
        <v>1.1111111111111111E-3</v>
      </c>
      <c r="M216" s="32">
        <f t="shared" si="19"/>
        <v>1.6000000001024</v>
      </c>
      <c r="N216" s="11">
        <v>0.25</v>
      </c>
      <c r="O216">
        <v>0</v>
      </c>
      <c r="P216">
        <v>3</v>
      </c>
      <c r="Q216">
        <v>180</v>
      </c>
      <c r="R216" s="7">
        <v>13</v>
      </c>
      <c r="S216">
        <f t="shared" si="18"/>
        <v>50</v>
      </c>
      <c r="T216" t="s">
        <v>211</v>
      </c>
    </row>
    <row r="217" spans="1:22" x14ac:dyDescent="0.3">
      <c r="A217" s="1">
        <f t="shared" si="16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17"/>
        <v>17</v>
      </c>
      <c r="L217" s="23">
        <v>1.5509259259259261E-3</v>
      </c>
      <c r="M217" s="32">
        <f t="shared" si="19"/>
        <v>2.2333333334762671</v>
      </c>
      <c r="N217" s="11">
        <v>0.25</v>
      </c>
      <c r="O217">
        <v>0</v>
      </c>
      <c r="P217">
        <v>3</v>
      </c>
      <c r="Q217">
        <v>180</v>
      </c>
      <c r="R217" s="7">
        <v>13</v>
      </c>
      <c r="S217">
        <f t="shared" si="18"/>
        <v>50</v>
      </c>
      <c r="T217" t="s">
        <v>211</v>
      </c>
    </row>
    <row r="218" spans="1:22" x14ac:dyDescent="0.3">
      <c r="A218" s="1">
        <f t="shared" si="16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17"/>
        <v>17</v>
      </c>
      <c r="L218" s="23">
        <v>8.9120370370370362E-4</v>
      </c>
      <c r="M218" s="32">
        <f t="shared" si="19"/>
        <v>1.2833333334154666</v>
      </c>
      <c r="N218" s="11">
        <v>0.25</v>
      </c>
      <c r="O218">
        <v>0</v>
      </c>
      <c r="P218">
        <v>3</v>
      </c>
      <c r="Q218">
        <v>180</v>
      </c>
      <c r="R218" s="7">
        <v>13</v>
      </c>
      <c r="S218">
        <f t="shared" si="18"/>
        <v>50</v>
      </c>
      <c r="T218" t="s">
        <v>211</v>
      </c>
    </row>
    <row r="219" spans="1:22" x14ac:dyDescent="0.3">
      <c r="A219" s="1">
        <f t="shared" si="16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17"/>
        <v>17</v>
      </c>
      <c r="L219" s="23">
        <v>1.0763888888888889E-3</v>
      </c>
      <c r="M219" s="32">
        <f t="shared" si="19"/>
        <v>1.5500000000992</v>
      </c>
      <c r="N219" s="11">
        <v>0.25</v>
      </c>
      <c r="O219">
        <v>0</v>
      </c>
      <c r="P219">
        <v>3</v>
      </c>
      <c r="Q219">
        <v>180</v>
      </c>
      <c r="R219" s="7">
        <v>13</v>
      </c>
      <c r="S219">
        <f t="shared" si="18"/>
        <v>50</v>
      </c>
      <c r="T219" t="s">
        <v>211</v>
      </c>
    </row>
    <row r="220" spans="1:22" x14ac:dyDescent="0.3">
      <c r="A220" s="1">
        <f t="shared" si="16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17"/>
        <v>17</v>
      </c>
      <c r="L220" s="23">
        <v>1.8402777777777777E-3</v>
      </c>
      <c r="M220" s="32">
        <f t="shared" si="19"/>
        <v>2.6500000001695998</v>
      </c>
      <c r="N220" s="11">
        <v>0.25</v>
      </c>
      <c r="O220">
        <v>0</v>
      </c>
      <c r="P220">
        <v>3</v>
      </c>
      <c r="Q220">
        <v>180</v>
      </c>
      <c r="R220" s="7">
        <v>13</v>
      </c>
      <c r="S220">
        <f t="shared" si="18"/>
        <v>50</v>
      </c>
      <c r="T220" t="s">
        <v>211</v>
      </c>
    </row>
    <row r="221" spans="1:22" x14ac:dyDescent="0.3">
      <c r="A221" s="1">
        <f t="shared" si="16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17"/>
        <v>17</v>
      </c>
      <c r="L221" s="23">
        <v>2.615740740740741E-3</v>
      </c>
      <c r="M221" s="32">
        <f t="shared" si="19"/>
        <v>3.7666666669077338</v>
      </c>
      <c r="N221" s="11">
        <v>0.25</v>
      </c>
      <c r="O221">
        <v>0</v>
      </c>
      <c r="P221">
        <v>3</v>
      </c>
      <c r="Q221">
        <v>180</v>
      </c>
      <c r="R221" s="7">
        <v>13</v>
      </c>
      <c r="S221">
        <f t="shared" si="18"/>
        <v>50</v>
      </c>
      <c r="T221" t="s">
        <v>211</v>
      </c>
    </row>
    <row r="222" spans="1:22" x14ac:dyDescent="0.3">
      <c r="A222" s="1">
        <f t="shared" si="16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17"/>
        <v>33</v>
      </c>
      <c r="L222" s="23">
        <v>1.5509259259259261E-3</v>
      </c>
      <c r="M222" s="32">
        <f t="shared" si="19"/>
        <v>2.2333333334762671</v>
      </c>
      <c r="N222" s="11">
        <v>0.25</v>
      </c>
      <c r="O222">
        <v>0</v>
      </c>
      <c r="P222">
        <v>3</v>
      </c>
      <c r="Q222">
        <v>180</v>
      </c>
      <c r="R222" s="7">
        <v>13</v>
      </c>
      <c r="S222">
        <f t="shared" si="18"/>
        <v>100</v>
      </c>
      <c r="T222" t="s">
        <v>211</v>
      </c>
    </row>
    <row r="223" spans="1:22" x14ac:dyDescent="0.3">
      <c r="A223" s="1">
        <f t="shared" si="16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17"/>
        <v>17</v>
      </c>
      <c r="L223" s="23">
        <v>1.6435185185185183E-3</v>
      </c>
      <c r="M223" s="32">
        <f t="shared" si="19"/>
        <v>2.3666666668181331</v>
      </c>
      <c r="N223" s="11">
        <v>0.25</v>
      </c>
      <c r="O223">
        <v>0</v>
      </c>
      <c r="P223">
        <v>3</v>
      </c>
      <c r="Q223">
        <v>180</v>
      </c>
      <c r="R223" s="7">
        <v>13</v>
      </c>
      <c r="S223">
        <f t="shared" si="18"/>
        <v>50</v>
      </c>
      <c r="T223" t="s">
        <v>211</v>
      </c>
    </row>
    <row r="224" spans="1:22" x14ac:dyDescent="0.3">
      <c r="A224" s="1">
        <f t="shared" si="16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17"/>
        <v>17</v>
      </c>
      <c r="L224" s="23">
        <v>1.9328703703703704E-3</v>
      </c>
      <c r="M224" s="32">
        <f t="shared" si="19"/>
        <v>2.7833333335114667</v>
      </c>
      <c r="N224" s="11">
        <v>0.25</v>
      </c>
      <c r="O224">
        <v>0</v>
      </c>
      <c r="P224">
        <v>3</v>
      </c>
      <c r="Q224">
        <v>180</v>
      </c>
      <c r="R224" s="7">
        <v>13</v>
      </c>
      <c r="S224">
        <f t="shared" si="18"/>
        <v>50</v>
      </c>
      <c r="T224" t="s">
        <v>211</v>
      </c>
    </row>
    <row r="225" spans="1:22" x14ac:dyDescent="0.3">
      <c r="A225" s="1">
        <f t="shared" si="16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17"/>
        <v>17</v>
      </c>
      <c r="L225" s="23">
        <v>1.1458333333333333E-3</v>
      </c>
      <c r="M225" s="32">
        <f t="shared" si="19"/>
        <v>1.6500000001056001</v>
      </c>
      <c r="N225" s="11">
        <v>0.25</v>
      </c>
      <c r="O225">
        <v>0</v>
      </c>
      <c r="P225">
        <v>3</v>
      </c>
      <c r="Q225">
        <v>180</v>
      </c>
      <c r="R225" s="7">
        <v>13</v>
      </c>
      <c r="S225">
        <f t="shared" si="18"/>
        <v>50</v>
      </c>
      <c r="T225" t="s">
        <v>211</v>
      </c>
    </row>
    <row r="226" spans="1:22" x14ac:dyDescent="0.3">
      <c r="A226" s="1">
        <f t="shared" si="16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17"/>
        <v>17</v>
      </c>
      <c r="L226" s="23">
        <v>2.5925925925925925E-3</v>
      </c>
      <c r="M226" s="32">
        <f t="shared" si="19"/>
        <v>3.7333333335722667</v>
      </c>
      <c r="N226" s="11">
        <v>0.25</v>
      </c>
      <c r="O226">
        <v>0</v>
      </c>
      <c r="P226">
        <v>3</v>
      </c>
      <c r="Q226">
        <v>180</v>
      </c>
      <c r="R226" s="7">
        <v>13</v>
      </c>
      <c r="S226">
        <f t="shared" si="18"/>
        <v>50</v>
      </c>
      <c r="T226" t="s">
        <v>211</v>
      </c>
    </row>
    <row r="227" spans="1:22" x14ac:dyDescent="0.3">
      <c r="A227" s="1">
        <f t="shared" si="16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17"/>
        <v>17</v>
      </c>
      <c r="L227" s="23">
        <v>1.736111111111111E-3</v>
      </c>
      <c r="M227" s="32">
        <f t="shared" si="19"/>
        <v>2.50000000016</v>
      </c>
      <c r="N227" s="11">
        <v>0.25</v>
      </c>
      <c r="O227">
        <v>0</v>
      </c>
      <c r="P227">
        <v>3</v>
      </c>
      <c r="Q227">
        <v>180</v>
      </c>
      <c r="R227" s="7">
        <v>13</v>
      </c>
      <c r="S227">
        <f t="shared" si="18"/>
        <v>50</v>
      </c>
      <c r="T227" t="s">
        <v>211</v>
      </c>
    </row>
    <row r="228" spans="1:22" x14ac:dyDescent="0.3">
      <c r="A228" s="1">
        <f t="shared" si="16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17"/>
        <v>17</v>
      </c>
      <c r="L228" s="23">
        <v>2.8240740740740739E-3</v>
      </c>
      <c r="M228" s="32">
        <f t="shared" si="19"/>
        <v>4.0666666669269329</v>
      </c>
      <c r="N228" s="11">
        <v>0.25</v>
      </c>
      <c r="O228">
        <v>0</v>
      </c>
      <c r="P228">
        <v>3</v>
      </c>
      <c r="Q228">
        <v>180</v>
      </c>
      <c r="R228" s="7">
        <v>13</v>
      </c>
      <c r="S228">
        <f t="shared" si="18"/>
        <v>50</v>
      </c>
      <c r="T228" t="s">
        <v>211</v>
      </c>
    </row>
    <row r="229" spans="1:22" x14ac:dyDescent="0.3">
      <c r="A229" s="1">
        <f t="shared" si="16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17"/>
        <v>17</v>
      </c>
      <c r="L229" s="23">
        <v>1.712962962962963E-3</v>
      </c>
      <c r="M229" s="32">
        <f t="shared" si="19"/>
        <v>2.4666666668245334</v>
      </c>
      <c r="N229" s="11">
        <v>0.25</v>
      </c>
      <c r="O229">
        <v>0</v>
      </c>
      <c r="P229">
        <v>3</v>
      </c>
      <c r="Q229">
        <v>180</v>
      </c>
      <c r="R229" s="7">
        <v>13</v>
      </c>
      <c r="S229">
        <f t="shared" si="18"/>
        <v>50</v>
      </c>
      <c r="T229" t="s">
        <v>211</v>
      </c>
    </row>
    <row r="230" spans="1:22" x14ac:dyDescent="0.3">
      <c r="A230" s="1">
        <f t="shared" si="16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17"/>
        <v>17</v>
      </c>
      <c r="L230" s="23">
        <v>1.3194444444444443E-3</v>
      </c>
      <c r="M230" s="32">
        <f t="shared" si="19"/>
        <v>1.9000000001215998</v>
      </c>
      <c r="N230" s="11">
        <v>0.25</v>
      </c>
      <c r="O230">
        <v>0</v>
      </c>
      <c r="P230">
        <v>3</v>
      </c>
      <c r="Q230">
        <v>180</v>
      </c>
      <c r="R230" s="7">
        <v>13</v>
      </c>
      <c r="S230">
        <f t="shared" si="18"/>
        <v>50</v>
      </c>
      <c r="T230" t="s">
        <v>211</v>
      </c>
    </row>
    <row r="231" spans="1:22" x14ac:dyDescent="0.3">
      <c r="A231" s="1">
        <f t="shared" si="16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17"/>
        <v>17</v>
      </c>
      <c r="L231" s="23">
        <v>1.6782407407407406E-3</v>
      </c>
      <c r="M231" s="32">
        <f t="shared" si="19"/>
        <v>2.416666666821333</v>
      </c>
      <c r="N231" s="11">
        <v>0.25</v>
      </c>
      <c r="O231">
        <v>0</v>
      </c>
      <c r="P231">
        <v>3</v>
      </c>
      <c r="Q231">
        <v>180</v>
      </c>
      <c r="R231" s="7">
        <v>13</v>
      </c>
      <c r="S231">
        <f t="shared" si="18"/>
        <v>50</v>
      </c>
      <c r="T231" t="s">
        <v>211</v>
      </c>
    </row>
    <row r="232" spans="1:22" x14ac:dyDescent="0.3">
      <c r="A232" s="1">
        <f t="shared" si="16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17"/>
        <v>17</v>
      </c>
      <c r="L232" s="23">
        <v>2.3148148148148151E-3</v>
      </c>
      <c r="M232" s="32">
        <f t="shared" si="19"/>
        <v>3.3333333335466673</v>
      </c>
      <c r="N232" s="11">
        <v>0.25</v>
      </c>
      <c r="O232">
        <v>0</v>
      </c>
      <c r="P232">
        <v>3</v>
      </c>
      <c r="Q232">
        <v>180</v>
      </c>
      <c r="R232" s="7">
        <v>14</v>
      </c>
      <c r="S232">
        <f t="shared" si="18"/>
        <v>50</v>
      </c>
      <c r="T232" t="s">
        <v>211</v>
      </c>
    </row>
    <row r="233" spans="1:22" x14ac:dyDescent="0.3">
      <c r="A233" s="1">
        <f t="shared" si="16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17"/>
        <v>24.199999999999989</v>
      </c>
      <c r="L233" s="23">
        <v>5.5555555555555558E-3</v>
      </c>
      <c r="M233" s="32">
        <f t="shared" si="19"/>
        <v>8.0000000005120011</v>
      </c>
      <c r="N233" s="11"/>
      <c r="V233" s="28"/>
    </row>
    <row r="234" spans="1:22" x14ac:dyDescent="0.3">
      <c r="A234" s="1">
        <f t="shared" si="16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17"/>
        <v>14</v>
      </c>
      <c r="L234" s="23">
        <v>4.8611111111111112E-3</v>
      </c>
      <c r="M234" s="32">
        <f t="shared" si="19"/>
        <v>7.0000000004479999</v>
      </c>
      <c r="N234" s="11"/>
    </row>
    <row r="235" spans="1:22" x14ac:dyDescent="0.3">
      <c r="A235" s="1">
        <f t="shared" si="16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17"/>
        <v>2</v>
      </c>
      <c r="L235" s="23">
        <v>6.9444444444444441E-3</v>
      </c>
      <c r="M235" s="32">
        <f t="shared" si="19"/>
        <v>10.00000000064</v>
      </c>
      <c r="N235" s="11"/>
    </row>
    <row r="236" spans="1:22" x14ac:dyDescent="0.3">
      <c r="A236" s="1">
        <f t="shared" si="16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17"/>
        <v>3.5999999999999943</v>
      </c>
      <c r="N236" s="11"/>
    </row>
    <row r="237" spans="1:22" x14ac:dyDescent="0.3">
      <c r="A237" s="1">
        <f t="shared" si="16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ref="K237:K268" si="20">IF(ABS(I237-J237)&gt;180,360-ABS(I237-J237),ABS(I237-J237))</f>
        <v>4.1000000000000227</v>
      </c>
      <c r="L237" s="23">
        <v>3.472222222222222E-3</v>
      </c>
      <c r="M237" s="32">
        <f t="shared" si="19"/>
        <v>5.00000000032</v>
      </c>
      <c r="N237" s="11"/>
    </row>
    <row r="238" spans="1:22" x14ac:dyDescent="0.3">
      <c r="A238" s="1">
        <f t="shared" si="16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20"/>
        <v>7</v>
      </c>
      <c r="L238" s="23">
        <v>3.1249999999999997E-3</v>
      </c>
      <c r="M238" s="32">
        <f t="shared" si="19"/>
        <v>4.5000000002879998</v>
      </c>
      <c r="N238" s="11"/>
    </row>
    <row r="239" spans="1:22" x14ac:dyDescent="0.3">
      <c r="A239" s="1">
        <f t="shared" si="16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20"/>
        <v>4.3000000000000114</v>
      </c>
      <c r="N239" s="11"/>
    </row>
    <row r="240" spans="1:22" x14ac:dyDescent="0.3">
      <c r="A240" s="1">
        <f t="shared" si="16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20"/>
        <v>11.600000000000023</v>
      </c>
      <c r="L240" s="28">
        <v>4.3981481481481484E-3</v>
      </c>
      <c r="M240" s="32">
        <f t="shared" si="19"/>
        <v>6.3333333337386675</v>
      </c>
      <c r="N240" s="11"/>
      <c r="R240" s="7">
        <v>20</v>
      </c>
    </row>
    <row r="241" spans="1:20" x14ac:dyDescent="0.3">
      <c r="A241" s="1">
        <f t="shared" si="16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20"/>
        <v>21.600000000000023</v>
      </c>
      <c r="L241" s="28">
        <v>4.5138888888888893E-3</v>
      </c>
      <c r="M241" s="32">
        <f t="shared" si="19"/>
        <v>6.5000000004160006</v>
      </c>
      <c r="N241" s="11"/>
      <c r="R241" s="7">
        <v>20</v>
      </c>
    </row>
    <row r="242" spans="1:20" x14ac:dyDescent="0.3">
      <c r="A242" s="1">
        <f t="shared" si="16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20"/>
        <v>28.5</v>
      </c>
      <c r="L242" s="28">
        <v>2.7777777777777779E-3</v>
      </c>
      <c r="M242" s="32">
        <f t="shared" si="19"/>
        <v>4.0000000002560006</v>
      </c>
      <c r="N242" s="11"/>
    </row>
    <row r="243" spans="1:20" x14ac:dyDescent="0.3">
      <c r="A243" s="1">
        <f t="shared" si="16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20"/>
        <v>0</v>
      </c>
      <c r="L243" s="23">
        <v>5.5902777777777782E-3</v>
      </c>
      <c r="M243" s="32">
        <f t="shared" si="19"/>
        <v>8.050000000515201</v>
      </c>
      <c r="N243" s="11">
        <v>0.8</v>
      </c>
      <c r="O243">
        <v>0</v>
      </c>
      <c r="P243">
        <v>3</v>
      </c>
      <c r="Q243">
        <v>180</v>
      </c>
      <c r="R243" s="7">
        <v>14</v>
      </c>
      <c r="S243">
        <f t="shared" si="18"/>
        <v>113</v>
      </c>
      <c r="T243" t="s">
        <v>211</v>
      </c>
    </row>
    <row r="244" spans="1:20" x14ac:dyDescent="0.3">
      <c r="A244" s="1">
        <f t="shared" si="16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20"/>
        <v>0</v>
      </c>
      <c r="L244" s="23">
        <v>3.4606481481481485E-3</v>
      </c>
      <c r="M244" s="32">
        <f t="shared" si="19"/>
        <v>4.9833333336522676</v>
      </c>
      <c r="N244" s="11">
        <v>0.8</v>
      </c>
      <c r="O244">
        <v>0</v>
      </c>
      <c r="P244">
        <v>3</v>
      </c>
      <c r="Q244">
        <v>180</v>
      </c>
      <c r="R244" s="7">
        <v>14</v>
      </c>
      <c r="S244">
        <f t="shared" si="18"/>
        <v>113</v>
      </c>
      <c r="T244" t="s">
        <v>211</v>
      </c>
    </row>
    <row r="245" spans="1:20" x14ac:dyDescent="0.3">
      <c r="A245" s="1">
        <f t="shared" si="16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20"/>
        <v>0</v>
      </c>
      <c r="L245" s="23">
        <v>3.2175925925925926E-3</v>
      </c>
      <c r="M245" s="32">
        <f t="shared" si="19"/>
        <v>4.6333333336298672</v>
      </c>
      <c r="N245" s="11">
        <v>0.5</v>
      </c>
      <c r="O245">
        <v>0</v>
      </c>
      <c r="P245">
        <v>3</v>
      </c>
      <c r="Q245">
        <v>180</v>
      </c>
      <c r="R245" s="7">
        <v>14</v>
      </c>
      <c r="S245">
        <f t="shared" si="18"/>
        <v>113</v>
      </c>
      <c r="T245" t="s">
        <v>211</v>
      </c>
    </row>
    <row r="246" spans="1:20" x14ac:dyDescent="0.3">
      <c r="A246" s="1">
        <f t="shared" si="16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20"/>
        <v>0</v>
      </c>
      <c r="L246" s="23">
        <v>1.1574074074074073E-3</v>
      </c>
      <c r="M246" s="32">
        <f t="shared" si="19"/>
        <v>1.6666666667733332</v>
      </c>
      <c r="N246" s="11">
        <v>0.5</v>
      </c>
      <c r="O246">
        <v>0</v>
      </c>
      <c r="P246">
        <v>3</v>
      </c>
      <c r="Q246">
        <v>180</v>
      </c>
      <c r="R246" s="7">
        <v>14</v>
      </c>
      <c r="S246">
        <f t="shared" si="18"/>
        <v>113</v>
      </c>
      <c r="T246" t="s">
        <v>211</v>
      </c>
    </row>
    <row r="247" spans="1:20" x14ac:dyDescent="0.3">
      <c r="A247" s="1">
        <f t="shared" si="16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20"/>
        <v>0</v>
      </c>
      <c r="L247" s="23">
        <v>1.423611111111111E-3</v>
      </c>
      <c r="M247" s="32">
        <f t="shared" si="19"/>
        <v>2.0500000001311998</v>
      </c>
      <c r="N247" s="11">
        <v>0.25</v>
      </c>
      <c r="O247">
        <v>0</v>
      </c>
      <c r="P247">
        <v>3</v>
      </c>
      <c r="Q247">
        <v>180</v>
      </c>
      <c r="R247" s="7">
        <v>14</v>
      </c>
      <c r="S247">
        <f t="shared" si="18"/>
        <v>113</v>
      </c>
      <c r="T247" t="s">
        <v>211</v>
      </c>
    </row>
    <row r="248" spans="1:20" x14ac:dyDescent="0.3">
      <c r="A248" s="1">
        <f t="shared" si="16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20"/>
        <v>0</v>
      </c>
      <c r="L248" s="23">
        <v>7.1759259259259259E-3</v>
      </c>
      <c r="M248" s="32">
        <f t="shared" si="19"/>
        <v>10.333333333994666</v>
      </c>
      <c r="N248" s="11">
        <v>0.25</v>
      </c>
      <c r="O248">
        <v>0</v>
      </c>
      <c r="P248">
        <v>3</v>
      </c>
      <c r="Q248">
        <v>180</v>
      </c>
      <c r="R248" s="7">
        <v>14</v>
      </c>
      <c r="S248">
        <f t="shared" si="18"/>
        <v>113</v>
      </c>
      <c r="T248" t="s">
        <v>211</v>
      </c>
    </row>
    <row r="249" spans="1:20" x14ac:dyDescent="0.3">
      <c r="A249" s="1">
        <f t="shared" si="16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20"/>
        <v>0</v>
      </c>
      <c r="L249" s="23">
        <v>8.564814814814815E-3</v>
      </c>
      <c r="M249" s="32">
        <f t="shared" si="19"/>
        <v>12.333333334122667</v>
      </c>
      <c r="N249" s="11">
        <v>0.6</v>
      </c>
      <c r="O249">
        <v>0</v>
      </c>
      <c r="P249">
        <v>3</v>
      </c>
      <c r="Q249">
        <v>180</v>
      </c>
      <c r="R249" s="7">
        <v>14</v>
      </c>
      <c r="S249">
        <f t="shared" si="18"/>
        <v>113</v>
      </c>
      <c r="T249" t="s">
        <v>211</v>
      </c>
    </row>
    <row r="250" spans="1:20" x14ac:dyDescent="0.3">
      <c r="A250" s="1">
        <f t="shared" si="16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20"/>
        <v>0</v>
      </c>
      <c r="L250" s="23">
        <v>4.3981481481481484E-3</v>
      </c>
      <c r="M250" s="32">
        <f t="shared" si="19"/>
        <v>6.3333333337386675</v>
      </c>
      <c r="N250" s="11">
        <v>0.6</v>
      </c>
      <c r="O250">
        <v>0</v>
      </c>
      <c r="P250">
        <v>3</v>
      </c>
      <c r="Q250">
        <v>180</v>
      </c>
      <c r="R250" s="7">
        <v>15</v>
      </c>
      <c r="S250">
        <f t="shared" si="18"/>
        <v>113</v>
      </c>
      <c r="T250" t="s">
        <v>211</v>
      </c>
    </row>
    <row r="251" spans="1:20" x14ac:dyDescent="0.3">
      <c r="A251" s="1">
        <f t="shared" si="16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20"/>
        <v>0</v>
      </c>
      <c r="L251" s="23">
        <v>2.6967592592592594E-3</v>
      </c>
      <c r="M251" s="32">
        <f t="shared" si="19"/>
        <v>3.8833333335818669</v>
      </c>
      <c r="N251" s="11">
        <v>0.8</v>
      </c>
      <c r="O251">
        <v>0</v>
      </c>
      <c r="P251">
        <v>3</v>
      </c>
      <c r="Q251">
        <v>180</v>
      </c>
      <c r="R251" s="7">
        <v>15</v>
      </c>
      <c r="S251">
        <f t="shared" si="18"/>
        <v>113</v>
      </c>
      <c r="T251" t="s">
        <v>211</v>
      </c>
    </row>
    <row r="252" spans="1:20" x14ac:dyDescent="0.3">
      <c r="A252" s="1">
        <f t="shared" si="16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20"/>
        <v>0</v>
      </c>
      <c r="L252" s="23">
        <v>2.9861111111111113E-3</v>
      </c>
      <c r="M252" s="32">
        <f t="shared" si="19"/>
        <v>4.3000000002752001</v>
      </c>
      <c r="N252" s="11">
        <v>1</v>
      </c>
      <c r="O252">
        <v>0</v>
      </c>
      <c r="P252">
        <v>3</v>
      </c>
      <c r="Q252">
        <v>180</v>
      </c>
      <c r="R252" s="7">
        <v>15</v>
      </c>
      <c r="S252">
        <f t="shared" si="18"/>
        <v>113</v>
      </c>
      <c r="T252" t="s">
        <v>211</v>
      </c>
    </row>
    <row r="253" spans="1:20" x14ac:dyDescent="0.3">
      <c r="A253" s="1">
        <f t="shared" si="16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20"/>
        <v>0</v>
      </c>
      <c r="L253" s="23">
        <v>3.2986111111111111E-3</v>
      </c>
      <c r="M253" s="32">
        <f t="shared" si="19"/>
        <v>4.7500000003040004</v>
      </c>
      <c r="N253" s="11">
        <v>1</v>
      </c>
      <c r="O253">
        <v>0</v>
      </c>
      <c r="P253">
        <v>3</v>
      </c>
      <c r="Q253">
        <v>180</v>
      </c>
      <c r="R253" s="7">
        <v>15</v>
      </c>
      <c r="S253">
        <f t="shared" si="18"/>
        <v>113</v>
      </c>
      <c r="T253" t="s">
        <v>211</v>
      </c>
    </row>
    <row r="254" spans="1:20" x14ac:dyDescent="0.3">
      <c r="A254" s="1">
        <f t="shared" si="16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20"/>
        <v>0</v>
      </c>
      <c r="L254" s="23">
        <v>3.2407407407407406E-3</v>
      </c>
      <c r="M254" s="32">
        <f t="shared" si="19"/>
        <v>4.6666666669653329</v>
      </c>
      <c r="N254" s="11">
        <v>0.8</v>
      </c>
      <c r="O254">
        <v>0</v>
      </c>
      <c r="P254">
        <v>1</v>
      </c>
      <c r="Q254">
        <v>210</v>
      </c>
      <c r="R254" s="7">
        <v>13</v>
      </c>
      <c r="S254">
        <f t="shared" si="18"/>
        <v>83</v>
      </c>
      <c r="T254" t="s">
        <v>211</v>
      </c>
    </row>
    <row r="255" spans="1:20" x14ac:dyDescent="0.3">
      <c r="A255" s="1">
        <f t="shared" si="16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20"/>
        <v>0</v>
      </c>
      <c r="L255" s="23">
        <v>1.5277777777777779E-3</v>
      </c>
      <c r="M255" s="32">
        <f t="shared" si="19"/>
        <v>2.2000000001408</v>
      </c>
      <c r="N255" s="11">
        <v>0.8</v>
      </c>
      <c r="O255">
        <v>0</v>
      </c>
      <c r="P255">
        <v>1</v>
      </c>
      <c r="Q255">
        <v>210</v>
      </c>
      <c r="R255" s="7">
        <v>13</v>
      </c>
      <c r="S255">
        <f t="shared" si="18"/>
        <v>83</v>
      </c>
      <c r="T255" t="s">
        <v>211</v>
      </c>
    </row>
    <row r="256" spans="1:20" x14ac:dyDescent="0.3">
      <c r="A256" s="1">
        <f t="shared" si="16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20"/>
        <v>0</v>
      </c>
      <c r="L256" s="23">
        <v>1.0995370370370371E-3</v>
      </c>
      <c r="M256" s="32">
        <f t="shared" si="19"/>
        <v>1.5833333334346669</v>
      </c>
      <c r="N256" s="11">
        <v>0.8</v>
      </c>
      <c r="O256">
        <v>0</v>
      </c>
      <c r="P256">
        <v>1</v>
      </c>
      <c r="Q256">
        <v>210</v>
      </c>
      <c r="R256" s="7">
        <v>13</v>
      </c>
      <c r="S256">
        <f t="shared" ref="S256:S277" si="21">IF(ABS(J256-Q256)&gt;180,360-ABS(J256-Q256),ABS(J256-Q256))</f>
        <v>83</v>
      </c>
      <c r="T256" t="s">
        <v>211</v>
      </c>
    </row>
    <row r="257" spans="1:20" x14ac:dyDescent="0.3">
      <c r="A257" s="1">
        <f t="shared" si="16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20"/>
        <v>0</v>
      </c>
      <c r="L257" s="23">
        <v>3.8194444444444443E-3</v>
      </c>
      <c r="M257" s="32">
        <f t="shared" si="19"/>
        <v>5.5000000003520002</v>
      </c>
      <c r="N257" s="11">
        <v>0.8</v>
      </c>
      <c r="O257">
        <v>0</v>
      </c>
      <c r="P257">
        <v>1</v>
      </c>
      <c r="Q257">
        <v>210</v>
      </c>
      <c r="R257" s="7">
        <v>13</v>
      </c>
      <c r="S257">
        <f t="shared" si="21"/>
        <v>83</v>
      </c>
      <c r="T257" t="s">
        <v>211</v>
      </c>
    </row>
    <row r="258" spans="1:20" x14ac:dyDescent="0.3">
      <c r="A258" s="1">
        <f t="shared" si="16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20"/>
        <v>0</v>
      </c>
      <c r="L258" s="23">
        <v>3.0902777777777782E-3</v>
      </c>
      <c r="M258" s="32">
        <f t="shared" si="19"/>
        <v>4.4500000002848008</v>
      </c>
      <c r="N258" s="11">
        <v>0.8</v>
      </c>
      <c r="O258">
        <v>0</v>
      </c>
      <c r="P258">
        <v>1</v>
      </c>
      <c r="Q258">
        <v>210</v>
      </c>
      <c r="R258" s="7">
        <v>13</v>
      </c>
      <c r="S258">
        <f t="shared" si="21"/>
        <v>83</v>
      </c>
      <c r="T258" t="s">
        <v>211</v>
      </c>
    </row>
    <row r="259" spans="1:20" x14ac:dyDescent="0.3">
      <c r="A259" s="1">
        <f t="shared" si="16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20"/>
        <v>0</v>
      </c>
      <c r="L259" s="23">
        <v>1.2037037037037038E-3</v>
      </c>
      <c r="M259" s="32">
        <f t="shared" si="19"/>
        <v>1.7333333334442669</v>
      </c>
      <c r="N259" s="11">
        <v>0.8</v>
      </c>
      <c r="O259">
        <v>0</v>
      </c>
      <c r="P259">
        <v>1</v>
      </c>
      <c r="Q259">
        <v>210</v>
      </c>
      <c r="R259" s="7">
        <v>13</v>
      </c>
      <c r="S259">
        <f t="shared" si="21"/>
        <v>83</v>
      </c>
      <c r="T259" t="s">
        <v>211</v>
      </c>
    </row>
    <row r="260" spans="1:20" x14ac:dyDescent="0.3">
      <c r="A260" s="1">
        <f t="shared" si="16"/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20"/>
        <v>0</v>
      </c>
      <c r="L260" s="23">
        <v>1.8981481481481482E-3</v>
      </c>
      <c r="M260" s="32">
        <f t="shared" si="19"/>
        <v>2.7333333335082668</v>
      </c>
      <c r="N260" s="11">
        <v>0.8</v>
      </c>
      <c r="O260">
        <v>0</v>
      </c>
      <c r="P260">
        <v>1</v>
      </c>
      <c r="Q260">
        <v>210</v>
      </c>
      <c r="R260" s="7">
        <v>13</v>
      </c>
      <c r="S260">
        <f t="shared" si="21"/>
        <v>83</v>
      </c>
      <c r="T260" t="s">
        <v>211</v>
      </c>
    </row>
    <row r="261" spans="1:20" x14ac:dyDescent="0.3">
      <c r="A261" s="1">
        <f t="shared" ref="A261:A285" si="22">A260+1</f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20"/>
        <v>0</v>
      </c>
      <c r="L261" s="23">
        <v>1.0995370370370371E-3</v>
      </c>
      <c r="M261" s="32">
        <f t="shared" si="19"/>
        <v>1.5833333334346669</v>
      </c>
      <c r="N261" s="11">
        <v>0.8</v>
      </c>
      <c r="O261">
        <v>0</v>
      </c>
      <c r="P261">
        <v>1</v>
      </c>
      <c r="Q261">
        <v>210</v>
      </c>
      <c r="R261" s="7">
        <v>13</v>
      </c>
      <c r="S261">
        <f t="shared" si="21"/>
        <v>83</v>
      </c>
      <c r="T261" t="s">
        <v>211</v>
      </c>
    </row>
    <row r="262" spans="1:20" x14ac:dyDescent="0.3">
      <c r="A262" s="1">
        <f t="shared" si="22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20"/>
        <v>0</v>
      </c>
      <c r="L262" s="23">
        <v>1.1574074074074073E-3</v>
      </c>
      <c r="M262" s="32">
        <f t="shared" si="19"/>
        <v>1.6666666667733332</v>
      </c>
      <c r="N262" s="11">
        <v>0.8</v>
      </c>
      <c r="O262">
        <v>0</v>
      </c>
      <c r="P262">
        <v>1</v>
      </c>
      <c r="Q262">
        <v>210</v>
      </c>
      <c r="R262" s="7">
        <v>13</v>
      </c>
      <c r="S262">
        <f t="shared" si="21"/>
        <v>83</v>
      </c>
      <c r="T262" t="s">
        <v>211</v>
      </c>
    </row>
    <row r="263" spans="1:20" x14ac:dyDescent="0.3">
      <c r="A263" s="1">
        <f t="shared" si="22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20"/>
        <v>0</v>
      </c>
      <c r="L263" s="23">
        <v>9.2592592592592585E-4</v>
      </c>
      <c r="M263" s="32">
        <f t="shared" si="19"/>
        <v>1.3333333334186666</v>
      </c>
      <c r="N263" s="11">
        <v>0.8</v>
      </c>
      <c r="O263">
        <v>0</v>
      </c>
      <c r="P263">
        <v>1</v>
      </c>
      <c r="Q263">
        <v>210</v>
      </c>
      <c r="R263" s="7">
        <v>13</v>
      </c>
      <c r="S263">
        <f t="shared" si="21"/>
        <v>83</v>
      </c>
      <c r="T263" t="s">
        <v>211</v>
      </c>
    </row>
    <row r="264" spans="1:20" x14ac:dyDescent="0.3">
      <c r="A264" s="1">
        <f t="shared" si="22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20"/>
        <v>7</v>
      </c>
      <c r="L264" s="23">
        <v>6.053240740740741E-3</v>
      </c>
      <c r="M264" s="32">
        <f t="shared" si="19"/>
        <v>8.7166666672245334</v>
      </c>
      <c r="N264" s="11">
        <v>1</v>
      </c>
      <c r="O264">
        <v>1</v>
      </c>
      <c r="P264">
        <v>2</v>
      </c>
      <c r="Q264">
        <v>210</v>
      </c>
      <c r="R264" s="7">
        <v>9</v>
      </c>
      <c r="S264">
        <f t="shared" si="21"/>
        <v>160</v>
      </c>
      <c r="T264" t="s">
        <v>212</v>
      </c>
    </row>
    <row r="265" spans="1:20" x14ac:dyDescent="0.3">
      <c r="A265" s="1">
        <f t="shared" si="22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20"/>
        <v>7</v>
      </c>
      <c r="L265" s="23">
        <v>1.4699074074074074E-3</v>
      </c>
      <c r="M265" s="32">
        <f t="shared" si="19"/>
        <v>2.1166666668021334</v>
      </c>
      <c r="N265" s="11">
        <v>1</v>
      </c>
      <c r="O265">
        <v>1</v>
      </c>
      <c r="P265">
        <v>2</v>
      </c>
      <c r="Q265">
        <v>210</v>
      </c>
      <c r="R265" s="7">
        <v>9</v>
      </c>
      <c r="S265">
        <f t="shared" si="21"/>
        <v>160</v>
      </c>
      <c r="T265" t="s">
        <v>212</v>
      </c>
    </row>
    <row r="266" spans="1:20" x14ac:dyDescent="0.3">
      <c r="A266" s="1">
        <f t="shared" si="22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20"/>
        <v>7</v>
      </c>
      <c r="L266" s="23">
        <v>2.6388888888888885E-3</v>
      </c>
      <c r="M266" s="32">
        <f t="shared" si="19"/>
        <v>3.8000000002431995</v>
      </c>
      <c r="N266" s="11">
        <v>1</v>
      </c>
      <c r="O266">
        <v>1</v>
      </c>
      <c r="P266">
        <v>2</v>
      </c>
      <c r="Q266">
        <v>210</v>
      </c>
      <c r="R266" s="7">
        <v>9</v>
      </c>
      <c r="S266">
        <f t="shared" si="21"/>
        <v>160</v>
      </c>
      <c r="T266" t="s">
        <v>212</v>
      </c>
    </row>
    <row r="267" spans="1:20" x14ac:dyDescent="0.3">
      <c r="A267" s="1">
        <f t="shared" si="22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20"/>
        <v>3</v>
      </c>
      <c r="L267" s="23">
        <v>1.6435185185185183E-3</v>
      </c>
      <c r="M267" s="32">
        <f t="shared" si="19"/>
        <v>2.3666666668181331</v>
      </c>
      <c r="N267" s="11">
        <v>0.3</v>
      </c>
      <c r="O267">
        <v>0</v>
      </c>
      <c r="P267">
        <v>2.5</v>
      </c>
      <c r="Q267">
        <v>210</v>
      </c>
      <c r="R267" s="7">
        <v>10</v>
      </c>
      <c r="S267">
        <f t="shared" si="21"/>
        <v>170</v>
      </c>
      <c r="T267" t="s">
        <v>212</v>
      </c>
    </row>
    <row r="268" spans="1:20" x14ac:dyDescent="0.3">
      <c r="A268" s="1">
        <f t="shared" si="22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20"/>
        <v>3</v>
      </c>
      <c r="L268" s="23">
        <v>4.1319444444444442E-3</v>
      </c>
      <c r="M268" s="32">
        <f t="shared" si="19"/>
        <v>5.9500000003807996</v>
      </c>
      <c r="N268" s="11">
        <v>0.3</v>
      </c>
      <c r="O268">
        <v>0</v>
      </c>
      <c r="P268">
        <v>2.5</v>
      </c>
      <c r="Q268">
        <v>210</v>
      </c>
      <c r="R268" s="7">
        <v>10</v>
      </c>
      <c r="S268">
        <f t="shared" si="21"/>
        <v>170</v>
      </c>
      <c r="T268" t="s">
        <v>212</v>
      </c>
    </row>
    <row r="269" spans="1:20" x14ac:dyDescent="0.3">
      <c r="A269" s="1">
        <f t="shared" si="22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23">IF(ABS(I269-J269)&gt;180,360-ABS(I269-J269),ABS(I269-J269))</f>
        <v>3</v>
      </c>
      <c r="L269" s="23">
        <v>1.736111111111111E-3</v>
      </c>
      <c r="M269" s="32">
        <f t="shared" si="19"/>
        <v>2.50000000016</v>
      </c>
      <c r="N269" s="11">
        <v>0.3</v>
      </c>
      <c r="O269">
        <v>0</v>
      </c>
      <c r="P269">
        <v>2.5</v>
      </c>
      <c r="Q269">
        <v>210</v>
      </c>
      <c r="R269" s="7">
        <v>10</v>
      </c>
      <c r="S269">
        <f t="shared" si="21"/>
        <v>170</v>
      </c>
      <c r="T269" t="s">
        <v>212</v>
      </c>
    </row>
    <row r="270" spans="1:20" x14ac:dyDescent="0.3">
      <c r="A270" s="1">
        <f t="shared" si="22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23"/>
        <v>3</v>
      </c>
      <c r="L270" s="23">
        <v>1.1805555555555556E-3</v>
      </c>
      <c r="M270" s="32">
        <f t="shared" si="19"/>
        <v>1.7000000001088</v>
      </c>
      <c r="N270" s="11">
        <v>0.3</v>
      </c>
      <c r="O270">
        <v>0</v>
      </c>
      <c r="P270">
        <v>2.5</v>
      </c>
      <c r="Q270">
        <v>210</v>
      </c>
      <c r="R270" s="7">
        <v>10</v>
      </c>
      <c r="S270">
        <f t="shared" si="21"/>
        <v>170</v>
      </c>
      <c r="T270" t="s">
        <v>212</v>
      </c>
    </row>
    <row r="271" spans="1:20" x14ac:dyDescent="0.3">
      <c r="A271" s="1">
        <f t="shared" si="22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23"/>
        <v>3</v>
      </c>
      <c r="L271" s="23">
        <v>3.8310185185185183E-3</v>
      </c>
      <c r="M271" s="32">
        <f t="shared" si="19"/>
        <v>5.5166666670197335</v>
      </c>
      <c r="N271" s="11">
        <v>0.3</v>
      </c>
      <c r="O271">
        <v>0</v>
      </c>
      <c r="P271">
        <v>2.5</v>
      </c>
      <c r="Q271">
        <v>210</v>
      </c>
      <c r="R271" s="7">
        <v>10</v>
      </c>
      <c r="S271">
        <f t="shared" si="21"/>
        <v>170</v>
      </c>
      <c r="T271" t="s">
        <v>212</v>
      </c>
    </row>
    <row r="272" spans="1:20" x14ac:dyDescent="0.3">
      <c r="A272" s="1">
        <f t="shared" si="22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23"/>
        <v>3</v>
      </c>
      <c r="L272" s="23">
        <v>2.2569444444444447E-3</v>
      </c>
      <c r="M272" s="32">
        <f t="shared" ref="M272:M285" si="24">L272/0.0006944444444</f>
        <v>3.2500000002080003</v>
      </c>
      <c r="N272" s="11">
        <v>1</v>
      </c>
      <c r="O272">
        <v>1</v>
      </c>
      <c r="P272">
        <v>2</v>
      </c>
      <c r="Q272">
        <v>210</v>
      </c>
      <c r="R272" s="7">
        <v>9</v>
      </c>
      <c r="S272">
        <f t="shared" si="21"/>
        <v>170</v>
      </c>
      <c r="T272" t="s">
        <v>212</v>
      </c>
    </row>
    <row r="273" spans="1:20" x14ac:dyDescent="0.3">
      <c r="A273" s="1">
        <f t="shared" si="22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23"/>
        <v>3</v>
      </c>
      <c r="L273" s="23">
        <v>1.9560185185185184E-3</v>
      </c>
      <c r="M273" s="32">
        <f t="shared" si="24"/>
        <v>2.8166666668469333</v>
      </c>
      <c r="N273" s="11">
        <v>1</v>
      </c>
      <c r="O273">
        <v>1</v>
      </c>
      <c r="P273">
        <v>2</v>
      </c>
      <c r="Q273">
        <v>210</v>
      </c>
      <c r="R273" s="7">
        <v>9</v>
      </c>
      <c r="S273">
        <f t="shared" si="21"/>
        <v>170</v>
      </c>
      <c r="T273" t="s">
        <v>212</v>
      </c>
    </row>
    <row r="274" spans="1:20" x14ac:dyDescent="0.3">
      <c r="A274" s="1">
        <f t="shared" si="22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23"/>
        <v>3</v>
      </c>
      <c r="L274" s="23">
        <v>1.5972222222222221E-3</v>
      </c>
      <c r="M274" s="32">
        <f t="shared" si="24"/>
        <v>2.3000000001471999</v>
      </c>
      <c r="N274" s="11">
        <v>1</v>
      </c>
      <c r="O274">
        <v>1</v>
      </c>
      <c r="P274">
        <v>2</v>
      </c>
      <c r="Q274">
        <v>210</v>
      </c>
      <c r="R274" s="7">
        <v>9</v>
      </c>
      <c r="S274">
        <f t="shared" si="21"/>
        <v>170</v>
      </c>
      <c r="T274" t="s">
        <v>212</v>
      </c>
    </row>
    <row r="275" spans="1:20" x14ac:dyDescent="0.3">
      <c r="A275" s="1">
        <f t="shared" si="22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23"/>
        <v>3</v>
      </c>
      <c r="L275" s="23">
        <v>2.488425925925926E-3</v>
      </c>
      <c r="M275" s="32">
        <f t="shared" si="24"/>
        <v>3.5833333335626669</v>
      </c>
      <c r="N275" s="11">
        <v>1</v>
      </c>
      <c r="O275">
        <v>1</v>
      </c>
      <c r="P275">
        <v>2</v>
      </c>
      <c r="Q275">
        <v>210</v>
      </c>
      <c r="R275" s="7">
        <v>9</v>
      </c>
      <c r="S275">
        <f t="shared" si="21"/>
        <v>170</v>
      </c>
      <c r="T275" t="s">
        <v>212</v>
      </c>
    </row>
    <row r="276" spans="1:20" x14ac:dyDescent="0.3">
      <c r="A276" s="1">
        <f t="shared" si="22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23"/>
        <v>3</v>
      </c>
      <c r="L276" s="23">
        <v>3.1597222222222222E-3</v>
      </c>
      <c r="M276" s="32">
        <f t="shared" si="24"/>
        <v>4.5500000002911998</v>
      </c>
      <c r="N276" s="11">
        <v>1</v>
      </c>
      <c r="O276">
        <v>1</v>
      </c>
      <c r="P276">
        <v>2</v>
      </c>
      <c r="Q276">
        <v>210</v>
      </c>
      <c r="R276" s="7">
        <v>9</v>
      </c>
      <c r="S276">
        <f t="shared" si="21"/>
        <v>170</v>
      </c>
      <c r="T276" t="s">
        <v>212</v>
      </c>
    </row>
    <row r="277" spans="1:20" x14ac:dyDescent="0.3">
      <c r="A277" s="1">
        <f t="shared" si="22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23"/>
        <v>3</v>
      </c>
      <c r="L277" s="23">
        <v>5.6712962962962958E-3</v>
      </c>
      <c r="M277" s="32">
        <f t="shared" si="24"/>
        <v>8.1666666671893324</v>
      </c>
      <c r="N277" s="11">
        <v>1</v>
      </c>
      <c r="O277">
        <v>1</v>
      </c>
      <c r="P277">
        <v>2</v>
      </c>
      <c r="Q277">
        <v>210</v>
      </c>
      <c r="R277" s="7">
        <v>9</v>
      </c>
      <c r="S277">
        <f t="shared" si="21"/>
        <v>170</v>
      </c>
      <c r="T277" t="s">
        <v>212</v>
      </c>
    </row>
    <row r="278" spans="1:20" x14ac:dyDescent="0.3">
      <c r="A278" s="1">
        <f t="shared" si="22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23"/>
        <v>45</v>
      </c>
      <c r="L278" s="23">
        <v>2.0138888888888888E-3</v>
      </c>
      <c r="M278" s="32">
        <f t="shared" si="24"/>
        <v>2.9000000001855999</v>
      </c>
      <c r="N278" s="11"/>
    </row>
    <row r="279" spans="1:20" x14ac:dyDescent="0.3">
      <c r="A279" s="1">
        <f t="shared" si="22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23"/>
        <v>45</v>
      </c>
      <c r="L279" s="23">
        <v>1.736111111111111E-3</v>
      </c>
      <c r="M279" s="32">
        <f t="shared" si="24"/>
        <v>2.50000000016</v>
      </c>
      <c r="N279" s="11"/>
    </row>
    <row r="280" spans="1:20" x14ac:dyDescent="0.3">
      <c r="A280" s="1">
        <f t="shared" si="22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23"/>
        <v>10</v>
      </c>
      <c r="L280" s="23">
        <v>2.4305555555555556E-3</v>
      </c>
      <c r="M280" s="32">
        <f t="shared" si="24"/>
        <v>3.5000000002239999</v>
      </c>
      <c r="N280" s="11"/>
    </row>
    <row r="281" spans="1:20" x14ac:dyDescent="0.3">
      <c r="A281" s="1">
        <f t="shared" si="22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23"/>
        <v>40</v>
      </c>
      <c r="L281" s="23">
        <v>2.1296296296296298E-3</v>
      </c>
      <c r="M281" s="32">
        <f t="shared" si="24"/>
        <v>3.0666666668629334</v>
      </c>
      <c r="N281" s="11"/>
    </row>
    <row r="282" spans="1:20" x14ac:dyDescent="0.3">
      <c r="A282" s="1">
        <f t="shared" si="22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23"/>
        <v>20</v>
      </c>
      <c r="N282" s="11"/>
    </row>
    <row r="283" spans="1:20" x14ac:dyDescent="0.3">
      <c r="A283" s="1">
        <f t="shared" si="22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23"/>
        <v>32</v>
      </c>
      <c r="N283" s="11"/>
    </row>
    <row r="284" spans="1:20" x14ac:dyDescent="0.3">
      <c r="A284" s="1">
        <f t="shared" si="22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23"/>
        <v>10.3</v>
      </c>
      <c r="L284" s="23">
        <v>4.1666666666666666E-3</v>
      </c>
      <c r="M284" s="32">
        <f t="shared" si="24"/>
        <v>6.0000000003840004</v>
      </c>
    </row>
    <row r="285" spans="1:20" x14ac:dyDescent="0.3">
      <c r="A285" s="1">
        <f t="shared" si="22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23"/>
        <v>10</v>
      </c>
      <c r="L285" s="23">
        <v>6.2499999999999995E-3</v>
      </c>
      <c r="M285" s="32">
        <f t="shared" si="24"/>
        <v>9.0000000005759997</v>
      </c>
    </row>
  </sheetData>
  <sortState xmlns:xlrd2="http://schemas.microsoft.com/office/spreadsheetml/2017/richdata2" ref="B2:V283">
    <sortCondition ref="D2:D283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789-15F0-4F8F-AF8F-2945F0E8EB8B}">
  <dimension ref="A1:K158"/>
  <sheetViews>
    <sheetView zoomScale="93" zoomScaleNormal="70" workbookViewId="0">
      <selection activeCell="K159" sqref="K159"/>
    </sheetView>
  </sheetViews>
  <sheetFormatPr defaultRowHeight="14.4" x14ac:dyDescent="0.3"/>
  <cols>
    <col min="3" max="3" width="13.44140625" customWidth="1"/>
    <col min="4" max="4" width="6.33203125" customWidth="1"/>
    <col min="5" max="5" width="14.44140625" customWidth="1"/>
    <col min="6" max="6" width="7.6640625" style="9" customWidth="1"/>
  </cols>
  <sheetData>
    <row r="1" spans="1:11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30</v>
      </c>
      <c r="F1" s="8" t="s">
        <v>31</v>
      </c>
      <c r="G1" s="1" t="s">
        <v>10</v>
      </c>
      <c r="H1" s="1" t="s">
        <v>4</v>
      </c>
      <c r="I1" s="1" t="s">
        <v>5</v>
      </c>
      <c r="J1" s="1" t="s">
        <v>11</v>
      </c>
      <c r="K1" s="1" t="s">
        <v>6</v>
      </c>
    </row>
    <row r="2" spans="1:11" x14ac:dyDescent="0.3">
      <c r="A2">
        <v>1</v>
      </c>
      <c r="B2">
        <v>1</v>
      </c>
      <c r="C2" s="5">
        <v>44801</v>
      </c>
      <c r="D2" s="6">
        <v>0.65763888888888888</v>
      </c>
      <c r="E2" s="6" t="s">
        <v>32</v>
      </c>
      <c r="F2" s="9">
        <v>1</v>
      </c>
      <c r="G2" s="10">
        <v>0.1</v>
      </c>
      <c r="H2">
        <v>0</v>
      </c>
      <c r="I2" s="7">
        <v>3</v>
      </c>
      <c r="J2">
        <v>60</v>
      </c>
      <c r="K2">
        <v>23</v>
      </c>
    </row>
    <row r="3" spans="1:11" x14ac:dyDescent="0.3">
      <c r="A3">
        <v>1</v>
      </c>
      <c r="B3">
        <v>1</v>
      </c>
      <c r="C3" s="5">
        <v>44802</v>
      </c>
      <c r="D3" s="6">
        <v>0.69930555555555596</v>
      </c>
      <c r="E3" s="6" t="s">
        <v>33</v>
      </c>
      <c r="F3" s="9" t="s">
        <v>34</v>
      </c>
      <c r="G3" s="10">
        <v>0.1</v>
      </c>
      <c r="H3">
        <v>0</v>
      </c>
      <c r="I3" s="7">
        <v>3</v>
      </c>
      <c r="J3">
        <v>60</v>
      </c>
      <c r="K3">
        <v>23</v>
      </c>
    </row>
    <row r="4" spans="1:11" x14ac:dyDescent="0.3">
      <c r="A4">
        <v>1</v>
      </c>
      <c r="B4">
        <v>2</v>
      </c>
      <c r="C4" s="5">
        <v>44801</v>
      </c>
      <c r="D4" s="6">
        <v>0.65625</v>
      </c>
      <c r="E4" s="6" t="s">
        <v>32</v>
      </c>
      <c r="F4" s="9">
        <v>3</v>
      </c>
      <c r="G4" s="10">
        <v>0.1</v>
      </c>
      <c r="H4">
        <v>0</v>
      </c>
      <c r="I4" s="7">
        <v>3</v>
      </c>
      <c r="J4">
        <v>60</v>
      </c>
      <c r="K4">
        <v>23</v>
      </c>
    </row>
    <row r="5" spans="1:11" x14ac:dyDescent="0.3">
      <c r="A5">
        <v>1</v>
      </c>
      <c r="B5">
        <v>3</v>
      </c>
      <c r="C5" s="5">
        <v>44801</v>
      </c>
      <c r="D5" s="6">
        <v>0.65208333333333335</v>
      </c>
      <c r="E5" s="6" t="s">
        <v>32</v>
      </c>
      <c r="F5" s="9">
        <v>1</v>
      </c>
      <c r="G5" s="10">
        <v>0.1</v>
      </c>
      <c r="H5">
        <v>0</v>
      </c>
      <c r="I5" s="7">
        <v>3</v>
      </c>
      <c r="J5">
        <v>60</v>
      </c>
      <c r="K5">
        <v>23</v>
      </c>
    </row>
    <row r="6" spans="1:11" x14ac:dyDescent="0.3">
      <c r="A6">
        <v>1</v>
      </c>
      <c r="B6">
        <v>3</v>
      </c>
      <c r="C6" s="5">
        <v>44802</v>
      </c>
      <c r="D6" s="6">
        <v>0.64513888888888882</v>
      </c>
      <c r="E6" s="6" t="s">
        <v>35</v>
      </c>
      <c r="F6" s="9">
        <v>2</v>
      </c>
      <c r="G6" s="10">
        <v>0.1</v>
      </c>
      <c r="H6">
        <v>0</v>
      </c>
      <c r="I6" s="7">
        <v>3</v>
      </c>
      <c r="J6">
        <v>60</v>
      </c>
      <c r="K6">
        <v>23</v>
      </c>
    </row>
    <row r="7" spans="1:11" x14ac:dyDescent="0.3">
      <c r="A7">
        <v>1</v>
      </c>
      <c r="B7">
        <v>4</v>
      </c>
      <c r="C7" s="5">
        <v>44801</v>
      </c>
      <c r="D7" s="6">
        <v>0.66736111111111107</v>
      </c>
      <c r="E7" s="6" t="s">
        <v>32</v>
      </c>
      <c r="F7" s="9">
        <v>2</v>
      </c>
      <c r="G7" s="10">
        <v>0.1</v>
      </c>
      <c r="H7">
        <v>0</v>
      </c>
      <c r="I7" s="7">
        <v>3</v>
      </c>
      <c r="J7">
        <v>60</v>
      </c>
      <c r="K7">
        <v>23</v>
      </c>
    </row>
    <row r="8" spans="1:11" x14ac:dyDescent="0.3">
      <c r="A8">
        <v>1</v>
      </c>
      <c r="B8">
        <v>6</v>
      </c>
      <c r="C8" s="5">
        <v>44801</v>
      </c>
      <c r="D8" s="6">
        <v>0.67291666666666661</v>
      </c>
      <c r="E8" s="6" t="s">
        <v>32</v>
      </c>
      <c r="F8" s="9">
        <v>4</v>
      </c>
      <c r="G8" s="10">
        <v>0.1</v>
      </c>
      <c r="H8">
        <v>0</v>
      </c>
      <c r="I8" s="7">
        <v>3</v>
      </c>
      <c r="J8">
        <v>60</v>
      </c>
      <c r="K8">
        <v>23</v>
      </c>
    </row>
    <row r="9" spans="1:11" x14ac:dyDescent="0.3">
      <c r="A9">
        <v>1</v>
      </c>
      <c r="B9">
        <v>7</v>
      </c>
      <c r="C9" s="5">
        <v>44801</v>
      </c>
      <c r="D9" s="6">
        <v>0.67986111111111114</v>
      </c>
      <c r="E9" s="6" t="s">
        <v>32</v>
      </c>
      <c r="F9" s="9">
        <v>3</v>
      </c>
      <c r="G9" s="10">
        <v>0.1</v>
      </c>
      <c r="H9">
        <v>0</v>
      </c>
      <c r="I9" s="7">
        <v>3</v>
      </c>
      <c r="J9">
        <v>60</v>
      </c>
      <c r="K9">
        <v>23</v>
      </c>
    </row>
    <row r="10" spans="1:11" x14ac:dyDescent="0.3">
      <c r="A10">
        <v>1</v>
      </c>
      <c r="B10">
        <v>8</v>
      </c>
      <c r="C10" s="5">
        <v>44801</v>
      </c>
      <c r="D10" s="6">
        <v>0.64722222222222225</v>
      </c>
      <c r="E10" s="6" t="s">
        <v>32</v>
      </c>
      <c r="F10" s="9">
        <v>1</v>
      </c>
      <c r="G10" s="10">
        <v>0.1</v>
      </c>
      <c r="H10">
        <v>0</v>
      </c>
      <c r="I10" s="7">
        <v>3</v>
      </c>
      <c r="J10">
        <v>60</v>
      </c>
      <c r="K10">
        <v>23</v>
      </c>
    </row>
    <row r="11" spans="1:11" x14ac:dyDescent="0.3">
      <c r="A11">
        <v>1</v>
      </c>
      <c r="B11">
        <v>9</v>
      </c>
      <c r="C11" s="5">
        <v>44801</v>
      </c>
      <c r="D11" s="6">
        <v>0.64236111111111105</v>
      </c>
      <c r="E11" s="6" t="s">
        <v>33</v>
      </c>
      <c r="F11" s="9" t="s">
        <v>34</v>
      </c>
      <c r="G11" s="10">
        <v>0.1</v>
      </c>
      <c r="H11">
        <v>0</v>
      </c>
      <c r="I11" s="7">
        <v>3</v>
      </c>
      <c r="J11">
        <v>60</v>
      </c>
      <c r="K11">
        <v>23</v>
      </c>
    </row>
    <row r="12" spans="1:11" x14ac:dyDescent="0.3">
      <c r="A12">
        <v>1</v>
      </c>
      <c r="B12">
        <v>10</v>
      </c>
      <c r="C12" s="5">
        <v>44801</v>
      </c>
      <c r="D12" s="6">
        <v>0.6875</v>
      </c>
      <c r="E12" s="6" t="s">
        <v>32</v>
      </c>
      <c r="F12" s="9">
        <v>4</v>
      </c>
      <c r="G12" s="10">
        <v>0.1</v>
      </c>
      <c r="H12">
        <v>0</v>
      </c>
      <c r="I12" s="7">
        <v>3</v>
      </c>
      <c r="J12">
        <v>60</v>
      </c>
      <c r="K12">
        <v>23</v>
      </c>
    </row>
    <row r="13" spans="1:11" x14ac:dyDescent="0.3">
      <c r="A13">
        <v>1</v>
      </c>
      <c r="B13">
        <v>11</v>
      </c>
      <c r="C13" s="5">
        <v>44801</v>
      </c>
      <c r="D13" s="6">
        <v>0.69444444444444453</v>
      </c>
      <c r="E13" s="6" t="s">
        <v>32</v>
      </c>
      <c r="F13" s="9">
        <v>5</v>
      </c>
      <c r="G13" s="10">
        <v>0.1</v>
      </c>
      <c r="H13">
        <v>0</v>
      </c>
      <c r="I13" s="7">
        <v>3</v>
      </c>
      <c r="J13">
        <v>60</v>
      </c>
      <c r="K13">
        <v>23</v>
      </c>
    </row>
    <row r="14" spans="1:11" x14ac:dyDescent="0.3">
      <c r="A14">
        <v>1</v>
      </c>
      <c r="B14">
        <v>12</v>
      </c>
      <c r="C14" s="5">
        <v>44801</v>
      </c>
      <c r="D14" s="6">
        <v>0.6381944444444444</v>
      </c>
      <c r="E14" s="6" t="s">
        <v>32</v>
      </c>
      <c r="F14" s="9">
        <v>1</v>
      </c>
      <c r="G14" s="10">
        <v>0.1</v>
      </c>
      <c r="H14">
        <v>0</v>
      </c>
      <c r="I14" s="7">
        <v>3</v>
      </c>
      <c r="J14">
        <v>60</v>
      </c>
      <c r="K14">
        <v>23</v>
      </c>
    </row>
    <row r="15" spans="1:11" x14ac:dyDescent="0.3">
      <c r="A15">
        <v>1</v>
      </c>
      <c r="B15">
        <v>13</v>
      </c>
      <c r="C15" s="5">
        <v>44801</v>
      </c>
      <c r="D15" s="6">
        <v>0.66319444444444442</v>
      </c>
      <c r="E15" s="6" t="s">
        <v>32</v>
      </c>
      <c r="F15" s="9">
        <v>3</v>
      </c>
      <c r="G15" s="10">
        <v>0.1</v>
      </c>
      <c r="H15">
        <v>0</v>
      </c>
      <c r="I15" s="7">
        <v>3</v>
      </c>
      <c r="J15">
        <v>60</v>
      </c>
      <c r="K15">
        <v>23</v>
      </c>
    </row>
    <row r="16" spans="1:11" x14ac:dyDescent="0.3">
      <c r="A16">
        <v>2</v>
      </c>
      <c r="B16">
        <v>1</v>
      </c>
      <c r="C16" s="5">
        <v>44801</v>
      </c>
      <c r="D16" s="6">
        <v>0.50416666666666665</v>
      </c>
      <c r="E16" s="6" t="s">
        <v>35</v>
      </c>
      <c r="F16" s="9">
        <v>5</v>
      </c>
      <c r="G16" s="10">
        <v>0.05</v>
      </c>
      <c r="H16">
        <v>0</v>
      </c>
      <c r="I16">
        <v>2.5</v>
      </c>
      <c r="J16">
        <v>60</v>
      </c>
      <c r="K16">
        <v>23</v>
      </c>
    </row>
    <row r="17" spans="1:11" x14ac:dyDescent="0.3">
      <c r="A17">
        <v>2</v>
      </c>
      <c r="B17">
        <v>2</v>
      </c>
      <c r="C17" s="5">
        <v>44801</v>
      </c>
      <c r="D17" s="6">
        <v>0.48958333333333331</v>
      </c>
      <c r="E17" s="6" t="s">
        <v>35</v>
      </c>
      <c r="F17" s="9">
        <v>4</v>
      </c>
      <c r="G17" s="10">
        <v>0.05</v>
      </c>
      <c r="H17">
        <v>0</v>
      </c>
      <c r="I17">
        <v>2.5</v>
      </c>
      <c r="J17">
        <v>60</v>
      </c>
      <c r="K17">
        <v>23</v>
      </c>
    </row>
    <row r="18" spans="1:11" x14ac:dyDescent="0.3">
      <c r="A18">
        <v>2</v>
      </c>
      <c r="B18">
        <v>2</v>
      </c>
      <c r="C18" s="5">
        <v>44801</v>
      </c>
      <c r="D18" s="6">
        <v>0.48958333333333331</v>
      </c>
      <c r="E18" s="6" t="s">
        <v>36</v>
      </c>
      <c r="F18" s="9">
        <v>1</v>
      </c>
      <c r="G18" s="10">
        <v>0.05</v>
      </c>
      <c r="H18">
        <v>0</v>
      </c>
      <c r="I18">
        <v>2.5</v>
      </c>
      <c r="J18">
        <v>60</v>
      </c>
      <c r="K18">
        <v>23</v>
      </c>
    </row>
    <row r="19" spans="1:11" x14ac:dyDescent="0.3">
      <c r="A19">
        <v>2</v>
      </c>
      <c r="B19">
        <v>2</v>
      </c>
      <c r="C19" s="5">
        <v>44801</v>
      </c>
      <c r="D19" s="6">
        <v>0.48958333333333331</v>
      </c>
      <c r="E19" s="6" t="s">
        <v>32</v>
      </c>
      <c r="F19" s="9">
        <v>1</v>
      </c>
      <c r="G19" s="10">
        <v>0.05</v>
      </c>
      <c r="H19">
        <v>0</v>
      </c>
      <c r="I19">
        <v>2.5</v>
      </c>
      <c r="J19">
        <v>60</v>
      </c>
      <c r="K19">
        <v>23</v>
      </c>
    </row>
    <row r="20" spans="1:11" x14ac:dyDescent="0.3">
      <c r="A20">
        <v>2</v>
      </c>
      <c r="B20">
        <v>3</v>
      </c>
      <c r="C20" s="5">
        <v>44801</v>
      </c>
      <c r="D20" s="6">
        <v>0.46388888888888885</v>
      </c>
      <c r="E20" s="6" t="s">
        <v>32</v>
      </c>
      <c r="F20" s="9">
        <v>0</v>
      </c>
      <c r="G20" s="10">
        <v>0.05</v>
      </c>
      <c r="H20">
        <v>0</v>
      </c>
      <c r="I20">
        <v>2.5</v>
      </c>
      <c r="J20">
        <v>60</v>
      </c>
      <c r="K20">
        <v>20</v>
      </c>
    </row>
    <row r="21" spans="1:11" x14ac:dyDescent="0.3">
      <c r="A21">
        <v>2</v>
      </c>
      <c r="B21">
        <v>4</v>
      </c>
      <c r="C21" s="5">
        <v>44801</v>
      </c>
      <c r="D21" s="6">
        <v>0.47013888888888888</v>
      </c>
      <c r="E21" s="6" t="s">
        <v>32</v>
      </c>
      <c r="F21" s="9">
        <v>2</v>
      </c>
      <c r="G21" s="10">
        <v>0.05</v>
      </c>
      <c r="H21">
        <v>0</v>
      </c>
      <c r="I21">
        <v>2.5</v>
      </c>
      <c r="J21">
        <v>60</v>
      </c>
      <c r="K21">
        <v>20</v>
      </c>
    </row>
    <row r="22" spans="1:11" x14ac:dyDescent="0.3">
      <c r="A22">
        <v>2</v>
      </c>
      <c r="B22">
        <v>4</v>
      </c>
      <c r="C22" s="5">
        <v>44801</v>
      </c>
      <c r="D22" s="6">
        <v>0.47013888888888888</v>
      </c>
      <c r="E22" s="6" t="s">
        <v>35</v>
      </c>
      <c r="F22" s="9">
        <v>2</v>
      </c>
      <c r="G22" s="10">
        <v>0.05</v>
      </c>
      <c r="H22">
        <v>0</v>
      </c>
      <c r="I22">
        <v>2.5</v>
      </c>
      <c r="J22">
        <v>60</v>
      </c>
      <c r="K22">
        <v>20</v>
      </c>
    </row>
    <row r="23" spans="1:11" x14ac:dyDescent="0.3">
      <c r="A23">
        <v>2</v>
      </c>
      <c r="B23">
        <v>5</v>
      </c>
      <c r="C23" s="5">
        <v>44801</v>
      </c>
      <c r="D23" s="6">
        <v>0.48125000000000001</v>
      </c>
      <c r="E23" s="6" t="s">
        <v>36</v>
      </c>
      <c r="F23" s="9">
        <v>2</v>
      </c>
      <c r="G23" s="10">
        <v>0.05</v>
      </c>
      <c r="H23">
        <v>0</v>
      </c>
      <c r="I23">
        <v>2.5</v>
      </c>
      <c r="J23">
        <v>60</v>
      </c>
      <c r="K23">
        <v>21</v>
      </c>
    </row>
    <row r="24" spans="1:11" x14ac:dyDescent="0.3">
      <c r="A24">
        <v>2</v>
      </c>
      <c r="B24">
        <v>5</v>
      </c>
      <c r="C24" s="5">
        <v>44801</v>
      </c>
      <c r="D24" s="6">
        <v>0.48125000000000001</v>
      </c>
      <c r="E24" s="6" t="s">
        <v>35</v>
      </c>
      <c r="F24" s="9">
        <v>1</v>
      </c>
      <c r="G24" s="10">
        <v>0.05</v>
      </c>
      <c r="H24">
        <v>0</v>
      </c>
      <c r="I24">
        <v>2.5</v>
      </c>
      <c r="J24">
        <v>60</v>
      </c>
      <c r="K24">
        <v>21</v>
      </c>
    </row>
    <row r="25" spans="1:11" x14ac:dyDescent="0.3">
      <c r="A25">
        <v>2</v>
      </c>
      <c r="B25">
        <v>5</v>
      </c>
      <c r="C25" s="5">
        <v>44801</v>
      </c>
      <c r="D25" s="6">
        <v>0.48125000000000001</v>
      </c>
      <c r="E25" s="6" t="s">
        <v>32</v>
      </c>
      <c r="F25" s="9">
        <v>1</v>
      </c>
      <c r="G25" s="10">
        <v>0.05</v>
      </c>
      <c r="H25">
        <v>0</v>
      </c>
      <c r="I25">
        <v>2.5</v>
      </c>
      <c r="J25">
        <v>60</v>
      </c>
      <c r="K25">
        <v>21</v>
      </c>
    </row>
    <row r="26" spans="1:11" x14ac:dyDescent="0.3">
      <c r="A26">
        <v>2</v>
      </c>
      <c r="B26">
        <v>6</v>
      </c>
      <c r="C26" s="5">
        <v>44801</v>
      </c>
      <c r="D26" s="6">
        <v>0.44861111111111113</v>
      </c>
      <c r="E26" s="6" t="s">
        <v>35</v>
      </c>
      <c r="F26" s="9">
        <v>2</v>
      </c>
      <c r="G26" s="10">
        <v>0.05</v>
      </c>
      <c r="H26">
        <v>0</v>
      </c>
      <c r="I26">
        <v>2.5</v>
      </c>
      <c r="J26">
        <v>60</v>
      </c>
      <c r="K26">
        <v>18</v>
      </c>
    </row>
    <row r="27" spans="1:11" x14ac:dyDescent="0.3">
      <c r="A27">
        <v>2</v>
      </c>
      <c r="B27">
        <v>7</v>
      </c>
      <c r="C27" s="5">
        <v>44801</v>
      </c>
      <c r="D27" s="6">
        <v>0.45624999999999999</v>
      </c>
      <c r="E27" s="6" t="s">
        <v>35</v>
      </c>
      <c r="F27" s="9">
        <v>2</v>
      </c>
      <c r="G27" s="10">
        <v>0.05</v>
      </c>
      <c r="H27">
        <v>0</v>
      </c>
      <c r="I27">
        <v>2.5</v>
      </c>
      <c r="J27">
        <v>60</v>
      </c>
      <c r="K27">
        <v>18</v>
      </c>
    </row>
    <row r="28" spans="1:11" x14ac:dyDescent="0.3">
      <c r="A28">
        <v>2</v>
      </c>
      <c r="B28">
        <v>7</v>
      </c>
      <c r="C28" s="5">
        <v>44801</v>
      </c>
      <c r="D28" s="6">
        <v>0.45624999999999999</v>
      </c>
      <c r="E28" s="6" t="s">
        <v>32</v>
      </c>
      <c r="F28" s="9">
        <v>1</v>
      </c>
      <c r="G28" s="10">
        <v>0.05</v>
      </c>
      <c r="H28">
        <v>0</v>
      </c>
      <c r="I28">
        <v>2.5</v>
      </c>
      <c r="J28">
        <v>60</v>
      </c>
      <c r="K28">
        <v>18</v>
      </c>
    </row>
    <row r="29" spans="1:11" x14ac:dyDescent="0.3">
      <c r="A29">
        <v>2</v>
      </c>
      <c r="B29">
        <v>8</v>
      </c>
      <c r="C29" s="5">
        <v>44801</v>
      </c>
      <c r="D29" s="6">
        <v>0.51041666666666663</v>
      </c>
      <c r="E29" s="6" t="s">
        <v>32</v>
      </c>
      <c r="F29" s="9">
        <v>1</v>
      </c>
      <c r="G29" s="10">
        <v>0.05</v>
      </c>
      <c r="H29">
        <v>0</v>
      </c>
      <c r="I29">
        <v>2.5</v>
      </c>
      <c r="J29">
        <v>60</v>
      </c>
      <c r="K29">
        <v>23</v>
      </c>
    </row>
    <row r="30" spans="1:11" x14ac:dyDescent="0.3">
      <c r="A30">
        <v>2</v>
      </c>
      <c r="B30">
        <v>8</v>
      </c>
      <c r="C30" s="5">
        <v>44801</v>
      </c>
      <c r="D30" s="6">
        <v>0.51041666666666663</v>
      </c>
      <c r="E30" s="6" t="s">
        <v>35</v>
      </c>
      <c r="F30" s="9">
        <v>3</v>
      </c>
      <c r="G30" s="10">
        <v>0.05</v>
      </c>
      <c r="H30">
        <v>0</v>
      </c>
      <c r="I30">
        <v>2.5</v>
      </c>
      <c r="J30">
        <v>60</v>
      </c>
      <c r="K30">
        <v>23</v>
      </c>
    </row>
    <row r="31" spans="1:11" x14ac:dyDescent="0.3">
      <c r="A31">
        <v>2</v>
      </c>
      <c r="B31">
        <v>9</v>
      </c>
      <c r="C31" s="5">
        <v>44801</v>
      </c>
      <c r="D31" s="6">
        <v>0.51736111111111105</v>
      </c>
      <c r="E31" s="6" t="s">
        <v>35</v>
      </c>
      <c r="F31" s="9">
        <v>1</v>
      </c>
      <c r="G31" s="10">
        <v>0.05</v>
      </c>
      <c r="H31">
        <v>0</v>
      </c>
      <c r="I31">
        <v>2.5</v>
      </c>
      <c r="J31">
        <v>60</v>
      </c>
      <c r="K31">
        <v>23</v>
      </c>
    </row>
    <row r="32" spans="1:11" x14ac:dyDescent="0.3">
      <c r="A32">
        <v>2</v>
      </c>
      <c r="B32">
        <v>10</v>
      </c>
      <c r="C32" s="5">
        <v>44801</v>
      </c>
      <c r="D32" s="6">
        <v>0.4201388888888889</v>
      </c>
      <c r="E32" s="6" t="s">
        <v>35</v>
      </c>
      <c r="F32" s="9">
        <v>5</v>
      </c>
      <c r="G32" s="10">
        <v>0.05</v>
      </c>
      <c r="H32">
        <v>0</v>
      </c>
      <c r="I32">
        <v>2.5</v>
      </c>
      <c r="J32">
        <v>60</v>
      </c>
      <c r="K32">
        <v>16</v>
      </c>
    </row>
    <row r="33" spans="1:11" x14ac:dyDescent="0.3">
      <c r="A33">
        <v>2</v>
      </c>
      <c r="B33">
        <v>11</v>
      </c>
      <c r="C33" s="5">
        <v>44801</v>
      </c>
      <c r="D33" s="6">
        <v>0.43541666666666662</v>
      </c>
      <c r="E33" s="6" t="s">
        <v>35</v>
      </c>
      <c r="F33" s="9">
        <v>5</v>
      </c>
      <c r="G33" s="10">
        <v>0.05</v>
      </c>
      <c r="H33">
        <v>0</v>
      </c>
      <c r="I33">
        <v>2.5</v>
      </c>
      <c r="J33">
        <v>60</v>
      </c>
      <c r="K33">
        <v>18</v>
      </c>
    </row>
    <row r="34" spans="1:11" x14ac:dyDescent="0.3">
      <c r="A34">
        <v>2</v>
      </c>
      <c r="B34">
        <v>11</v>
      </c>
      <c r="C34" s="5">
        <v>44801</v>
      </c>
      <c r="D34" s="6">
        <v>0.43541666666666662</v>
      </c>
      <c r="E34" s="6" t="s">
        <v>32</v>
      </c>
      <c r="F34" s="9">
        <v>3</v>
      </c>
      <c r="G34" s="10">
        <v>0.05</v>
      </c>
      <c r="H34">
        <v>0</v>
      </c>
      <c r="I34">
        <v>2.5</v>
      </c>
      <c r="J34">
        <v>60</v>
      </c>
      <c r="K34">
        <v>18</v>
      </c>
    </row>
    <row r="35" spans="1:11" x14ac:dyDescent="0.3">
      <c r="A35">
        <v>2</v>
      </c>
      <c r="B35">
        <v>12</v>
      </c>
      <c r="C35" s="5">
        <v>44801</v>
      </c>
      <c r="D35" s="6">
        <v>0.52638888888888891</v>
      </c>
      <c r="E35" s="6" t="s">
        <v>35</v>
      </c>
      <c r="F35" s="9">
        <v>20</v>
      </c>
      <c r="G35" s="10">
        <v>0.05</v>
      </c>
      <c r="H35">
        <v>0</v>
      </c>
      <c r="I35">
        <v>2.5</v>
      </c>
      <c r="J35">
        <v>60</v>
      </c>
      <c r="K35">
        <v>23</v>
      </c>
    </row>
    <row r="36" spans="1:11" x14ac:dyDescent="0.3">
      <c r="A36">
        <v>2</v>
      </c>
      <c r="B36">
        <v>13</v>
      </c>
      <c r="C36" s="5">
        <v>44801</v>
      </c>
      <c r="D36" s="6">
        <v>0.49722222222222223</v>
      </c>
      <c r="E36" s="6" t="s">
        <v>32</v>
      </c>
      <c r="F36" s="9">
        <v>2</v>
      </c>
      <c r="G36" s="10">
        <v>0.05</v>
      </c>
      <c r="H36">
        <v>0</v>
      </c>
      <c r="I36">
        <v>2.5</v>
      </c>
      <c r="J36">
        <v>60</v>
      </c>
      <c r="K36">
        <v>23</v>
      </c>
    </row>
    <row r="37" spans="1:11" x14ac:dyDescent="0.3">
      <c r="A37">
        <v>2</v>
      </c>
      <c r="B37">
        <v>13</v>
      </c>
      <c r="C37" s="5">
        <v>44801</v>
      </c>
      <c r="D37" s="6">
        <v>0.49722222222222223</v>
      </c>
      <c r="E37" s="6" t="s">
        <v>35</v>
      </c>
      <c r="F37" s="9">
        <v>1</v>
      </c>
      <c r="G37" s="10">
        <v>0.05</v>
      </c>
      <c r="H37">
        <v>0</v>
      </c>
      <c r="I37">
        <v>2.5</v>
      </c>
      <c r="J37">
        <v>60</v>
      </c>
      <c r="K37">
        <v>23</v>
      </c>
    </row>
    <row r="38" spans="1:11" x14ac:dyDescent="0.3">
      <c r="A38">
        <v>2</v>
      </c>
      <c r="B38">
        <v>13</v>
      </c>
      <c r="C38" s="5">
        <v>44801</v>
      </c>
      <c r="D38" s="6">
        <v>0.49722222222222223</v>
      </c>
      <c r="E38" s="6" t="s">
        <v>36</v>
      </c>
      <c r="F38" s="9">
        <v>1</v>
      </c>
      <c r="G38" s="10">
        <v>0.05</v>
      </c>
      <c r="H38">
        <v>0</v>
      </c>
      <c r="I38">
        <v>2.5</v>
      </c>
      <c r="J38">
        <v>60</v>
      </c>
      <c r="K38">
        <v>23</v>
      </c>
    </row>
    <row r="39" spans="1:11" x14ac:dyDescent="0.3">
      <c r="A39">
        <v>1</v>
      </c>
      <c r="B39">
        <v>1</v>
      </c>
      <c r="C39" s="5">
        <v>44802</v>
      </c>
      <c r="D39" s="6">
        <v>0.40763888888888888</v>
      </c>
      <c r="E39" s="6" t="s">
        <v>32</v>
      </c>
      <c r="F39" s="9">
        <v>2</v>
      </c>
      <c r="G39" s="10">
        <v>0.1</v>
      </c>
      <c r="H39">
        <v>0</v>
      </c>
      <c r="I39" s="7">
        <v>1.5</v>
      </c>
      <c r="J39">
        <v>60</v>
      </c>
      <c r="K39">
        <v>18</v>
      </c>
    </row>
    <row r="40" spans="1:11" x14ac:dyDescent="0.3">
      <c r="A40">
        <v>1</v>
      </c>
      <c r="B40">
        <v>2</v>
      </c>
      <c r="C40" s="5">
        <v>44802</v>
      </c>
      <c r="D40" s="6">
        <v>0.38125000000000003</v>
      </c>
      <c r="E40" s="6" t="s">
        <v>32</v>
      </c>
      <c r="F40" s="9">
        <v>2</v>
      </c>
      <c r="G40" s="10">
        <v>0.1</v>
      </c>
      <c r="H40">
        <v>0</v>
      </c>
      <c r="I40" s="7">
        <v>1.5</v>
      </c>
      <c r="J40">
        <v>60</v>
      </c>
      <c r="K40">
        <v>18</v>
      </c>
    </row>
    <row r="41" spans="1:11" x14ac:dyDescent="0.3">
      <c r="A41">
        <v>1</v>
      </c>
      <c r="B41">
        <v>3</v>
      </c>
      <c r="C41" s="5">
        <v>44802</v>
      </c>
      <c r="D41" s="6">
        <v>0.42222222222222222</v>
      </c>
      <c r="E41" s="6" t="s">
        <v>35</v>
      </c>
      <c r="F41" s="9">
        <v>3</v>
      </c>
      <c r="G41" s="10">
        <v>0.1</v>
      </c>
      <c r="H41">
        <v>0</v>
      </c>
      <c r="I41" s="7">
        <v>1.5</v>
      </c>
      <c r="J41">
        <v>60</v>
      </c>
      <c r="K41">
        <v>19</v>
      </c>
    </row>
    <row r="42" spans="1:11" x14ac:dyDescent="0.3">
      <c r="A42">
        <v>1</v>
      </c>
      <c r="B42">
        <v>3</v>
      </c>
      <c r="C42" s="5">
        <v>44802</v>
      </c>
      <c r="D42" s="6">
        <v>0.42222222222222222</v>
      </c>
      <c r="E42" s="6" t="s">
        <v>32</v>
      </c>
      <c r="F42" s="9">
        <v>2</v>
      </c>
      <c r="G42" s="10">
        <v>0.1</v>
      </c>
      <c r="H42">
        <v>0</v>
      </c>
      <c r="I42" s="7">
        <v>1.5</v>
      </c>
      <c r="J42">
        <v>60</v>
      </c>
      <c r="K42">
        <v>19</v>
      </c>
    </row>
    <row r="43" spans="1:11" x14ac:dyDescent="0.3">
      <c r="A43">
        <v>1</v>
      </c>
      <c r="B43">
        <v>4</v>
      </c>
      <c r="C43" s="5">
        <v>44802</v>
      </c>
      <c r="D43" s="6">
        <v>0.39930555555555558</v>
      </c>
      <c r="E43" s="6" t="s">
        <v>32</v>
      </c>
      <c r="F43" s="9">
        <v>5</v>
      </c>
      <c r="G43" s="10">
        <v>0.1</v>
      </c>
      <c r="H43">
        <v>0</v>
      </c>
      <c r="I43" s="7">
        <v>1.5</v>
      </c>
      <c r="J43">
        <v>60</v>
      </c>
      <c r="K43">
        <v>18</v>
      </c>
    </row>
    <row r="44" spans="1:11" x14ac:dyDescent="0.3">
      <c r="A44">
        <v>1</v>
      </c>
      <c r="B44">
        <v>6</v>
      </c>
      <c r="C44" s="5">
        <v>44802</v>
      </c>
      <c r="D44" s="6">
        <v>0.41388888888888892</v>
      </c>
      <c r="E44" s="6" t="s">
        <v>36</v>
      </c>
      <c r="F44" s="9">
        <v>1</v>
      </c>
      <c r="G44" s="10">
        <v>0.1</v>
      </c>
      <c r="H44">
        <v>0</v>
      </c>
      <c r="I44" s="7">
        <v>1.5</v>
      </c>
      <c r="J44">
        <v>60</v>
      </c>
      <c r="K44">
        <v>19</v>
      </c>
    </row>
    <row r="45" spans="1:11" x14ac:dyDescent="0.3">
      <c r="A45">
        <v>1</v>
      </c>
      <c r="B45">
        <v>6</v>
      </c>
      <c r="C45" s="5">
        <v>44802</v>
      </c>
      <c r="D45" s="6">
        <v>0.41388888888888892</v>
      </c>
      <c r="E45" s="6" t="s">
        <v>32</v>
      </c>
      <c r="F45" s="9">
        <v>3</v>
      </c>
      <c r="G45" s="10">
        <v>0.1</v>
      </c>
      <c r="H45">
        <v>0</v>
      </c>
      <c r="I45" s="7">
        <v>1.5</v>
      </c>
      <c r="J45">
        <v>60</v>
      </c>
      <c r="K45">
        <v>19</v>
      </c>
    </row>
    <row r="46" spans="1:11" x14ac:dyDescent="0.3">
      <c r="A46">
        <v>1</v>
      </c>
      <c r="B46">
        <v>7</v>
      </c>
      <c r="C46" s="5">
        <v>44802</v>
      </c>
      <c r="D46" s="6">
        <v>0.43888888888888888</v>
      </c>
      <c r="E46" s="6" t="s">
        <v>32</v>
      </c>
      <c r="F46" s="9">
        <v>3</v>
      </c>
      <c r="G46" s="10">
        <v>0.1</v>
      </c>
      <c r="H46">
        <v>0</v>
      </c>
      <c r="I46" s="7">
        <v>1.5</v>
      </c>
      <c r="J46">
        <v>60</v>
      </c>
      <c r="K46">
        <v>20</v>
      </c>
    </row>
    <row r="47" spans="1:11" x14ac:dyDescent="0.3">
      <c r="A47">
        <v>1</v>
      </c>
      <c r="B47">
        <v>8</v>
      </c>
      <c r="C47" s="5">
        <v>44802</v>
      </c>
      <c r="D47" s="6">
        <v>0.42986111111111108</v>
      </c>
      <c r="E47" s="6" t="s">
        <v>35</v>
      </c>
      <c r="F47" s="9">
        <v>1</v>
      </c>
      <c r="G47" s="10">
        <v>0.1</v>
      </c>
      <c r="H47">
        <v>0</v>
      </c>
      <c r="I47" s="7">
        <v>1.5</v>
      </c>
      <c r="J47">
        <v>60</v>
      </c>
      <c r="K47">
        <v>20</v>
      </c>
    </row>
    <row r="48" spans="1:11" x14ac:dyDescent="0.3">
      <c r="A48">
        <v>1</v>
      </c>
      <c r="B48">
        <v>8</v>
      </c>
      <c r="C48" s="5">
        <v>44802</v>
      </c>
      <c r="D48" s="6">
        <v>0.42986111111111108</v>
      </c>
      <c r="E48" s="6" t="s">
        <v>32</v>
      </c>
      <c r="F48" s="9">
        <v>2</v>
      </c>
      <c r="G48" s="10">
        <v>0.1</v>
      </c>
      <c r="H48">
        <v>0</v>
      </c>
      <c r="I48" s="7">
        <v>1.5</v>
      </c>
      <c r="J48">
        <v>60</v>
      </c>
      <c r="K48">
        <v>20</v>
      </c>
    </row>
    <row r="49" spans="1:11" x14ac:dyDescent="0.3">
      <c r="A49">
        <v>1</v>
      </c>
      <c r="B49">
        <v>9</v>
      </c>
      <c r="C49" s="5">
        <v>44802</v>
      </c>
      <c r="D49" s="6">
        <v>0.48402777777777778</v>
      </c>
      <c r="E49" s="6" t="s">
        <v>35</v>
      </c>
      <c r="F49" s="9">
        <v>7</v>
      </c>
      <c r="G49" s="10">
        <v>0.1</v>
      </c>
      <c r="H49">
        <v>0</v>
      </c>
      <c r="I49" s="7">
        <v>1.5</v>
      </c>
      <c r="J49">
        <v>60</v>
      </c>
      <c r="K49">
        <v>23</v>
      </c>
    </row>
    <row r="50" spans="1:11" x14ac:dyDescent="0.3">
      <c r="A50">
        <v>1</v>
      </c>
      <c r="B50">
        <v>10</v>
      </c>
      <c r="C50" s="5">
        <v>44802</v>
      </c>
      <c r="D50" s="6">
        <v>0.44791666666666669</v>
      </c>
      <c r="E50" s="6" t="s">
        <v>35</v>
      </c>
      <c r="F50" s="9">
        <v>1</v>
      </c>
      <c r="G50" s="10">
        <v>0.1</v>
      </c>
      <c r="H50">
        <v>0</v>
      </c>
      <c r="I50" s="7">
        <v>1.5</v>
      </c>
      <c r="J50">
        <v>60</v>
      </c>
      <c r="K50">
        <v>21</v>
      </c>
    </row>
    <row r="51" spans="1:11" x14ac:dyDescent="0.3">
      <c r="A51">
        <v>1</v>
      </c>
      <c r="B51">
        <v>10</v>
      </c>
      <c r="C51" s="5">
        <v>44802</v>
      </c>
      <c r="D51" s="6">
        <v>0.44791666666666669</v>
      </c>
      <c r="E51" s="6" t="s">
        <v>32</v>
      </c>
      <c r="F51" s="9">
        <v>2</v>
      </c>
      <c r="G51" s="10">
        <v>0.1</v>
      </c>
      <c r="H51">
        <v>0</v>
      </c>
      <c r="I51" s="7">
        <v>1.5</v>
      </c>
      <c r="J51">
        <v>60</v>
      </c>
      <c r="K51">
        <v>21</v>
      </c>
    </row>
    <row r="52" spans="1:11" x14ac:dyDescent="0.3">
      <c r="A52">
        <v>1</v>
      </c>
      <c r="B52">
        <v>11</v>
      </c>
      <c r="C52" s="5">
        <v>44802</v>
      </c>
      <c r="D52" s="6">
        <v>0.45555555555555555</v>
      </c>
      <c r="E52" s="6" t="s">
        <v>35</v>
      </c>
      <c r="F52" s="9">
        <v>2</v>
      </c>
      <c r="G52" s="10">
        <v>0.1</v>
      </c>
      <c r="H52">
        <v>0</v>
      </c>
      <c r="I52" s="7">
        <v>1.5</v>
      </c>
      <c r="J52">
        <v>60</v>
      </c>
      <c r="K52">
        <v>23</v>
      </c>
    </row>
    <row r="53" spans="1:11" x14ac:dyDescent="0.3">
      <c r="A53">
        <v>1</v>
      </c>
      <c r="B53">
        <v>11</v>
      </c>
      <c r="C53" s="5">
        <v>44802</v>
      </c>
      <c r="D53" s="6">
        <v>0.45555555555555555</v>
      </c>
      <c r="E53" s="6" t="s">
        <v>32</v>
      </c>
      <c r="F53" s="9">
        <v>2</v>
      </c>
      <c r="G53" s="10">
        <v>0.1</v>
      </c>
      <c r="H53">
        <v>0</v>
      </c>
      <c r="I53" s="7">
        <v>1.5</v>
      </c>
      <c r="J53">
        <v>60</v>
      </c>
      <c r="K53">
        <v>23</v>
      </c>
    </row>
    <row r="54" spans="1:11" x14ac:dyDescent="0.3">
      <c r="A54">
        <v>1</v>
      </c>
      <c r="B54">
        <v>12</v>
      </c>
      <c r="C54" s="5">
        <v>44802</v>
      </c>
      <c r="D54" s="6">
        <v>0.4680555555555555</v>
      </c>
      <c r="E54" s="6" t="s">
        <v>35</v>
      </c>
      <c r="F54" s="9">
        <v>2</v>
      </c>
      <c r="G54" s="10">
        <v>0.1</v>
      </c>
      <c r="H54">
        <v>0</v>
      </c>
      <c r="I54" s="7">
        <v>1.5</v>
      </c>
      <c r="J54">
        <v>60</v>
      </c>
      <c r="K54">
        <v>23</v>
      </c>
    </row>
    <row r="55" spans="1:11" x14ac:dyDescent="0.3">
      <c r="A55">
        <v>1</v>
      </c>
      <c r="B55">
        <v>12</v>
      </c>
      <c r="C55" s="5">
        <v>44802</v>
      </c>
      <c r="D55" s="6">
        <v>0.4680555555555555</v>
      </c>
      <c r="E55" s="6" t="s">
        <v>32</v>
      </c>
      <c r="F55" s="9">
        <v>1</v>
      </c>
      <c r="G55" s="10">
        <v>0.1</v>
      </c>
      <c r="H55">
        <v>0</v>
      </c>
      <c r="I55" s="7">
        <v>1.5</v>
      </c>
      <c r="J55">
        <v>60</v>
      </c>
      <c r="K55">
        <v>23</v>
      </c>
    </row>
    <row r="56" spans="1:11" x14ac:dyDescent="0.3">
      <c r="A56">
        <v>1</v>
      </c>
      <c r="B56">
        <v>13</v>
      </c>
      <c r="C56" s="5">
        <v>44802</v>
      </c>
      <c r="D56" s="6">
        <v>0.39027777777777778</v>
      </c>
      <c r="E56" s="6" t="s">
        <v>33</v>
      </c>
      <c r="F56" s="9" t="s">
        <v>34</v>
      </c>
      <c r="G56" s="10">
        <v>0.1</v>
      </c>
      <c r="H56">
        <v>0</v>
      </c>
      <c r="I56" s="7">
        <v>1.5</v>
      </c>
      <c r="J56">
        <v>60</v>
      </c>
      <c r="K56">
        <v>18</v>
      </c>
    </row>
    <row r="57" spans="1:11" x14ac:dyDescent="0.3">
      <c r="A57">
        <v>1</v>
      </c>
      <c r="B57" t="s">
        <v>56</v>
      </c>
      <c r="C57" s="5">
        <v>44805</v>
      </c>
      <c r="D57" s="6">
        <v>0.64166666666666672</v>
      </c>
      <c r="E57" s="6" t="s">
        <v>32</v>
      </c>
      <c r="F57" s="9">
        <v>1</v>
      </c>
      <c r="G57" s="10">
        <v>0.3</v>
      </c>
      <c r="H57">
        <v>0</v>
      </c>
      <c r="I57" s="7">
        <v>4</v>
      </c>
      <c r="J57">
        <v>50</v>
      </c>
      <c r="K57">
        <v>25</v>
      </c>
    </row>
    <row r="58" spans="1:11" x14ac:dyDescent="0.3">
      <c r="A58">
        <v>1</v>
      </c>
      <c r="B58" t="s">
        <v>57</v>
      </c>
      <c r="C58" s="5">
        <v>44805</v>
      </c>
      <c r="D58" s="6">
        <v>0.64166666666666672</v>
      </c>
      <c r="E58" s="6" t="s">
        <v>32</v>
      </c>
      <c r="F58" s="9">
        <v>1</v>
      </c>
      <c r="G58" s="10">
        <v>0.3</v>
      </c>
      <c r="H58">
        <v>0</v>
      </c>
      <c r="I58" s="7">
        <v>4</v>
      </c>
      <c r="J58">
        <v>50</v>
      </c>
      <c r="K58">
        <v>25</v>
      </c>
    </row>
    <row r="59" spans="1:11" x14ac:dyDescent="0.3">
      <c r="A59">
        <v>1</v>
      </c>
      <c r="B59" t="s">
        <v>48</v>
      </c>
      <c r="C59" s="5">
        <v>44805</v>
      </c>
      <c r="D59" s="6">
        <v>0.64722222222222225</v>
      </c>
      <c r="E59" s="6" t="s">
        <v>32</v>
      </c>
      <c r="F59" s="9">
        <v>1</v>
      </c>
      <c r="G59" s="10">
        <v>0.3</v>
      </c>
      <c r="H59">
        <v>0</v>
      </c>
      <c r="I59" s="7">
        <v>4</v>
      </c>
      <c r="J59">
        <v>50</v>
      </c>
      <c r="K59">
        <v>25</v>
      </c>
    </row>
    <row r="60" spans="1:11" x14ac:dyDescent="0.3">
      <c r="A60">
        <v>1</v>
      </c>
      <c r="B60" t="s">
        <v>49</v>
      </c>
      <c r="C60" s="5">
        <v>44805</v>
      </c>
      <c r="D60" s="6">
        <v>0.64722222222222225</v>
      </c>
      <c r="E60" s="6" t="s">
        <v>32</v>
      </c>
      <c r="F60" s="9">
        <v>2</v>
      </c>
      <c r="G60" s="10">
        <v>0.3</v>
      </c>
      <c r="H60">
        <v>0</v>
      </c>
      <c r="I60" s="7">
        <v>4</v>
      </c>
      <c r="J60">
        <v>50</v>
      </c>
      <c r="K60">
        <v>25</v>
      </c>
    </row>
    <row r="61" spans="1:11" x14ac:dyDescent="0.3">
      <c r="A61">
        <v>1</v>
      </c>
      <c r="B61" t="s">
        <v>50</v>
      </c>
      <c r="C61" s="5">
        <v>44805</v>
      </c>
      <c r="D61" s="6">
        <v>0.65902777777777777</v>
      </c>
      <c r="E61" s="6" t="s">
        <v>32</v>
      </c>
      <c r="F61" s="9">
        <v>1</v>
      </c>
      <c r="G61" s="10">
        <v>0.3</v>
      </c>
      <c r="H61">
        <v>0</v>
      </c>
      <c r="I61" s="7">
        <v>4</v>
      </c>
      <c r="J61">
        <v>50</v>
      </c>
      <c r="K61">
        <v>25</v>
      </c>
    </row>
    <row r="62" spans="1:11" x14ac:dyDescent="0.3">
      <c r="A62">
        <v>1</v>
      </c>
      <c r="B62" t="s">
        <v>50</v>
      </c>
      <c r="C62" s="5">
        <v>44805</v>
      </c>
      <c r="D62" s="6">
        <v>0.65902777777777777</v>
      </c>
      <c r="E62" s="6" t="s">
        <v>33</v>
      </c>
      <c r="F62" s="9">
        <v>10</v>
      </c>
      <c r="G62" s="10">
        <v>0.3</v>
      </c>
      <c r="H62">
        <v>0</v>
      </c>
      <c r="I62" s="7">
        <v>4</v>
      </c>
      <c r="J62">
        <v>50</v>
      </c>
      <c r="K62">
        <v>25</v>
      </c>
    </row>
    <row r="63" spans="1:11" x14ac:dyDescent="0.3">
      <c r="A63">
        <v>1</v>
      </c>
      <c r="B63" t="s">
        <v>51</v>
      </c>
      <c r="C63" s="5">
        <v>44805</v>
      </c>
      <c r="D63" s="6">
        <v>0.65902777777777777</v>
      </c>
      <c r="E63" s="6" t="s">
        <v>32</v>
      </c>
      <c r="F63" s="9">
        <v>1</v>
      </c>
      <c r="G63" s="10">
        <v>0.3</v>
      </c>
      <c r="H63">
        <v>0</v>
      </c>
      <c r="I63" s="7">
        <v>4</v>
      </c>
      <c r="J63">
        <v>50</v>
      </c>
      <c r="K63">
        <v>25</v>
      </c>
    </row>
    <row r="64" spans="1:11" x14ac:dyDescent="0.3">
      <c r="A64">
        <v>1</v>
      </c>
      <c r="B64" t="s">
        <v>53</v>
      </c>
      <c r="C64" s="5">
        <v>44805</v>
      </c>
      <c r="D64" s="6">
        <v>0.67291666666666661</v>
      </c>
      <c r="E64" s="6" t="s">
        <v>32</v>
      </c>
      <c r="F64" s="9">
        <v>3</v>
      </c>
      <c r="G64" s="10">
        <v>0.3</v>
      </c>
      <c r="H64">
        <v>0</v>
      </c>
      <c r="I64" s="7">
        <v>4</v>
      </c>
      <c r="J64">
        <v>50</v>
      </c>
      <c r="K64">
        <v>25</v>
      </c>
    </row>
    <row r="65" spans="1:11" x14ac:dyDescent="0.3">
      <c r="A65">
        <v>1</v>
      </c>
      <c r="B65" t="s">
        <v>54</v>
      </c>
      <c r="C65" s="5">
        <v>44805</v>
      </c>
      <c r="D65" s="6">
        <v>0.67291666666666661</v>
      </c>
      <c r="E65" s="6" t="s">
        <v>32</v>
      </c>
      <c r="F65" s="9">
        <v>2</v>
      </c>
      <c r="G65" s="10">
        <v>0.3</v>
      </c>
      <c r="H65">
        <v>0</v>
      </c>
      <c r="I65" s="7">
        <v>4</v>
      </c>
      <c r="J65">
        <v>50</v>
      </c>
      <c r="K65">
        <v>25</v>
      </c>
    </row>
    <row r="66" spans="1:11" x14ac:dyDescent="0.3">
      <c r="A66">
        <v>1</v>
      </c>
      <c r="B66" t="s">
        <v>58</v>
      </c>
      <c r="C66" s="5">
        <v>44805</v>
      </c>
      <c r="D66" s="6">
        <v>0.6791666666666667</v>
      </c>
      <c r="E66" s="6" t="s">
        <v>32</v>
      </c>
      <c r="F66" s="9">
        <v>1</v>
      </c>
      <c r="G66" s="10">
        <v>0.3</v>
      </c>
      <c r="H66">
        <v>0</v>
      </c>
      <c r="I66" s="7">
        <v>4</v>
      </c>
      <c r="J66">
        <v>50</v>
      </c>
      <c r="K66">
        <v>25</v>
      </c>
    </row>
    <row r="67" spans="1:11" x14ac:dyDescent="0.3">
      <c r="A67">
        <v>1</v>
      </c>
      <c r="B67" t="s">
        <v>56</v>
      </c>
      <c r="C67" s="5">
        <v>44806</v>
      </c>
      <c r="D67" s="6">
        <v>0.61805555555555558</v>
      </c>
      <c r="E67" s="6" t="s">
        <v>32</v>
      </c>
      <c r="F67" s="9">
        <v>1</v>
      </c>
      <c r="G67" s="10">
        <v>0.5</v>
      </c>
      <c r="H67">
        <v>0</v>
      </c>
      <c r="I67" s="7">
        <v>4</v>
      </c>
      <c r="J67">
        <v>120</v>
      </c>
      <c r="K67">
        <v>27</v>
      </c>
    </row>
    <row r="68" spans="1:11" x14ac:dyDescent="0.3">
      <c r="A68">
        <v>1</v>
      </c>
      <c r="B68" t="s">
        <v>57</v>
      </c>
      <c r="C68" s="5">
        <v>44806</v>
      </c>
      <c r="D68" s="6">
        <v>0.61805555555555558</v>
      </c>
      <c r="E68" s="6" t="s">
        <v>32</v>
      </c>
      <c r="F68" s="9">
        <v>2</v>
      </c>
      <c r="G68" s="10">
        <v>0.5</v>
      </c>
      <c r="H68">
        <v>0</v>
      </c>
      <c r="I68" s="7">
        <v>4</v>
      </c>
      <c r="J68">
        <v>120</v>
      </c>
      <c r="K68">
        <v>27</v>
      </c>
    </row>
    <row r="69" spans="1:11" x14ac:dyDescent="0.3">
      <c r="A69">
        <v>1</v>
      </c>
      <c r="B69" t="s">
        <v>48</v>
      </c>
      <c r="C69" s="5">
        <v>44806</v>
      </c>
      <c r="D69" s="6">
        <v>0.62569444444444444</v>
      </c>
      <c r="E69" s="6" t="s">
        <v>32</v>
      </c>
      <c r="F69" s="9">
        <v>2</v>
      </c>
      <c r="G69" s="10">
        <v>0.5</v>
      </c>
      <c r="H69">
        <v>0</v>
      </c>
      <c r="I69" s="7">
        <v>4</v>
      </c>
      <c r="J69">
        <v>120</v>
      </c>
      <c r="K69">
        <v>27</v>
      </c>
    </row>
    <row r="70" spans="1:11" x14ac:dyDescent="0.3">
      <c r="A70">
        <v>1</v>
      </c>
      <c r="B70" t="s">
        <v>49</v>
      </c>
      <c r="C70" s="5">
        <v>44806</v>
      </c>
      <c r="D70" s="6">
        <v>0.62569444444444444</v>
      </c>
      <c r="E70" s="6" t="s">
        <v>32</v>
      </c>
      <c r="F70" s="9">
        <v>2</v>
      </c>
      <c r="G70" s="10">
        <v>0.5</v>
      </c>
      <c r="H70">
        <v>0</v>
      </c>
      <c r="I70" s="7">
        <v>4</v>
      </c>
      <c r="J70">
        <v>120</v>
      </c>
      <c r="K70">
        <v>27</v>
      </c>
    </row>
    <row r="71" spans="1:11" x14ac:dyDescent="0.3">
      <c r="A71">
        <v>1</v>
      </c>
      <c r="B71" t="s">
        <v>53</v>
      </c>
      <c r="C71" s="5">
        <v>44806</v>
      </c>
      <c r="D71" s="6">
        <v>0.63194444444444442</v>
      </c>
      <c r="E71" s="6" t="s">
        <v>32</v>
      </c>
      <c r="F71" s="9">
        <v>4</v>
      </c>
      <c r="G71" s="10">
        <v>0.5</v>
      </c>
      <c r="H71">
        <v>0</v>
      </c>
      <c r="I71" s="7">
        <v>4</v>
      </c>
      <c r="J71">
        <v>120</v>
      </c>
      <c r="K71">
        <v>27</v>
      </c>
    </row>
    <row r="72" spans="1:11" x14ac:dyDescent="0.3">
      <c r="A72">
        <v>1</v>
      </c>
      <c r="B72" t="s">
        <v>58</v>
      </c>
      <c r="C72" s="5">
        <v>44806</v>
      </c>
      <c r="D72" s="6">
        <v>0.63958333333333328</v>
      </c>
      <c r="E72" s="6" t="s">
        <v>32</v>
      </c>
      <c r="F72" s="9">
        <v>2</v>
      </c>
      <c r="G72" s="10">
        <v>0.5</v>
      </c>
      <c r="H72">
        <v>0</v>
      </c>
      <c r="I72" s="7">
        <v>4</v>
      </c>
      <c r="J72">
        <v>120</v>
      </c>
      <c r="K72">
        <v>27</v>
      </c>
    </row>
    <row r="73" spans="1:11" x14ac:dyDescent="0.3">
      <c r="A73">
        <v>2</v>
      </c>
      <c r="B73">
        <v>1</v>
      </c>
      <c r="C73" s="5">
        <v>44802</v>
      </c>
      <c r="D73" s="6">
        <v>0.58819444444444446</v>
      </c>
      <c r="E73" s="6" t="s">
        <v>35</v>
      </c>
      <c r="F73" s="9">
        <v>6</v>
      </c>
      <c r="G73" s="10">
        <v>0.2</v>
      </c>
      <c r="H73">
        <v>0</v>
      </c>
      <c r="I73">
        <v>1.8</v>
      </c>
      <c r="J73">
        <v>60</v>
      </c>
      <c r="K73">
        <v>24</v>
      </c>
    </row>
    <row r="74" spans="1:11" x14ac:dyDescent="0.3">
      <c r="A74">
        <v>2</v>
      </c>
      <c r="B74">
        <v>2</v>
      </c>
      <c r="C74" s="5">
        <v>44802</v>
      </c>
      <c r="D74" s="6">
        <v>0.59513888888888888</v>
      </c>
      <c r="E74" s="6" t="s">
        <v>35</v>
      </c>
      <c r="F74" s="9">
        <v>2</v>
      </c>
      <c r="G74" s="10">
        <v>0.2</v>
      </c>
      <c r="H74">
        <v>0</v>
      </c>
      <c r="I74">
        <v>1.8</v>
      </c>
      <c r="J74">
        <v>60</v>
      </c>
      <c r="K74">
        <v>24</v>
      </c>
    </row>
    <row r="75" spans="1:11" x14ac:dyDescent="0.3">
      <c r="A75">
        <v>2</v>
      </c>
      <c r="B75">
        <v>2</v>
      </c>
      <c r="C75" s="5">
        <v>44802</v>
      </c>
      <c r="D75" s="6">
        <v>0.59513888888888888</v>
      </c>
      <c r="E75" s="6" t="s">
        <v>36</v>
      </c>
      <c r="F75" s="9">
        <v>1</v>
      </c>
      <c r="G75" s="10">
        <v>0.2</v>
      </c>
      <c r="H75">
        <v>0</v>
      </c>
      <c r="I75">
        <v>1.8</v>
      </c>
      <c r="J75">
        <v>60</v>
      </c>
      <c r="K75">
        <v>24</v>
      </c>
    </row>
    <row r="76" spans="1:11" x14ac:dyDescent="0.3">
      <c r="A76">
        <v>2</v>
      </c>
      <c r="B76">
        <v>2</v>
      </c>
      <c r="C76" s="5">
        <v>44802</v>
      </c>
      <c r="D76" s="6">
        <v>0.59513888888888888</v>
      </c>
      <c r="E76" s="6" t="s">
        <v>32</v>
      </c>
      <c r="F76" s="9">
        <v>2</v>
      </c>
      <c r="G76" s="10">
        <v>0.2</v>
      </c>
      <c r="H76">
        <v>0</v>
      </c>
      <c r="I76">
        <v>1.8</v>
      </c>
      <c r="J76">
        <v>60</v>
      </c>
      <c r="K76">
        <v>24</v>
      </c>
    </row>
    <row r="77" spans="1:11" x14ac:dyDescent="0.3">
      <c r="A77">
        <v>2</v>
      </c>
      <c r="B77">
        <v>3</v>
      </c>
      <c r="C77" s="5">
        <v>44802</v>
      </c>
      <c r="D77" s="6">
        <v>0.625</v>
      </c>
      <c r="E77" s="6" t="s">
        <v>36</v>
      </c>
      <c r="F77" s="9">
        <v>2</v>
      </c>
      <c r="G77" s="10">
        <v>0.2</v>
      </c>
      <c r="H77">
        <v>0</v>
      </c>
      <c r="I77">
        <v>1.8</v>
      </c>
      <c r="J77">
        <v>60</v>
      </c>
      <c r="K77">
        <v>24</v>
      </c>
    </row>
    <row r="78" spans="1:11" x14ac:dyDescent="0.3">
      <c r="A78">
        <v>2</v>
      </c>
      <c r="B78">
        <v>3</v>
      </c>
      <c r="C78" s="5">
        <v>44802</v>
      </c>
      <c r="D78" s="6">
        <v>0.625</v>
      </c>
      <c r="E78" s="6" t="s">
        <v>35</v>
      </c>
      <c r="F78" s="9">
        <v>1</v>
      </c>
      <c r="G78" s="10">
        <v>0.2</v>
      </c>
      <c r="H78">
        <v>0</v>
      </c>
      <c r="I78">
        <v>1.8</v>
      </c>
      <c r="J78">
        <v>60</v>
      </c>
      <c r="K78">
        <v>24</v>
      </c>
    </row>
    <row r="79" spans="1:11" x14ac:dyDescent="0.3">
      <c r="A79">
        <v>2</v>
      </c>
      <c r="B79">
        <v>3</v>
      </c>
      <c r="C79" s="5">
        <v>44802</v>
      </c>
      <c r="D79" s="6">
        <v>0.625</v>
      </c>
      <c r="E79" s="6" t="s">
        <v>32</v>
      </c>
      <c r="F79" s="9">
        <v>3</v>
      </c>
      <c r="G79" s="10">
        <v>0.2</v>
      </c>
      <c r="H79">
        <v>0</v>
      </c>
      <c r="I79">
        <v>1.8</v>
      </c>
      <c r="J79">
        <v>60</v>
      </c>
      <c r="K79">
        <v>24</v>
      </c>
    </row>
    <row r="80" spans="1:11" x14ac:dyDescent="0.3">
      <c r="A80">
        <v>2</v>
      </c>
      <c r="B80">
        <v>4</v>
      </c>
      <c r="C80" s="5">
        <v>44802</v>
      </c>
      <c r="D80" s="6">
        <v>0.62847222222222221</v>
      </c>
      <c r="E80" s="6" t="s">
        <v>32</v>
      </c>
      <c r="F80" s="9">
        <v>2</v>
      </c>
      <c r="G80" s="10">
        <v>0.2</v>
      </c>
      <c r="H80">
        <v>0</v>
      </c>
      <c r="I80">
        <v>1.8</v>
      </c>
      <c r="J80">
        <v>60</v>
      </c>
      <c r="K80">
        <v>24</v>
      </c>
    </row>
    <row r="81" spans="1:11" x14ac:dyDescent="0.3">
      <c r="A81">
        <v>2</v>
      </c>
      <c r="B81">
        <v>5</v>
      </c>
      <c r="C81" s="5">
        <v>44802</v>
      </c>
      <c r="D81" s="6">
        <v>0.61249999999999993</v>
      </c>
      <c r="E81" s="6" t="s">
        <v>36</v>
      </c>
      <c r="F81" s="9">
        <v>1</v>
      </c>
      <c r="G81" s="10">
        <v>0.2</v>
      </c>
      <c r="H81">
        <v>0</v>
      </c>
      <c r="I81">
        <v>1.8</v>
      </c>
      <c r="J81">
        <v>60</v>
      </c>
      <c r="K81">
        <v>24</v>
      </c>
    </row>
    <row r="82" spans="1:11" x14ac:dyDescent="0.3">
      <c r="A82">
        <v>2</v>
      </c>
      <c r="B82">
        <v>5</v>
      </c>
      <c r="C82" s="5">
        <v>44802</v>
      </c>
      <c r="D82" s="6">
        <v>0.61249999999999993</v>
      </c>
      <c r="E82" s="6" t="s">
        <v>32</v>
      </c>
      <c r="F82" s="9">
        <v>5</v>
      </c>
      <c r="G82" s="10">
        <v>0.2</v>
      </c>
      <c r="H82">
        <v>0</v>
      </c>
      <c r="I82">
        <v>1.8</v>
      </c>
      <c r="J82">
        <v>60</v>
      </c>
      <c r="K82">
        <v>24</v>
      </c>
    </row>
    <row r="83" spans="1:11" x14ac:dyDescent="0.3">
      <c r="A83">
        <v>2</v>
      </c>
      <c r="B83">
        <v>6</v>
      </c>
      <c r="C83" s="5">
        <v>44802</v>
      </c>
      <c r="D83" s="6">
        <v>0.63541666666666663</v>
      </c>
      <c r="E83" s="6" t="s">
        <v>32</v>
      </c>
      <c r="F83" s="9">
        <v>2</v>
      </c>
      <c r="G83" s="10">
        <v>0.2</v>
      </c>
      <c r="H83">
        <v>0</v>
      </c>
      <c r="I83">
        <v>1.8</v>
      </c>
      <c r="J83">
        <v>60</v>
      </c>
      <c r="K83">
        <v>24</v>
      </c>
    </row>
    <row r="84" spans="1:11" x14ac:dyDescent="0.3">
      <c r="A84">
        <v>2</v>
      </c>
      <c r="B84">
        <v>7</v>
      </c>
      <c r="C84" s="5">
        <v>44802</v>
      </c>
      <c r="D84" s="6">
        <v>0.63124999999999998</v>
      </c>
      <c r="E84" s="6" t="s">
        <v>32</v>
      </c>
      <c r="G84" s="10">
        <v>0.2</v>
      </c>
      <c r="H84">
        <v>0</v>
      </c>
      <c r="I84">
        <v>1.8</v>
      </c>
      <c r="J84">
        <v>60</v>
      </c>
      <c r="K84">
        <v>24</v>
      </c>
    </row>
    <row r="85" spans="1:11" x14ac:dyDescent="0.3">
      <c r="A85">
        <v>2</v>
      </c>
      <c r="B85">
        <v>8</v>
      </c>
      <c r="C85" s="5">
        <v>44802</v>
      </c>
      <c r="D85" s="6">
        <v>0.58472222222222225</v>
      </c>
      <c r="E85" s="6" t="s">
        <v>32</v>
      </c>
      <c r="F85" s="9">
        <v>2</v>
      </c>
      <c r="G85" s="10">
        <v>0.2</v>
      </c>
      <c r="H85">
        <v>0</v>
      </c>
      <c r="I85">
        <v>1.8</v>
      </c>
      <c r="J85">
        <v>60</v>
      </c>
      <c r="K85">
        <v>24</v>
      </c>
    </row>
    <row r="86" spans="1:11" x14ac:dyDescent="0.3">
      <c r="A86">
        <v>2</v>
      </c>
      <c r="B86">
        <v>8</v>
      </c>
      <c r="C86" s="5">
        <v>44802</v>
      </c>
      <c r="D86" s="6">
        <v>0.58472222222222225</v>
      </c>
      <c r="E86" s="6" t="s">
        <v>35</v>
      </c>
      <c r="F86" s="9">
        <v>1</v>
      </c>
      <c r="G86" s="10">
        <v>0.2</v>
      </c>
      <c r="H86">
        <v>0</v>
      </c>
      <c r="I86">
        <v>1.8</v>
      </c>
      <c r="J86">
        <v>60</v>
      </c>
      <c r="K86">
        <v>24</v>
      </c>
    </row>
    <row r="87" spans="1:11" x14ac:dyDescent="0.3">
      <c r="A87">
        <v>2</v>
      </c>
      <c r="B87">
        <v>9</v>
      </c>
      <c r="C87" s="5">
        <v>44802</v>
      </c>
      <c r="D87" s="6">
        <v>0.64722222222222225</v>
      </c>
      <c r="E87" s="6" t="s">
        <v>32</v>
      </c>
      <c r="F87" s="9">
        <v>1</v>
      </c>
      <c r="G87" s="10">
        <v>0.2</v>
      </c>
      <c r="H87">
        <v>0</v>
      </c>
      <c r="I87">
        <v>1.8</v>
      </c>
      <c r="J87">
        <v>60</v>
      </c>
      <c r="K87">
        <v>24</v>
      </c>
    </row>
    <row r="88" spans="1:11" x14ac:dyDescent="0.3">
      <c r="A88">
        <v>2</v>
      </c>
      <c r="B88">
        <v>10</v>
      </c>
      <c r="C88" s="5">
        <v>44802</v>
      </c>
      <c r="D88" s="6">
        <v>0.64166666666666672</v>
      </c>
      <c r="E88" s="6" t="s">
        <v>32</v>
      </c>
      <c r="F88" s="9">
        <v>1</v>
      </c>
      <c r="G88" s="10">
        <v>0.2</v>
      </c>
      <c r="H88">
        <v>0</v>
      </c>
      <c r="I88">
        <v>1.8</v>
      </c>
      <c r="J88">
        <v>60</v>
      </c>
      <c r="K88">
        <v>24</v>
      </c>
    </row>
    <row r="89" spans="1:11" x14ac:dyDescent="0.3">
      <c r="A89">
        <v>2</v>
      </c>
      <c r="B89">
        <v>11</v>
      </c>
      <c r="C89" s="5">
        <v>44802</v>
      </c>
      <c r="D89" s="6">
        <v>0.57291666666666663</v>
      </c>
      <c r="E89" s="6" t="s">
        <v>32</v>
      </c>
      <c r="F89" s="9">
        <v>3</v>
      </c>
      <c r="G89" s="10">
        <v>0.2</v>
      </c>
      <c r="H89">
        <v>0</v>
      </c>
      <c r="I89">
        <v>1.8</v>
      </c>
      <c r="J89">
        <v>60</v>
      </c>
      <c r="K89">
        <v>24</v>
      </c>
    </row>
    <row r="90" spans="1:11" x14ac:dyDescent="0.3">
      <c r="A90">
        <v>2</v>
      </c>
      <c r="B90">
        <v>12</v>
      </c>
      <c r="C90" s="5">
        <v>44802</v>
      </c>
      <c r="D90" s="6">
        <v>0.57986111111111105</v>
      </c>
      <c r="E90" s="6" t="s">
        <v>35</v>
      </c>
      <c r="F90" s="9">
        <v>1</v>
      </c>
      <c r="G90" s="10">
        <v>0.2</v>
      </c>
      <c r="H90">
        <v>0</v>
      </c>
      <c r="I90">
        <v>1.8</v>
      </c>
      <c r="J90">
        <v>60</v>
      </c>
      <c r="K90">
        <v>24</v>
      </c>
    </row>
    <row r="91" spans="1:11" x14ac:dyDescent="0.3">
      <c r="A91">
        <v>2</v>
      </c>
      <c r="B91">
        <v>13</v>
      </c>
      <c r="C91" s="5">
        <v>44802</v>
      </c>
      <c r="D91" s="6">
        <v>0.6020833333333333</v>
      </c>
      <c r="E91" s="6" t="s">
        <v>32</v>
      </c>
      <c r="F91" s="9">
        <v>2</v>
      </c>
      <c r="G91" s="10">
        <v>0.2</v>
      </c>
      <c r="H91">
        <v>0</v>
      </c>
      <c r="I91">
        <v>1.8</v>
      </c>
      <c r="J91">
        <v>60</v>
      </c>
      <c r="K91">
        <v>24</v>
      </c>
    </row>
    <row r="92" spans="1:11" x14ac:dyDescent="0.3">
      <c r="A92">
        <v>2</v>
      </c>
      <c r="B92">
        <v>13</v>
      </c>
      <c r="C92" s="5">
        <v>44802</v>
      </c>
      <c r="D92" s="6">
        <v>0.6020833333333333</v>
      </c>
      <c r="E92" s="6" t="s">
        <v>35</v>
      </c>
      <c r="F92" s="9">
        <v>3</v>
      </c>
      <c r="G92" s="10">
        <v>0.2</v>
      </c>
      <c r="H92">
        <v>0</v>
      </c>
      <c r="I92">
        <v>1.8</v>
      </c>
      <c r="J92">
        <v>60</v>
      </c>
      <c r="K92">
        <v>24</v>
      </c>
    </row>
    <row r="93" spans="1:11" x14ac:dyDescent="0.3">
      <c r="A93">
        <v>2</v>
      </c>
      <c r="B93">
        <v>14</v>
      </c>
      <c r="C93" s="5">
        <v>44804</v>
      </c>
      <c r="D93" s="6">
        <v>0.67847222222222225</v>
      </c>
      <c r="E93" s="6" t="s">
        <v>32</v>
      </c>
      <c r="F93" s="9">
        <v>1</v>
      </c>
      <c r="G93" s="10">
        <v>0</v>
      </c>
      <c r="H93">
        <v>0</v>
      </c>
      <c r="I93">
        <v>3</v>
      </c>
      <c r="J93">
        <v>60</v>
      </c>
      <c r="K93">
        <v>25</v>
      </c>
    </row>
    <row r="94" spans="1:11" x14ac:dyDescent="0.3">
      <c r="A94">
        <v>2</v>
      </c>
      <c r="B94" t="s">
        <v>48</v>
      </c>
      <c r="C94" s="5">
        <v>44804</v>
      </c>
      <c r="D94" s="6">
        <v>0.68680555555555556</v>
      </c>
      <c r="E94" s="6" t="s">
        <v>32</v>
      </c>
      <c r="F94" s="9">
        <v>1</v>
      </c>
      <c r="G94" s="10">
        <v>0</v>
      </c>
      <c r="H94">
        <v>0</v>
      </c>
      <c r="I94">
        <v>3</v>
      </c>
      <c r="J94">
        <v>60</v>
      </c>
      <c r="K94">
        <v>25</v>
      </c>
    </row>
    <row r="95" spans="1:11" x14ac:dyDescent="0.3">
      <c r="A95">
        <v>2</v>
      </c>
      <c r="B95" t="s">
        <v>49</v>
      </c>
      <c r="C95" s="5">
        <v>44804</v>
      </c>
      <c r="D95" s="6">
        <v>0.68680555555555556</v>
      </c>
      <c r="E95" s="6" t="s">
        <v>32</v>
      </c>
      <c r="F95" s="9">
        <v>1</v>
      </c>
      <c r="G95" s="10">
        <v>0</v>
      </c>
      <c r="H95">
        <v>0</v>
      </c>
      <c r="I95">
        <v>3</v>
      </c>
      <c r="J95">
        <v>60</v>
      </c>
      <c r="K95">
        <v>25</v>
      </c>
    </row>
    <row r="96" spans="1:11" x14ac:dyDescent="0.3">
      <c r="A96">
        <v>2</v>
      </c>
      <c r="B96" t="s">
        <v>52</v>
      </c>
      <c r="C96" s="5">
        <v>44804</v>
      </c>
      <c r="D96" s="6">
        <v>0.69444444444444453</v>
      </c>
      <c r="E96" s="6" t="s">
        <v>32</v>
      </c>
      <c r="F96" s="9">
        <v>3</v>
      </c>
      <c r="G96" s="10">
        <v>0</v>
      </c>
      <c r="H96">
        <v>0</v>
      </c>
      <c r="I96">
        <v>3</v>
      </c>
      <c r="J96">
        <v>60</v>
      </c>
      <c r="K96">
        <v>25</v>
      </c>
    </row>
    <row r="97" spans="1:11" x14ac:dyDescent="0.3">
      <c r="A97">
        <v>2</v>
      </c>
      <c r="B97" t="s">
        <v>53</v>
      </c>
      <c r="C97" s="5">
        <v>44804</v>
      </c>
      <c r="D97" s="6">
        <v>0.7006944444444444</v>
      </c>
      <c r="E97" s="6" t="s">
        <v>32</v>
      </c>
      <c r="F97" s="9">
        <v>2</v>
      </c>
      <c r="G97" s="10">
        <v>0</v>
      </c>
      <c r="H97">
        <v>0</v>
      </c>
      <c r="I97">
        <v>3</v>
      </c>
      <c r="J97">
        <v>60</v>
      </c>
      <c r="K97">
        <v>25</v>
      </c>
    </row>
    <row r="98" spans="1:11" x14ac:dyDescent="0.3">
      <c r="A98">
        <v>2</v>
      </c>
      <c r="B98">
        <v>18</v>
      </c>
      <c r="C98" s="5">
        <v>44804</v>
      </c>
      <c r="D98" s="6">
        <v>0.70833333333333337</v>
      </c>
      <c r="E98" s="6" t="s">
        <v>32</v>
      </c>
      <c r="F98" s="9">
        <v>2</v>
      </c>
      <c r="G98" s="10">
        <v>0</v>
      </c>
      <c r="H98">
        <v>0</v>
      </c>
      <c r="I98">
        <v>3</v>
      </c>
      <c r="J98">
        <v>60</v>
      </c>
      <c r="K98">
        <v>25</v>
      </c>
    </row>
    <row r="99" spans="1:11" x14ac:dyDescent="0.3">
      <c r="A99">
        <v>5</v>
      </c>
      <c r="B99">
        <v>3</v>
      </c>
      <c r="C99" s="5">
        <v>44806</v>
      </c>
      <c r="D99" s="6">
        <v>0.71458333333333324</v>
      </c>
      <c r="E99" s="6" t="s">
        <v>32</v>
      </c>
      <c r="F99" s="9">
        <v>1</v>
      </c>
      <c r="G99" s="10">
        <v>0.9</v>
      </c>
      <c r="H99">
        <v>0</v>
      </c>
      <c r="I99">
        <v>1</v>
      </c>
      <c r="J99">
        <v>0</v>
      </c>
      <c r="K99">
        <v>28</v>
      </c>
    </row>
    <row r="100" spans="1:11" x14ac:dyDescent="0.3">
      <c r="A100">
        <v>5</v>
      </c>
      <c r="B100">
        <v>3</v>
      </c>
      <c r="C100" s="5">
        <v>44806</v>
      </c>
      <c r="D100" s="6">
        <v>0.71458333333333324</v>
      </c>
      <c r="E100" s="6" t="s">
        <v>35</v>
      </c>
      <c r="F100" s="9">
        <v>1</v>
      </c>
      <c r="G100" s="10">
        <v>0.9</v>
      </c>
      <c r="H100">
        <v>0</v>
      </c>
      <c r="I100">
        <v>1</v>
      </c>
      <c r="J100">
        <v>0</v>
      </c>
      <c r="K100">
        <v>28</v>
      </c>
    </row>
    <row r="101" spans="1:11" x14ac:dyDescent="0.3">
      <c r="A101">
        <v>5</v>
      </c>
      <c r="B101">
        <v>5</v>
      </c>
      <c r="C101" s="5">
        <v>44806</v>
      </c>
      <c r="D101" s="6">
        <v>0.7284722222222223</v>
      </c>
      <c r="E101" s="6" t="s">
        <v>35</v>
      </c>
      <c r="F101" s="9">
        <v>2</v>
      </c>
      <c r="G101" s="10">
        <v>0.9</v>
      </c>
      <c r="H101">
        <v>0</v>
      </c>
      <c r="I101">
        <v>1</v>
      </c>
      <c r="J101">
        <v>0</v>
      </c>
      <c r="K101">
        <v>28</v>
      </c>
    </row>
    <row r="102" spans="1:11" x14ac:dyDescent="0.3">
      <c r="A102">
        <v>5</v>
      </c>
      <c r="B102">
        <v>6</v>
      </c>
      <c r="C102" s="5">
        <v>44806</v>
      </c>
      <c r="D102" s="6">
        <v>0.75694444444444453</v>
      </c>
      <c r="E102" s="6" t="s">
        <v>32</v>
      </c>
      <c r="F102" s="9">
        <v>2</v>
      </c>
      <c r="G102" s="10">
        <v>0.9</v>
      </c>
      <c r="H102">
        <v>0</v>
      </c>
      <c r="I102">
        <v>1</v>
      </c>
      <c r="J102">
        <v>0</v>
      </c>
      <c r="K102">
        <v>28</v>
      </c>
    </row>
    <row r="103" spans="1:11" x14ac:dyDescent="0.3">
      <c r="A103">
        <v>5</v>
      </c>
      <c r="B103">
        <v>7</v>
      </c>
      <c r="C103" s="5">
        <v>44806</v>
      </c>
      <c r="D103" s="6">
        <v>0.75347222222222221</v>
      </c>
      <c r="E103" s="6" t="s">
        <v>33</v>
      </c>
      <c r="F103" s="9" t="s">
        <v>34</v>
      </c>
      <c r="G103" s="10">
        <v>0.9</v>
      </c>
      <c r="H103">
        <v>0</v>
      </c>
      <c r="I103">
        <v>1</v>
      </c>
      <c r="J103">
        <v>0</v>
      </c>
      <c r="K103">
        <v>28</v>
      </c>
    </row>
    <row r="104" spans="1:11" x14ac:dyDescent="0.3">
      <c r="A104">
        <v>5</v>
      </c>
      <c r="B104">
        <v>9</v>
      </c>
      <c r="C104" s="5">
        <v>44806</v>
      </c>
      <c r="D104" s="6">
        <v>0.74652777777777779</v>
      </c>
      <c r="E104" s="6" t="s">
        <v>33</v>
      </c>
      <c r="F104" s="9" t="s">
        <v>34</v>
      </c>
      <c r="G104" s="10">
        <v>0.9</v>
      </c>
      <c r="H104">
        <v>0</v>
      </c>
      <c r="I104">
        <v>1</v>
      </c>
      <c r="J104">
        <v>0</v>
      </c>
      <c r="K104">
        <v>28</v>
      </c>
    </row>
    <row r="105" spans="1:11" x14ac:dyDescent="0.3">
      <c r="A105">
        <v>5</v>
      </c>
      <c r="B105">
        <v>9</v>
      </c>
      <c r="C105" s="5">
        <v>44806</v>
      </c>
      <c r="D105" s="6">
        <v>0.74652777777777779</v>
      </c>
      <c r="E105" s="6" t="s">
        <v>32</v>
      </c>
      <c r="F105" s="9">
        <v>1</v>
      </c>
      <c r="G105" s="10">
        <v>0.9</v>
      </c>
      <c r="H105">
        <v>0</v>
      </c>
      <c r="I105">
        <v>1</v>
      </c>
      <c r="J105">
        <v>0</v>
      </c>
      <c r="K105">
        <v>28</v>
      </c>
    </row>
    <row r="106" spans="1:11" x14ac:dyDescent="0.3">
      <c r="A106">
        <v>5</v>
      </c>
      <c r="B106">
        <v>1</v>
      </c>
      <c r="C106" s="5">
        <v>44809</v>
      </c>
      <c r="D106" s="6">
        <v>0.43402777777777773</v>
      </c>
      <c r="E106" s="6" t="s">
        <v>35</v>
      </c>
      <c r="F106" s="9">
        <v>3</v>
      </c>
      <c r="G106" s="10">
        <v>0.75</v>
      </c>
      <c r="H106">
        <v>0</v>
      </c>
      <c r="I106">
        <v>1</v>
      </c>
      <c r="J106">
        <v>240</v>
      </c>
      <c r="K106">
        <v>22</v>
      </c>
    </row>
    <row r="107" spans="1:11" x14ac:dyDescent="0.3">
      <c r="A107">
        <v>5</v>
      </c>
      <c r="B107">
        <v>2</v>
      </c>
      <c r="C107" s="5">
        <v>44809</v>
      </c>
      <c r="D107" s="6">
        <v>0.44444444444444442</v>
      </c>
      <c r="E107" s="6" t="s">
        <v>35</v>
      </c>
      <c r="F107" s="9">
        <v>5</v>
      </c>
      <c r="G107" s="10">
        <v>0.75</v>
      </c>
      <c r="H107">
        <v>0</v>
      </c>
      <c r="I107">
        <v>1</v>
      </c>
      <c r="J107">
        <v>240</v>
      </c>
      <c r="K107">
        <v>24</v>
      </c>
    </row>
    <row r="108" spans="1:11" x14ac:dyDescent="0.3">
      <c r="A108">
        <v>5</v>
      </c>
      <c r="B108">
        <v>2</v>
      </c>
      <c r="C108" s="5">
        <v>44809</v>
      </c>
      <c r="D108" s="6">
        <v>0.44444444444444442</v>
      </c>
      <c r="E108" s="6" t="s">
        <v>32</v>
      </c>
      <c r="F108" s="9">
        <v>1</v>
      </c>
      <c r="G108" s="10">
        <v>0.75</v>
      </c>
      <c r="H108">
        <v>0</v>
      </c>
      <c r="I108">
        <v>1</v>
      </c>
      <c r="J108">
        <v>240</v>
      </c>
      <c r="K108">
        <v>24</v>
      </c>
    </row>
    <row r="109" spans="1:11" x14ac:dyDescent="0.3">
      <c r="A109">
        <v>5</v>
      </c>
      <c r="B109">
        <v>3</v>
      </c>
      <c r="C109" s="5">
        <v>44809</v>
      </c>
      <c r="D109" s="6">
        <v>0.4548611111111111</v>
      </c>
      <c r="E109" s="6" t="s">
        <v>35</v>
      </c>
      <c r="F109" s="9">
        <v>2</v>
      </c>
      <c r="G109" s="10">
        <v>0.75</v>
      </c>
      <c r="H109">
        <v>0</v>
      </c>
      <c r="I109">
        <v>1</v>
      </c>
      <c r="J109">
        <v>240</v>
      </c>
      <c r="K109">
        <v>24</v>
      </c>
    </row>
    <row r="110" spans="1:11" x14ac:dyDescent="0.3">
      <c r="A110">
        <v>5</v>
      </c>
      <c r="B110">
        <v>3</v>
      </c>
      <c r="C110" s="5">
        <v>44809</v>
      </c>
      <c r="D110" s="6">
        <v>0.4548611111111111</v>
      </c>
      <c r="E110" s="6" t="s">
        <v>32</v>
      </c>
      <c r="F110" s="9">
        <v>1</v>
      </c>
      <c r="G110" s="10">
        <v>0.75</v>
      </c>
      <c r="H110">
        <v>0</v>
      </c>
      <c r="I110">
        <v>1</v>
      </c>
      <c r="J110">
        <v>240</v>
      </c>
      <c r="K110">
        <v>24</v>
      </c>
    </row>
    <row r="111" spans="1:11" x14ac:dyDescent="0.3">
      <c r="A111">
        <v>5</v>
      </c>
      <c r="B111">
        <v>5</v>
      </c>
      <c r="C111" s="5">
        <v>44809</v>
      </c>
      <c r="D111" s="6">
        <v>0.57847222222222217</v>
      </c>
      <c r="E111" s="6" t="s">
        <v>32</v>
      </c>
      <c r="F111" s="9">
        <v>2</v>
      </c>
      <c r="G111" s="10">
        <v>0.75</v>
      </c>
      <c r="H111">
        <v>0</v>
      </c>
      <c r="I111">
        <v>1</v>
      </c>
      <c r="J111">
        <v>180</v>
      </c>
      <c r="K111">
        <v>27</v>
      </c>
    </row>
    <row r="112" spans="1:11" x14ac:dyDescent="0.3">
      <c r="A112">
        <v>5</v>
      </c>
      <c r="B112">
        <v>5</v>
      </c>
      <c r="C112" s="5">
        <v>44809</v>
      </c>
      <c r="D112" s="6">
        <v>0.57847222222222217</v>
      </c>
      <c r="E112" s="6" t="s">
        <v>35</v>
      </c>
      <c r="F112" s="9">
        <v>1</v>
      </c>
      <c r="G112" s="10">
        <v>0.75</v>
      </c>
      <c r="H112">
        <v>0</v>
      </c>
      <c r="I112">
        <v>1</v>
      </c>
      <c r="J112">
        <v>180</v>
      </c>
      <c r="K112">
        <v>27</v>
      </c>
    </row>
    <row r="113" spans="1:11" x14ac:dyDescent="0.3">
      <c r="A113">
        <v>5</v>
      </c>
      <c r="B113">
        <v>6</v>
      </c>
      <c r="C113" s="5">
        <v>44809</v>
      </c>
      <c r="D113" s="6">
        <v>0.58888888888888891</v>
      </c>
      <c r="E113" s="6" t="s">
        <v>35</v>
      </c>
      <c r="F113" s="9">
        <v>3</v>
      </c>
      <c r="G113" s="10">
        <v>0.75</v>
      </c>
      <c r="H113">
        <v>0</v>
      </c>
      <c r="I113">
        <v>1</v>
      </c>
      <c r="J113">
        <v>180</v>
      </c>
      <c r="K113">
        <v>27</v>
      </c>
    </row>
    <row r="114" spans="1:11" x14ac:dyDescent="0.3">
      <c r="A114">
        <v>5</v>
      </c>
      <c r="B114">
        <v>6</v>
      </c>
      <c r="C114" s="5">
        <v>44809</v>
      </c>
      <c r="D114" s="6">
        <v>0.58888888888888891</v>
      </c>
      <c r="E114" s="6" t="s">
        <v>32</v>
      </c>
      <c r="F114" s="9">
        <v>1</v>
      </c>
      <c r="G114" s="10">
        <v>0.75</v>
      </c>
      <c r="H114">
        <v>0</v>
      </c>
      <c r="I114">
        <v>1</v>
      </c>
      <c r="J114">
        <v>180</v>
      </c>
      <c r="K114">
        <v>27</v>
      </c>
    </row>
    <row r="115" spans="1:11" x14ac:dyDescent="0.3">
      <c r="A115">
        <v>5</v>
      </c>
      <c r="B115">
        <v>6</v>
      </c>
      <c r="C115" s="5">
        <v>44809</v>
      </c>
      <c r="D115" s="6">
        <v>0.58888888888888891</v>
      </c>
      <c r="E115" s="6" t="s">
        <v>36</v>
      </c>
      <c r="F115" s="9">
        <v>1</v>
      </c>
      <c r="G115" s="10">
        <v>0.75</v>
      </c>
      <c r="H115">
        <v>0</v>
      </c>
      <c r="I115">
        <v>1</v>
      </c>
      <c r="J115">
        <v>180</v>
      </c>
      <c r="K115">
        <v>27</v>
      </c>
    </row>
    <row r="116" spans="1:11" x14ac:dyDescent="0.3">
      <c r="A116">
        <v>5</v>
      </c>
      <c r="B116">
        <v>7</v>
      </c>
      <c r="C116" s="5">
        <v>44809</v>
      </c>
      <c r="D116" s="6">
        <v>0.5</v>
      </c>
      <c r="E116" s="6" t="s">
        <v>33</v>
      </c>
      <c r="F116" s="9" t="s">
        <v>34</v>
      </c>
      <c r="G116" s="10">
        <v>1</v>
      </c>
      <c r="H116">
        <v>0</v>
      </c>
      <c r="I116">
        <v>1</v>
      </c>
      <c r="J116">
        <v>180</v>
      </c>
      <c r="K116">
        <v>25</v>
      </c>
    </row>
    <row r="117" spans="1:11" x14ac:dyDescent="0.3">
      <c r="A117">
        <v>5</v>
      </c>
      <c r="B117">
        <v>7</v>
      </c>
      <c r="C117" s="5">
        <v>44809</v>
      </c>
      <c r="D117" s="6">
        <v>0.5</v>
      </c>
      <c r="E117" s="6" t="s">
        <v>35</v>
      </c>
      <c r="F117" s="9">
        <v>1</v>
      </c>
      <c r="G117" s="10">
        <v>1</v>
      </c>
      <c r="H117">
        <v>0</v>
      </c>
      <c r="I117">
        <v>1</v>
      </c>
      <c r="J117">
        <v>180</v>
      </c>
      <c r="K117">
        <v>25</v>
      </c>
    </row>
    <row r="118" spans="1:11" x14ac:dyDescent="0.3">
      <c r="A118">
        <v>5</v>
      </c>
      <c r="B118">
        <v>8</v>
      </c>
      <c r="C118" s="5">
        <v>44809</v>
      </c>
      <c r="D118" s="6">
        <v>0.48333333333333334</v>
      </c>
      <c r="E118" s="6" t="s">
        <v>32</v>
      </c>
      <c r="F118" s="9">
        <v>1</v>
      </c>
      <c r="G118" s="10">
        <v>1</v>
      </c>
      <c r="H118">
        <v>0</v>
      </c>
      <c r="I118">
        <v>1</v>
      </c>
      <c r="J118">
        <v>180</v>
      </c>
      <c r="K118">
        <v>25</v>
      </c>
    </row>
    <row r="119" spans="1:11" x14ac:dyDescent="0.3">
      <c r="A119">
        <v>5</v>
      </c>
      <c r="B119">
        <v>8</v>
      </c>
      <c r="C119" s="5">
        <v>44809</v>
      </c>
      <c r="D119" s="6">
        <v>0.48333333333333334</v>
      </c>
      <c r="E119" s="6" t="s">
        <v>35</v>
      </c>
      <c r="F119" s="9">
        <v>1</v>
      </c>
      <c r="G119" s="10">
        <v>1</v>
      </c>
      <c r="H119">
        <v>0</v>
      </c>
      <c r="I119">
        <v>1</v>
      </c>
      <c r="J119">
        <v>180</v>
      </c>
      <c r="K119">
        <v>25</v>
      </c>
    </row>
    <row r="120" spans="1:11" x14ac:dyDescent="0.3">
      <c r="A120">
        <v>5</v>
      </c>
      <c r="B120">
        <v>9</v>
      </c>
      <c r="C120" s="5">
        <v>44809</v>
      </c>
      <c r="D120" s="6">
        <v>0.4909722222222222</v>
      </c>
      <c r="E120" s="6" t="s">
        <v>32</v>
      </c>
      <c r="F120" s="9">
        <v>4</v>
      </c>
      <c r="G120" s="10">
        <v>1</v>
      </c>
      <c r="H120">
        <v>0</v>
      </c>
      <c r="I120">
        <v>1</v>
      </c>
      <c r="J120">
        <v>180</v>
      </c>
      <c r="K120">
        <v>25</v>
      </c>
    </row>
    <row r="121" spans="1:11" x14ac:dyDescent="0.3">
      <c r="A121">
        <v>5</v>
      </c>
      <c r="B121">
        <v>10</v>
      </c>
      <c r="C121" s="5">
        <v>44809</v>
      </c>
      <c r="D121" s="6">
        <v>0.47500000000000003</v>
      </c>
      <c r="E121" s="6" t="s">
        <v>32</v>
      </c>
      <c r="F121" s="9">
        <v>1</v>
      </c>
      <c r="G121" s="10">
        <v>1</v>
      </c>
      <c r="H121">
        <v>0</v>
      </c>
      <c r="I121">
        <v>1</v>
      </c>
      <c r="J121">
        <v>180</v>
      </c>
      <c r="K121">
        <v>24</v>
      </c>
    </row>
    <row r="122" spans="1:11" x14ac:dyDescent="0.3">
      <c r="A122">
        <v>5</v>
      </c>
      <c r="B122">
        <v>10</v>
      </c>
      <c r="C122" s="5">
        <v>44809</v>
      </c>
      <c r="D122" s="6">
        <v>0.47500000000000003</v>
      </c>
      <c r="E122" s="6" t="s">
        <v>35</v>
      </c>
      <c r="F122" s="9">
        <v>2</v>
      </c>
      <c r="G122" s="10">
        <v>1</v>
      </c>
      <c r="H122">
        <v>0</v>
      </c>
      <c r="I122">
        <v>1</v>
      </c>
      <c r="J122">
        <v>180</v>
      </c>
      <c r="K122">
        <v>24</v>
      </c>
    </row>
    <row r="123" spans="1:11" x14ac:dyDescent="0.3">
      <c r="A123">
        <v>8</v>
      </c>
      <c r="B123">
        <v>1</v>
      </c>
      <c r="C123" s="5">
        <v>44815</v>
      </c>
      <c r="D123" s="6">
        <v>0.47916666666666669</v>
      </c>
      <c r="E123" s="6" t="s">
        <v>35</v>
      </c>
      <c r="F123" s="9">
        <v>7</v>
      </c>
      <c r="G123" s="10">
        <v>0.25</v>
      </c>
      <c r="H123">
        <v>0</v>
      </c>
      <c r="I123">
        <v>1.5</v>
      </c>
      <c r="J123">
        <v>220</v>
      </c>
      <c r="K123">
        <v>17.7</v>
      </c>
    </row>
    <row r="124" spans="1:11" x14ac:dyDescent="0.3">
      <c r="A124">
        <v>8</v>
      </c>
      <c r="B124">
        <v>2</v>
      </c>
      <c r="C124" s="5">
        <v>44815</v>
      </c>
      <c r="D124" s="6">
        <v>0.48749999999999999</v>
      </c>
      <c r="E124" s="6" t="s">
        <v>35</v>
      </c>
      <c r="F124" s="9">
        <v>8</v>
      </c>
      <c r="G124" s="10">
        <v>0.25</v>
      </c>
      <c r="H124">
        <v>0</v>
      </c>
      <c r="I124">
        <v>1.5</v>
      </c>
      <c r="J124">
        <v>220</v>
      </c>
      <c r="K124">
        <v>18.399999999999999</v>
      </c>
    </row>
    <row r="125" spans="1:11" x14ac:dyDescent="0.3">
      <c r="A125">
        <v>8</v>
      </c>
      <c r="B125">
        <v>3</v>
      </c>
      <c r="C125" s="5">
        <v>44815</v>
      </c>
      <c r="D125" s="6">
        <v>0.49444444444444446</v>
      </c>
      <c r="E125" s="6" t="s">
        <v>35</v>
      </c>
      <c r="F125" s="9">
        <v>1</v>
      </c>
      <c r="G125" s="10">
        <v>0.25</v>
      </c>
      <c r="H125">
        <v>0</v>
      </c>
      <c r="I125">
        <v>1.5</v>
      </c>
      <c r="J125">
        <v>220</v>
      </c>
      <c r="K125">
        <v>21.5</v>
      </c>
    </row>
    <row r="126" spans="1:11" x14ac:dyDescent="0.3">
      <c r="A126">
        <v>8</v>
      </c>
      <c r="B126">
        <v>4</v>
      </c>
      <c r="C126" s="5">
        <v>44815</v>
      </c>
      <c r="D126" s="6">
        <v>0.50208333333333333</v>
      </c>
      <c r="E126" s="6" t="s">
        <v>35</v>
      </c>
      <c r="F126" s="9">
        <v>2</v>
      </c>
      <c r="G126" s="10">
        <v>0.25</v>
      </c>
      <c r="H126">
        <v>0</v>
      </c>
      <c r="I126">
        <v>1.5</v>
      </c>
      <c r="J126">
        <v>220</v>
      </c>
      <c r="K126">
        <v>21.5</v>
      </c>
    </row>
    <row r="127" spans="1:11" x14ac:dyDescent="0.3">
      <c r="A127">
        <v>8</v>
      </c>
      <c r="B127">
        <v>5</v>
      </c>
      <c r="C127" s="5">
        <v>44815</v>
      </c>
      <c r="D127" s="6">
        <v>0.50972222222222219</v>
      </c>
      <c r="E127" s="6" t="s">
        <v>35</v>
      </c>
      <c r="F127" s="9">
        <v>3</v>
      </c>
      <c r="G127" s="10">
        <v>0.25</v>
      </c>
      <c r="H127">
        <v>0</v>
      </c>
      <c r="I127">
        <v>1.5</v>
      </c>
      <c r="J127">
        <v>220</v>
      </c>
      <c r="K127">
        <v>22</v>
      </c>
    </row>
    <row r="128" spans="1:11" x14ac:dyDescent="0.3">
      <c r="A128">
        <v>8</v>
      </c>
      <c r="B128">
        <v>6</v>
      </c>
      <c r="C128" s="5">
        <v>44815</v>
      </c>
      <c r="D128" s="6">
        <v>0.5180555555555556</v>
      </c>
      <c r="E128" s="6" t="s">
        <v>35</v>
      </c>
      <c r="F128" s="9">
        <v>15</v>
      </c>
      <c r="G128" s="10">
        <v>0.5</v>
      </c>
      <c r="H128">
        <v>0</v>
      </c>
      <c r="I128">
        <v>1.5</v>
      </c>
      <c r="J128">
        <v>220</v>
      </c>
      <c r="K128">
        <v>22.3</v>
      </c>
    </row>
    <row r="129" spans="1:11" x14ac:dyDescent="0.3">
      <c r="A129">
        <v>8</v>
      </c>
      <c r="B129">
        <v>7</v>
      </c>
      <c r="C129" s="5">
        <v>44815</v>
      </c>
      <c r="D129" s="6">
        <v>0.52777777777777779</v>
      </c>
      <c r="E129" s="6" t="s">
        <v>35</v>
      </c>
      <c r="F129" s="9">
        <v>8</v>
      </c>
      <c r="G129" s="10">
        <v>0.5</v>
      </c>
      <c r="H129">
        <v>0</v>
      </c>
      <c r="I129">
        <v>1.5</v>
      </c>
      <c r="J129">
        <v>220</v>
      </c>
      <c r="K129">
        <v>22.3</v>
      </c>
    </row>
    <row r="130" spans="1:11" x14ac:dyDescent="0.3">
      <c r="A130">
        <v>8</v>
      </c>
      <c r="B130">
        <v>8</v>
      </c>
      <c r="C130" s="5">
        <v>44815</v>
      </c>
      <c r="D130" s="6">
        <v>0.53541666666666665</v>
      </c>
      <c r="E130" s="6" t="s">
        <v>35</v>
      </c>
      <c r="F130" s="9">
        <v>7</v>
      </c>
      <c r="G130" s="10">
        <v>0.5</v>
      </c>
      <c r="H130">
        <v>0</v>
      </c>
      <c r="I130">
        <v>1.5</v>
      </c>
      <c r="J130">
        <v>220</v>
      </c>
      <c r="K130">
        <v>22.3</v>
      </c>
    </row>
    <row r="131" spans="1:11" x14ac:dyDescent="0.3">
      <c r="A131">
        <v>8</v>
      </c>
      <c r="B131">
        <v>9</v>
      </c>
      <c r="C131" s="5">
        <v>44815</v>
      </c>
      <c r="D131" s="6">
        <v>0.5444444444444444</v>
      </c>
      <c r="E131" s="6" t="s">
        <v>35</v>
      </c>
      <c r="F131" s="9">
        <v>3</v>
      </c>
      <c r="G131" s="10">
        <v>0.5</v>
      </c>
      <c r="H131">
        <v>0</v>
      </c>
      <c r="I131">
        <v>1.5</v>
      </c>
      <c r="J131">
        <v>220</v>
      </c>
      <c r="K131">
        <v>22.5</v>
      </c>
    </row>
    <row r="132" spans="1:11" x14ac:dyDescent="0.3">
      <c r="A132">
        <v>8</v>
      </c>
      <c r="B132">
        <v>9</v>
      </c>
      <c r="C132" s="5">
        <v>44815</v>
      </c>
      <c r="D132" s="6">
        <v>0.5444444444444444</v>
      </c>
      <c r="E132" s="6" t="s">
        <v>32</v>
      </c>
      <c r="F132" s="9">
        <v>1</v>
      </c>
      <c r="G132" s="10">
        <v>0.5</v>
      </c>
      <c r="H132">
        <v>0</v>
      </c>
      <c r="I132">
        <v>1.5</v>
      </c>
      <c r="J132">
        <v>220</v>
      </c>
      <c r="K132">
        <v>22.5</v>
      </c>
    </row>
    <row r="133" spans="1:11" x14ac:dyDescent="0.3">
      <c r="A133">
        <v>8</v>
      </c>
      <c r="B133">
        <v>1</v>
      </c>
      <c r="C133" s="5">
        <v>44816</v>
      </c>
      <c r="D133" s="6">
        <v>0.41041666666666665</v>
      </c>
      <c r="E133" s="6" t="s">
        <v>35</v>
      </c>
      <c r="F133" s="9">
        <v>3</v>
      </c>
      <c r="G133" s="10">
        <v>0.15</v>
      </c>
      <c r="H133">
        <v>0</v>
      </c>
      <c r="I133">
        <v>0.8</v>
      </c>
      <c r="J133">
        <v>135</v>
      </c>
      <c r="K133">
        <v>16.8</v>
      </c>
    </row>
    <row r="134" spans="1:11" x14ac:dyDescent="0.3">
      <c r="A134">
        <v>8</v>
      </c>
      <c r="B134">
        <v>1</v>
      </c>
      <c r="C134" s="5">
        <v>44816</v>
      </c>
      <c r="D134" s="6">
        <v>0.41041666666666665</v>
      </c>
      <c r="E134" s="6" t="s">
        <v>32</v>
      </c>
      <c r="F134" s="9">
        <v>1</v>
      </c>
      <c r="G134" s="10">
        <v>0.15</v>
      </c>
      <c r="H134">
        <v>0</v>
      </c>
      <c r="I134">
        <v>0.8</v>
      </c>
      <c r="J134">
        <v>135</v>
      </c>
      <c r="K134">
        <v>16.8</v>
      </c>
    </row>
    <row r="135" spans="1:11" x14ac:dyDescent="0.3">
      <c r="A135">
        <v>8</v>
      </c>
      <c r="B135">
        <v>2</v>
      </c>
      <c r="C135" s="5">
        <v>44816</v>
      </c>
      <c r="D135" s="6">
        <v>0.42152777777777778</v>
      </c>
      <c r="E135" s="6" t="s">
        <v>35</v>
      </c>
      <c r="F135" s="9">
        <v>10</v>
      </c>
      <c r="G135" s="10">
        <v>0.15</v>
      </c>
      <c r="H135">
        <v>0</v>
      </c>
      <c r="I135">
        <v>0.8</v>
      </c>
      <c r="J135">
        <v>135</v>
      </c>
      <c r="K135">
        <v>18.2</v>
      </c>
    </row>
    <row r="136" spans="1:11" x14ac:dyDescent="0.3">
      <c r="A136">
        <v>8</v>
      </c>
      <c r="B136">
        <v>3</v>
      </c>
      <c r="C136" s="5">
        <v>44816</v>
      </c>
      <c r="D136" s="6">
        <v>0.4284722222222222</v>
      </c>
      <c r="E136" s="6" t="s">
        <v>35</v>
      </c>
      <c r="F136" s="9">
        <v>8</v>
      </c>
      <c r="G136" s="10">
        <v>0.15</v>
      </c>
      <c r="H136">
        <v>0</v>
      </c>
      <c r="I136">
        <v>0.8</v>
      </c>
      <c r="J136">
        <v>135</v>
      </c>
      <c r="K136">
        <v>18.5</v>
      </c>
    </row>
    <row r="137" spans="1:11" x14ac:dyDescent="0.3">
      <c r="A137">
        <v>8</v>
      </c>
      <c r="B137">
        <v>4</v>
      </c>
      <c r="C137" s="5">
        <v>44816</v>
      </c>
      <c r="D137" s="6">
        <v>0.4375</v>
      </c>
      <c r="E137" s="6" t="s">
        <v>32</v>
      </c>
      <c r="F137" s="9">
        <v>2</v>
      </c>
      <c r="G137" s="10">
        <v>0.15</v>
      </c>
      <c r="H137">
        <v>0</v>
      </c>
      <c r="I137">
        <v>0.8</v>
      </c>
      <c r="J137">
        <v>135</v>
      </c>
      <c r="K137">
        <v>20.399999999999999</v>
      </c>
    </row>
    <row r="138" spans="1:11" x14ac:dyDescent="0.3">
      <c r="A138">
        <v>8</v>
      </c>
      <c r="B138">
        <v>4</v>
      </c>
      <c r="C138" s="5">
        <v>44816</v>
      </c>
      <c r="D138" s="6">
        <v>0.4375</v>
      </c>
      <c r="E138" s="6" t="s">
        <v>35</v>
      </c>
      <c r="F138" s="9">
        <v>3</v>
      </c>
      <c r="G138" s="10">
        <v>0.15</v>
      </c>
      <c r="H138">
        <v>0</v>
      </c>
      <c r="I138">
        <v>0.8</v>
      </c>
      <c r="J138">
        <v>135</v>
      </c>
      <c r="K138">
        <v>20.399999999999999</v>
      </c>
    </row>
    <row r="139" spans="1:11" x14ac:dyDescent="0.3">
      <c r="A139">
        <v>8</v>
      </c>
      <c r="B139">
        <v>5</v>
      </c>
      <c r="C139" s="5">
        <v>44816</v>
      </c>
      <c r="D139" s="6">
        <v>0.44444444444444442</v>
      </c>
      <c r="E139" s="6" t="s">
        <v>35</v>
      </c>
      <c r="F139" s="9">
        <v>15</v>
      </c>
      <c r="G139" s="10">
        <v>0.15</v>
      </c>
      <c r="H139">
        <v>0</v>
      </c>
      <c r="I139">
        <v>0.8</v>
      </c>
      <c r="J139">
        <v>135</v>
      </c>
      <c r="K139">
        <v>20.5</v>
      </c>
    </row>
    <row r="140" spans="1:11" x14ac:dyDescent="0.3">
      <c r="A140">
        <v>8</v>
      </c>
      <c r="B140">
        <v>6</v>
      </c>
      <c r="C140" s="5">
        <v>44816</v>
      </c>
      <c r="D140" s="6">
        <v>0.45208333333333334</v>
      </c>
      <c r="E140" s="6" t="s">
        <v>35</v>
      </c>
      <c r="F140" s="9">
        <v>15</v>
      </c>
      <c r="G140" s="10">
        <v>0.15</v>
      </c>
      <c r="H140">
        <v>0</v>
      </c>
      <c r="I140">
        <v>0.8</v>
      </c>
      <c r="J140">
        <v>135</v>
      </c>
      <c r="K140">
        <v>20.8</v>
      </c>
    </row>
    <row r="141" spans="1:11" x14ac:dyDescent="0.3">
      <c r="A141">
        <v>8</v>
      </c>
      <c r="B141">
        <v>7</v>
      </c>
      <c r="C141" s="5">
        <v>44816</v>
      </c>
      <c r="D141" s="6">
        <v>0.45833333333333331</v>
      </c>
      <c r="E141" s="6" t="s">
        <v>35</v>
      </c>
      <c r="F141" s="9">
        <v>8</v>
      </c>
      <c r="G141" s="10">
        <v>0.15</v>
      </c>
      <c r="H141">
        <v>0</v>
      </c>
      <c r="I141">
        <v>0.8</v>
      </c>
      <c r="J141">
        <v>135</v>
      </c>
      <c r="K141">
        <v>21.3</v>
      </c>
    </row>
    <row r="142" spans="1:11" x14ac:dyDescent="0.3">
      <c r="A142">
        <v>8</v>
      </c>
      <c r="B142">
        <v>9</v>
      </c>
      <c r="C142" s="5">
        <v>44816</v>
      </c>
      <c r="D142" s="6">
        <v>0.46458333333333335</v>
      </c>
      <c r="E142" s="6" t="s">
        <v>32</v>
      </c>
      <c r="F142" s="9">
        <v>1</v>
      </c>
      <c r="G142" s="10">
        <v>0.15</v>
      </c>
      <c r="H142">
        <v>0</v>
      </c>
      <c r="I142">
        <v>0.8</v>
      </c>
      <c r="J142">
        <v>135</v>
      </c>
      <c r="K142">
        <v>21.3</v>
      </c>
    </row>
    <row r="143" spans="1:11" x14ac:dyDescent="0.3">
      <c r="A143">
        <v>8</v>
      </c>
      <c r="B143">
        <v>9</v>
      </c>
      <c r="C143" s="5">
        <v>44816</v>
      </c>
      <c r="D143" s="6">
        <v>0.46458333333333335</v>
      </c>
      <c r="E143" s="6" t="s">
        <v>35</v>
      </c>
      <c r="F143" s="9">
        <v>1</v>
      </c>
      <c r="G143" s="10">
        <v>0.15</v>
      </c>
      <c r="H143">
        <v>0</v>
      </c>
      <c r="I143">
        <v>0.8</v>
      </c>
      <c r="J143">
        <v>135</v>
      </c>
      <c r="K143">
        <v>21.3</v>
      </c>
    </row>
    <row r="144" spans="1:11" x14ac:dyDescent="0.3">
      <c r="A144">
        <v>8</v>
      </c>
      <c r="B144">
        <v>9</v>
      </c>
      <c r="C144" s="5">
        <v>44816</v>
      </c>
      <c r="D144" s="6">
        <v>0.46458333333333335</v>
      </c>
      <c r="E144" s="6" t="s">
        <v>36</v>
      </c>
      <c r="F144" s="9">
        <v>1</v>
      </c>
      <c r="G144" s="10">
        <v>0.15</v>
      </c>
      <c r="H144">
        <v>0</v>
      </c>
      <c r="I144">
        <v>0.8</v>
      </c>
      <c r="J144">
        <v>135</v>
      </c>
      <c r="K144">
        <v>21.3</v>
      </c>
    </row>
    <row r="145" spans="1:11" x14ac:dyDescent="0.3">
      <c r="A145">
        <v>8</v>
      </c>
      <c r="B145" t="s">
        <v>94</v>
      </c>
      <c r="C145" s="5">
        <v>44818</v>
      </c>
      <c r="D145" s="6">
        <v>0.45833333333333331</v>
      </c>
      <c r="E145" s="6" t="s">
        <v>35</v>
      </c>
      <c r="F145" s="9">
        <v>1</v>
      </c>
      <c r="G145" s="10">
        <v>1</v>
      </c>
      <c r="H145">
        <v>1</v>
      </c>
      <c r="K145">
        <v>17.100000000000001</v>
      </c>
    </row>
    <row r="146" spans="1:11" x14ac:dyDescent="0.3">
      <c r="A146">
        <v>8</v>
      </c>
      <c r="B146" t="s">
        <v>94</v>
      </c>
      <c r="C146" s="5">
        <v>44819</v>
      </c>
      <c r="D146" s="6">
        <v>0.61736111111111114</v>
      </c>
      <c r="E146" s="6" t="s">
        <v>32</v>
      </c>
      <c r="F146" s="9">
        <v>1</v>
      </c>
      <c r="G146" s="10">
        <v>0.8</v>
      </c>
      <c r="H146">
        <v>0</v>
      </c>
      <c r="I146">
        <v>2</v>
      </c>
      <c r="J146">
        <v>240</v>
      </c>
      <c r="K146">
        <v>19</v>
      </c>
    </row>
    <row r="147" spans="1:11" x14ac:dyDescent="0.3">
      <c r="A147">
        <v>8</v>
      </c>
      <c r="B147" t="s">
        <v>94</v>
      </c>
      <c r="C147" s="5">
        <v>44819</v>
      </c>
      <c r="D147" s="6">
        <v>0.61736111111111114</v>
      </c>
      <c r="E147" s="6" t="s">
        <v>35</v>
      </c>
      <c r="F147" s="9">
        <v>2</v>
      </c>
      <c r="G147" s="10">
        <v>0.8</v>
      </c>
      <c r="H147">
        <v>0</v>
      </c>
      <c r="I147">
        <v>2</v>
      </c>
      <c r="J147">
        <v>240</v>
      </c>
      <c r="K147">
        <v>19</v>
      </c>
    </row>
    <row r="148" spans="1:11" x14ac:dyDescent="0.3">
      <c r="A148">
        <v>8</v>
      </c>
      <c r="B148">
        <v>2</v>
      </c>
      <c r="C148" s="5">
        <v>44819</v>
      </c>
      <c r="D148" s="6">
        <v>0.62777777777777777</v>
      </c>
      <c r="E148" s="6" t="s">
        <v>35</v>
      </c>
      <c r="F148" s="9">
        <v>9</v>
      </c>
      <c r="G148" s="10">
        <v>0.8</v>
      </c>
      <c r="H148">
        <v>0</v>
      </c>
      <c r="I148">
        <v>2</v>
      </c>
      <c r="J148">
        <v>240</v>
      </c>
      <c r="K148">
        <v>19</v>
      </c>
    </row>
    <row r="149" spans="1:11" x14ac:dyDescent="0.3">
      <c r="A149">
        <v>8</v>
      </c>
      <c r="B149">
        <v>3</v>
      </c>
      <c r="C149" s="5">
        <v>44819</v>
      </c>
      <c r="D149" s="6">
        <v>0.63402777777777775</v>
      </c>
      <c r="E149" s="6" t="s">
        <v>32</v>
      </c>
      <c r="F149" s="9">
        <v>1</v>
      </c>
      <c r="G149" s="10">
        <v>0.8</v>
      </c>
      <c r="H149">
        <v>0</v>
      </c>
      <c r="I149">
        <v>2</v>
      </c>
      <c r="J149">
        <v>240</v>
      </c>
      <c r="K149">
        <v>19</v>
      </c>
    </row>
    <row r="150" spans="1:11" x14ac:dyDescent="0.3">
      <c r="A150">
        <v>8</v>
      </c>
      <c r="B150">
        <v>3</v>
      </c>
      <c r="C150" s="5">
        <v>44819</v>
      </c>
      <c r="D150" s="6">
        <v>0.63402777777777775</v>
      </c>
      <c r="E150" s="6" t="s">
        <v>35</v>
      </c>
      <c r="F150" s="9">
        <v>2</v>
      </c>
      <c r="G150" s="10">
        <v>0.8</v>
      </c>
      <c r="H150">
        <v>0</v>
      </c>
      <c r="I150">
        <v>2</v>
      </c>
      <c r="J150">
        <v>240</v>
      </c>
      <c r="K150">
        <v>19</v>
      </c>
    </row>
    <row r="151" spans="1:11" x14ac:dyDescent="0.3">
      <c r="A151">
        <v>8</v>
      </c>
      <c r="B151">
        <v>4</v>
      </c>
      <c r="C151" s="5">
        <v>44819</v>
      </c>
      <c r="D151" s="6">
        <v>0.64097222222222217</v>
      </c>
      <c r="E151" s="6" t="s">
        <v>32</v>
      </c>
      <c r="F151" s="9">
        <v>2</v>
      </c>
      <c r="G151" s="10">
        <v>0.8</v>
      </c>
      <c r="H151">
        <v>0</v>
      </c>
      <c r="I151">
        <v>2</v>
      </c>
      <c r="J151">
        <v>240</v>
      </c>
      <c r="K151">
        <v>19</v>
      </c>
    </row>
    <row r="152" spans="1:11" x14ac:dyDescent="0.3">
      <c r="A152">
        <v>8</v>
      </c>
      <c r="B152">
        <v>4</v>
      </c>
      <c r="C152" s="5">
        <v>44819</v>
      </c>
      <c r="D152" s="6">
        <v>0.64097222222222217</v>
      </c>
      <c r="E152" s="6" t="s">
        <v>35</v>
      </c>
      <c r="F152" s="9">
        <v>2</v>
      </c>
      <c r="G152" s="10">
        <v>0.8</v>
      </c>
      <c r="H152">
        <v>0</v>
      </c>
      <c r="I152">
        <v>2</v>
      </c>
      <c r="J152">
        <v>240</v>
      </c>
      <c r="K152">
        <v>19</v>
      </c>
    </row>
    <row r="153" spans="1:11" x14ac:dyDescent="0.3">
      <c r="A153">
        <v>8</v>
      </c>
      <c r="B153">
        <v>5</v>
      </c>
      <c r="C153" s="5">
        <v>44819</v>
      </c>
      <c r="D153" s="6">
        <v>0.64513888888888882</v>
      </c>
      <c r="E153" s="6" t="s">
        <v>35</v>
      </c>
      <c r="F153" s="9">
        <v>6</v>
      </c>
      <c r="G153" s="10">
        <v>0.8</v>
      </c>
      <c r="H153">
        <v>0</v>
      </c>
      <c r="I153">
        <v>2</v>
      </c>
      <c r="J153">
        <v>240</v>
      </c>
      <c r="K153">
        <v>19</v>
      </c>
    </row>
    <row r="154" spans="1:11" x14ac:dyDescent="0.3">
      <c r="A154">
        <v>8</v>
      </c>
      <c r="B154">
        <v>6</v>
      </c>
      <c r="C154" s="5">
        <v>44819</v>
      </c>
      <c r="D154" s="6">
        <v>0.65208333333333335</v>
      </c>
      <c r="E154" s="6" t="s">
        <v>32</v>
      </c>
      <c r="F154" s="9">
        <v>1</v>
      </c>
      <c r="G154" s="10">
        <v>0.8</v>
      </c>
      <c r="H154">
        <v>0</v>
      </c>
      <c r="I154">
        <v>2</v>
      </c>
      <c r="J154">
        <v>240</v>
      </c>
      <c r="K154">
        <v>19</v>
      </c>
    </row>
    <row r="155" spans="1:11" x14ac:dyDescent="0.3">
      <c r="A155">
        <v>8</v>
      </c>
      <c r="B155">
        <v>6</v>
      </c>
      <c r="C155" s="5">
        <v>44819</v>
      </c>
      <c r="D155" s="6">
        <v>0.65208333333333335</v>
      </c>
      <c r="E155" s="6" t="s">
        <v>35</v>
      </c>
      <c r="F155" s="9">
        <v>5</v>
      </c>
      <c r="G155" s="10">
        <v>0.8</v>
      </c>
      <c r="H155">
        <v>0</v>
      </c>
      <c r="I155">
        <v>2</v>
      </c>
      <c r="J155">
        <v>240</v>
      </c>
      <c r="K155">
        <v>19</v>
      </c>
    </row>
    <row r="156" spans="1:11" x14ac:dyDescent="0.3">
      <c r="A156">
        <v>8</v>
      </c>
      <c r="B156">
        <v>7</v>
      </c>
      <c r="C156" s="5">
        <v>44819</v>
      </c>
      <c r="D156" s="6">
        <v>0.65694444444444444</v>
      </c>
      <c r="E156" s="6" t="s">
        <v>35</v>
      </c>
      <c r="F156" s="9">
        <v>4</v>
      </c>
      <c r="G156" s="10">
        <v>0.8</v>
      </c>
      <c r="H156">
        <v>0</v>
      </c>
      <c r="I156">
        <v>2</v>
      </c>
      <c r="J156">
        <v>240</v>
      </c>
      <c r="K156">
        <v>19</v>
      </c>
    </row>
    <row r="157" spans="1:11" x14ac:dyDescent="0.3">
      <c r="A157">
        <v>8</v>
      </c>
      <c r="B157">
        <v>8</v>
      </c>
      <c r="C157" s="5">
        <v>44819</v>
      </c>
      <c r="D157" s="6">
        <v>0.66388888888888886</v>
      </c>
      <c r="E157" s="6" t="s">
        <v>35</v>
      </c>
      <c r="F157" s="9">
        <v>5</v>
      </c>
      <c r="G157" s="10">
        <v>0.8</v>
      </c>
      <c r="H157">
        <v>0</v>
      </c>
      <c r="I157">
        <v>2</v>
      </c>
      <c r="J157">
        <v>240</v>
      </c>
      <c r="K157">
        <v>19</v>
      </c>
    </row>
    <row r="158" spans="1:11" x14ac:dyDescent="0.3">
      <c r="A158">
        <v>8</v>
      </c>
      <c r="B158">
        <v>9</v>
      </c>
      <c r="C158" s="5">
        <v>44819</v>
      </c>
      <c r="D158" s="6">
        <v>0.67083333333333339</v>
      </c>
      <c r="E158" s="6" t="s">
        <v>32</v>
      </c>
      <c r="F158" s="9">
        <v>1</v>
      </c>
      <c r="G158" s="10">
        <v>0.8</v>
      </c>
      <c r="H158">
        <v>0</v>
      </c>
      <c r="I158">
        <v>2</v>
      </c>
      <c r="J158">
        <v>240</v>
      </c>
      <c r="K158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09-6600-45F3-AE3A-12D2E3DBB896}">
  <dimension ref="A1:V98"/>
  <sheetViews>
    <sheetView zoomScale="123" zoomScaleNormal="74" workbookViewId="0">
      <pane ySplit="1" topLeftCell="A11" activePane="bottomLeft" state="frozen"/>
      <selection pane="bottomLeft" activeCell="F23" sqref="F23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</cols>
  <sheetData>
    <row r="1" spans="1:20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</row>
    <row r="2" spans="1:20" s="1" customFormat="1" x14ac:dyDescent="0.3">
      <c r="A2" s="1">
        <v>1</v>
      </c>
      <c r="B2" s="5">
        <v>44804</v>
      </c>
      <c r="C2" s="18">
        <v>0.4826388888888889</v>
      </c>
      <c r="D2">
        <v>4</v>
      </c>
      <c r="E2">
        <v>1</v>
      </c>
      <c r="F2" t="s">
        <v>46</v>
      </c>
      <c r="G2" t="s">
        <v>92</v>
      </c>
      <c r="H2">
        <v>272</v>
      </c>
      <c r="I2">
        <v>22</v>
      </c>
      <c r="J2">
        <v>20</v>
      </c>
      <c r="K2">
        <f t="shared" ref="K2:K9" si="0">IF(ABS(I2-J2)&gt;180,360-ABS(I2-J2),ABS(I2-J2))</f>
        <v>2</v>
      </c>
      <c r="L2" s="23">
        <v>1.5046296296296294E-3</v>
      </c>
      <c r="M2" s="32">
        <f t="shared" ref="M2:M33" si="1">L2/0.0006944444444</f>
        <v>2.1666666668053329</v>
      </c>
      <c r="N2" s="33">
        <v>0.8</v>
      </c>
      <c r="O2">
        <v>0</v>
      </c>
      <c r="P2">
        <v>2.2999999999999998</v>
      </c>
      <c r="Q2">
        <v>40</v>
      </c>
      <c r="R2" s="7">
        <v>20</v>
      </c>
      <c r="S2" s="1">
        <f t="shared" ref="S2:S25" si="2">IF(ABS(J2-Q2)&gt;180,360-ABS(J2-Q2),ABS(J2-Q2))</f>
        <v>20</v>
      </c>
      <c r="T2" s="1" t="s">
        <v>210</v>
      </c>
    </row>
    <row r="3" spans="1:20" x14ac:dyDescent="0.3">
      <c r="A3" s="1">
        <v>2</v>
      </c>
      <c r="B3" s="5">
        <v>44805</v>
      </c>
      <c r="C3" s="18">
        <v>0.4993055555555555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si="0"/>
        <v>5.1000000000000227</v>
      </c>
      <c r="L3" s="23">
        <v>6.7476851851851856E-3</v>
      </c>
      <c r="M3" s="32">
        <f t="shared" si="1"/>
        <v>9.7166666672885338</v>
      </c>
      <c r="N3" s="11">
        <v>0</v>
      </c>
      <c r="O3">
        <v>0</v>
      </c>
      <c r="P3">
        <v>4</v>
      </c>
      <c r="Q3">
        <v>50</v>
      </c>
      <c r="R3" s="7">
        <v>23</v>
      </c>
      <c r="S3" s="1">
        <f t="shared" si="2"/>
        <v>50</v>
      </c>
      <c r="T3" t="s">
        <v>211</v>
      </c>
    </row>
    <row r="4" spans="1:20" x14ac:dyDescent="0.3">
      <c r="A4" s="1">
        <v>3</v>
      </c>
      <c r="B4" s="5">
        <v>44805</v>
      </c>
      <c r="C4" s="18">
        <v>0.60763888888888895</v>
      </c>
      <c r="D4">
        <v>1</v>
      </c>
      <c r="E4">
        <v>20</v>
      </c>
      <c r="F4" t="s">
        <v>46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1.0949074074074075E-2</v>
      </c>
      <c r="M4" s="32">
        <f t="shared" si="1"/>
        <v>15.766666667675734</v>
      </c>
      <c r="N4" s="11">
        <v>0</v>
      </c>
      <c r="O4">
        <v>0</v>
      </c>
      <c r="P4">
        <v>4</v>
      </c>
      <c r="Q4">
        <v>50</v>
      </c>
      <c r="R4" s="7">
        <v>24</v>
      </c>
      <c r="S4" s="1">
        <f t="shared" si="2"/>
        <v>50</v>
      </c>
      <c r="T4" t="s">
        <v>211</v>
      </c>
    </row>
    <row r="5" spans="1:20" x14ac:dyDescent="0.3">
      <c r="A5" s="1">
        <v>4</v>
      </c>
      <c r="B5" s="5">
        <v>44806</v>
      </c>
      <c r="C5" s="18">
        <v>0.5493055555555556</v>
      </c>
      <c r="D5">
        <v>1</v>
      </c>
      <c r="E5">
        <v>21</v>
      </c>
      <c r="F5" t="s">
        <v>41</v>
      </c>
      <c r="G5" t="s">
        <v>92</v>
      </c>
      <c r="H5">
        <v>2046</v>
      </c>
      <c r="I5">
        <v>5.1000000000000227</v>
      </c>
      <c r="J5">
        <v>0</v>
      </c>
      <c r="K5">
        <f t="shared" si="0"/>
        <v>5.1000000000000227</v>
      </c>
      <c r="L5" s="23">
        <v>7.3726851851851861E-3</v>
      </c>
      <c r="M5" s="32">
        <f t="shared" si="1"/>
        <v>10.616666667346134</v>
      </c>
      <c r="N5" s="11">
        <v>0</v>
      </c>
      <c r="O5">
        <v>0</v>
      </c>
      <c r="P5">
        <v>4</v>
      </c>
      <c r="Q5">
        <v>120</v>
      </c>
      <c r="R5" s="7">
        <v>26</v>
      </c>
      <c r="S5" s="1">
        <f t="shared" si="2"/>
        <v>120</v>
      </c>
      <c r="T5" t="s">
        <v>211</v>
      </c>
    </row>
    <row r="6" spans="1:20" x14ac:dyDescent="0.3">
      <c r="A6" s="1">
        <v>5</v>
      </c>
      <c r="B6" s="5">
        <v>44806</v>
      </c>
      <c r="C6" s="18">
        <v>0.58124999999999993</v>
      </c>
      <c r="D6">
        <v>1</v>
      </c>
      <c r="E6">
        <v>21</v>
      </c>
      <c r="F6" t="s">
        <v>62</v>
      </c>
      <c r="G6" t="s">
        <v>92</v>
      </c>
      <c r="H6">
        <v>2046</v>
      </c>
      <c r="I6">
        <v>5.1000000000000227</v>
      </c>
      <c r="J6">
        <v>0</v>
      </c>
      <c r="K6">
        <f t="shared" si="0"/>
        <v>5.1000000000000227</v>
      </c>
      <c r="L6" s="23">
        <v>6.0879629629629643E-3</v>
      </c>
      <c r="M6" s="32">
        <f t="shared" si="1"/>
        <v>8.7666666672277351</v>
      </c>
      <c r="N6" s="11">
        <v>0</v>
      </c>
      <c r="O6">
        <v>0</v>
      </c>
      <c r="P6">
        <v>4</v>
      </c>
      <c r="Q6">
        <v>120</v>
      </c>
      <c r="R6" s="7">
        <v>26</v>
      </c>
      <c r="S6" s="1">
        <f t="shared" si="2"/>
        <v>120</v>
      </c>
      <c r="T6" t="s">
        <v>211</v>
      </c>
    </row>
    <row r="7" spans="1:20" x14ac:dyDescent="0.3">
      <c r="A7" s="1">
        <v>6</v>
      </c>
      <c r="B7" s="5">
        <v>44804</v>
      </c>
      <c r="C7" s="18">
        <v>0.56319444444444444</v>
      </c>
      <c r="D7">
        <v>3</v>
      </c>
      <c r="E7">
        <v>2</v>
      </c>
      <c r="F7" t="s">
        <v>45</v>
      </c>
      <c r="G7" t="s">
        <v>92</v>
      </c>
      <c r="H7">
        <v>150</v>
      </c>
      <c r="I7">
        <v>200</v>
      </c>
      <c r="J7">
        <v>200</v>
      </c>
      <c r="K7">
        <f t="shared" si="0"/>
        <v>0</v>
      </c>
      <c r="L7" s="23">
        <v>1.1342592592592591E-3</v>
      </c>
      <c r="M7" s="32">
        <f t="shared" si="1"/>
        <v>1.6333333334378666</v>
      </c>
      <c r="N7" s="11">
        <v>0</v>
      </c>
      <c r="O7">
        <v>0</v>
      </c>
      <c r="P7">
        <v>2.2999999999999998</v>
      </c>
      <c r="Q7">
        <v>80</v>
      </c>
      <c r="R7" s="7">
        <v>23</v>
      </c>
      <c r="S7" s="1">
        <f t="shared" si="2"/>
        <v>120</v>
      </c>
      <c r="T7" t="s">
        <v>211</v>
      </c>
    </row>
    <row r="8" spans="1:20" x14ac:dyDescent="0.3">
      <c r="A8" s="1">
        <v>7</v>
      </c>
      <c r="B8" s="5">
        <v>44804</v>
      </c>
      <c r="C8" s="18">
        <v>0.61597222222222225</v>
      </c>
      <c r="D8">
        <v>3</v>
      </c>
      <c r="E8">
        <v>2</v>
      </c>
      <c r="F8" t="s">
        <v>41</v>
      </c>
      <c r="G8" t="s">
        <v>92</v>
      </c>
      <c r="H8">
        <v>150</v>
      </c>
      <c r="I8">
        <v>200</v>
      </c>
      <c r="J8">
        <v>180</v>
      </c>
      <c r="K8">
        <f t="shared" si="0"/>
        <v>20</v>
      </c>
      <c r="L8" s="23">
        <v>1.0532407407407407E-3</v>
      </c>
      <c r="M8" s="32">
        <f t="shared" si="1"/>
        <v>1.5166666667637332</v>
      </c>
      <c r="N8" s="11">
        <v>0</v>
      </c>
      <c r="O8">
        <v>0</v>
      </c>
      <c r="P8">
        <v>2.2999999999999998</v>
      </c>
      <c r="Q8">
        <v>80</v>
      </c>
      <c r="R8" s="7">
        <v>24</v>
      </c>
      <c r="S8" s="1">
        <f t="shared" si="2"/>
        <v>100</v>
      </c>
      <c r="T8" t="s">
        <v>211</v>
      </c>
    </row>
    <row r="9" spans="1:20" x14ac:dyDescent="0.3">
      <c r="A9" s="1">
        <v>8</v>
      </c>
      <c r="B9" s="5">
        <v>44752</v>
      </c>
      <c r="D9">
        <v>10</v>
      </c>
      <c r="E9">
        <v>2</v>
      </c>
      <c r="F9" t="s">
        <v>45</v>
      </c>
      <c r="G9" t="s">
        <v>228</v>
      </c>
      <c r="H9">
        <v>301</v>
      </c>
      <c r="I9">
        <v>64.899999999999977</v>
      </c>
      <c r="J9">
        <v>40</v>
      </c>
      <c r="K9">
        <f t="shared" si="0"/>
        <v>24.899999999999977</v>
      </c>
      <c r="L9" s="23">
        <v>1.736111111111111E-3</v>
      </c>
      <c r="M9" s="32">
        <f t="shared" si="1"/>
        <v>2.50000000016</v>
      </c>
      <c r="N9" s="11"/>
      <c r="O9">
        <v>0</v>
      </c>
      <c r="P9">
        <v>3</v>
      </c>
      <c r="Q9">
        <v>0</v>
      </c>
      <c r="R9" s="7">
        <v>24</v>
      </c>
      <c r="S9" s="1">
        <f t="shared" si="2"/>
        <v>40</v>
      </c>
      <c r="T9" t="s">
        <v>210</v>
      </c>
    </row>
    <row r="10" spans="1:20" x14ac:dyDescent="0.3">
      <c r="A10" s="1">
        <v>9</v>
      </c>
      <c r="B10" s="5">
        <v>44762</v>
      </c>
      <c r="D10">
        <v>10</v>
      </c>
      <c r="E10">
        <v>1</v>
      </c>
      <c r="F10" t="s">
        <v>46</v>
      </c>
      <c r="G10" t="s">
        <v>228</v>
      </c>
      <c r="H10">
        <v>332</v>
      </c>
      <c r="I10">
        <v>83.899999999999977</v>
      </c>
      <c r="L10" s="23">
        <v>1.712962962962963E-3</v>
      </c>
      <c r="M10" s="32">
        <f t="shared" si="1"/>
        <v>2.4666666668245334</v>
      </c>
      <c r="N10" s="11"/>
      <c r="O10">
        <v>0</v>
      </c>
      <c r="P10">
        <v>3</v>
      </c>
      <c r="Q10">
        <v>270</v>
      </c>
      <c r="R10" s="7">
        <v>32</v>
      </c>
      <c r="S10" s="1">
        <f t="shared" si="2"/>
        <v>90</v>
      </c>
      <c r="T10" t="s">
        <v>211</v>
      </c>
    </row>
    <row r="11" spans="1:20" x14ac:dyDescent="0.3">
      <c r="A11" s="1">
        <v>10</v>
      </c>
      <c r="B11" s="5">
        <v>44811</v>
      </c>
      <c r="C11" s="18">
        <v>0.75</v>
      </c>
      <c r="D11">
        <v>11</v>
      </c>
      <c r="E11">
        <v>1</v>
      </c>
      <c r="F11" t="s">
        <v>75</v>
      </c>
      <c r="G11" t="s">
        <v>226</v>
      </c>
      <c r="H11">
        <v>746</v>
      </c>
      <c r="I11">
        <v>135.5</v>
      </c>
      <c r="J11">
        <v>135</v>
      </c>
      <c r="K11">
        <f t="shared" ref="K11:K22" si="3">IF(ABS(I11-J11)&gt;180,360-ABS(I11-J11),ABS(I11-J11))</f>
        <v>0.5</v>
      </c>
      <c r="L11" s="23">
        <v>3.8194444444444443E-3</v>
      </c>
      <c r="M11" s="32">
        <f t="shared" si="1"/>
        <v>5.5000000003520002</v>
      </c>
      <c r="N11" s="11"/>
      <c r="O11">
        <v>0</v>
      </c>
      <c r="P11">
        <v>3</v>
      </c>
      <c r="Q11">
        <v>210</v>
      </c>
      <c r="R11" s="7">
        <v>23</v>
      </c>
      <c r="S11" s="1">
        <f t="shared" si="2"/>
        <v>75</v>
      </c>
      <c r="T11" t="s">
        <v>211</v>
      </c>
    </row>
    <row r="12" spans="1:20" x14ac:dyDescent="0.3">
      <c r="A12" s="1">
        <v>11</v>
      </c>
      <c r="B12" s="5">
        <v>44810</v>
      </c>
      <c r="D12">
        <v>12</v>
      </c>
      <c r="E12">
        <v>1</v>
      </c>
      <c r="F12" t="s">
        <v>46</v>
      </c>
      <c r="G12" t="s">
        <v>229</v>
      </c>
      <c r="H12">
        <v>134</v>
      </c>
      <c r="I12">
        <v>238</v>
      </c>
      <c r="J12">
        <v>240</v>
      </c>
      <c r="K12">
        <f t="shared" si="3"/>
        <v>2</v>
      </c>
      <c r="L12" s="23">
        <v>8.1018518518518516E-4</v>
      </c>
      <c r="M12" s="32">
        <f t="shared" si="1"/>
        <v>1.1666666667413332</v>
      </c>
      <c r="N12" s="11">
        <v>0</v>
      </c>
      <c r="O12">
        <v>0</v>
      </c>
      <c r="P12">
        <v>3</v>
      </c>
      <c r="Q12">
        <v>270</v>
      </c>
      <c r="R12" s="7">
        <v>27</v>
      </c>
      <c r="S12" s="1">
        <f t="shared" si="2"/>
        <v>30</v>
      </c>
      <c r="T12" t="s">
        <v>210</v>
      </c>
    </row>
    <row r="13" spans="1:20" x14ac:dyDescent="0.3">
      <c r="A13" s="1">
        <v>12</v>
      </c>
      <c r="B13" s="5">
        <v>44798</v>
      </c>
      <c r="C13" s="18">
        <v>0.74791666666666667</v>
      </c>
      <c r="D13">
        <v>13</v>
      </c>
      <c r="E13">
        <v>1</v>
      </c>
      <c r="F13" t="s">
        <v>75</v>
      </c>
      <c r="G13" t="s">
        <v>230</v>
      </c>
      <c r="H13">
        <v>652</v>
      </c>
      <c r="I13">
        <v>169</v>
      </c>
      <c r="J13">
        <v>155</v>
      </c>
      <c r="K13">
        <f t="shared" si="3"/>
        <v>14</v>
      </c>
      <c r="L13" s="23">
        <v>3.472222222222222E-3</v>
      </c>
      <c r="M13" s="32">
        <f t="shared" si="1"/>
        <v>5.00000000032</v>
      </c>
      <c r="N13" s="11"/>
      <c r="O13">
        <v>0</v>
      </c>
      <c r="P13">
        <v>2</v>
      </c>
      <c r="Q13">
        <v>270</v>
      </c>
      <c r="R13" s="7">
        <v>27</v>
      </c>
      <c r="S13" s="1">
        <f t="shared" si="2"/>
        <v>115</v>
      </c>
      <c r="T13" t="s">
        <v>211</v>
      </c>
    </row>
    <row r="14" spans="1:20" x14ac:dyDescent="0.3">
      <c r="A14" s="1">
        <v>13</v>
      </c>
      <c r="B14" s="5">
        <v>44800</v>
      </c>
      <c r="C14" s="18">
        <v>0.8125</v>
      </c>
      <c r="D14">
        <v>13</v>
      </c>
      <c r="E14">
        <v>2</v>
      </c>
      <c r="F14" t="s">
        <v>62</v>
      </c>
      <c r="G14" t="s">
        <v>230</v>
      </c>
      <c r="H14">
        <v>415</v>
      </c>
      <c r="I14">
        <v>307.10000000000002</v>
      </c>
      <c r="J14">
        <v>310</v>
      </c>
      <c r="K14">
        <f t="shared" si="3"/>
        <v>2.8999999999999773</v>
      </c>
      <c r="L14" s="23">
        <v>2.0833333333333333E-3</v>
      </c>
      <c r="M14" s="32">
        <f t="shared" si="1"/>
        <v>3.0000000001920002</v>
      </c>
      <c r="N14" s="11"/>
      <c r="O14">
        <v>0</v>
      </c>
      <c r="P14">
        <v>3</v>
      </c>
      <c r="Q14">
        <v>0</v>
      </c>
      <c r="R14" s="7">
        <v>21</v>
      </c>
      <c r="S14" s="1">
        <f t="shared" si="2"/>
        <v>50</v>
      </c>
      <c r="T14" t="s">
        <v>211</v>
      </c>
    </row>
    <row r="15" spans="1:20" x14ac:dyDescent="0.3">
      <c r="A15" s="1">
        <v>14</v>
      </c>
      <c r="B15" s="5">
        <v>44803</v>
      </c>
      <c r="C15" s="18">
        <v>0.87638888888888899</v>
      </c>
      <c r="D15">
        <v>13</v>
      </c>
      <c r="E15">
        <v>3</v>
      </c>
      <c r="F15" t="s">
        <v>46</v>
      </c>
      <c r="G15" t="s">
        <v>230</v>
      </c>
      <c r="H15">
        <v>401</v>
      </c>
      <c r="I15">
        <v>65.699999999999989</v>
      </c>
      <c r="J15">
        <v>80</v>
      </c>
      <c r="K15">
        <f t="shared" si="3"/>
        <v>14.300000000000011</v>
      </c>
      <c r="L15" s="23">
        <v>2.0833333333333333E-3</v>
      </c>
      <c r="M15" s="32">
        <f t="shared" si="1"/>
        <v>3.0000000001920002</v>
      </c>
      <c r="N15" s="11"/>
      <c r="O15">
        <v>0</v>
      </c>
      <c r="P15">
        <v>2.5</v>
      </c>
      <c r="Q15">
        <v>20</v>
      </c>
      <c r="R15" s="7">
        <v>19</v>
      </c>
      <c r="S15" s="1">
        <f t="shared" si="2"/>
        <v>60</v>
      </c>
      <c r="T15" t="s">
        <v>211</v>
      </c>
    </row>
    <row r="16" spans="1:20" x14ac:dyDescent="0.3">
      <c r="A16" s="1">
        <v>15</v>
      </c>
      <c r="B16" s="5">
        <v>44771</v>
      </c>
      <c r="C16" s="18">
        <v>0.58333333333333337</v>
      </c>
      <c r="D16">
        <v>14</v>
      </c>
      <c r="E16">
        <v>1</v>
      </c>
      <c r="F16" t="s">
        <v>84</v>
      </c>
      <c r="G16" t="s">
        <v>231</v>
      </c>
      <c r="H16">
        <v>157</v>
      </c>
      <c r="I16">
        <v>173</v>
      </c>
      <c r="J16">
        <v>112</v>
      </c>
      <c r="K16">
        <f t="shared" si="3"/>
        <v>61</v>
      </c>
      <c r="L16" s="23">
        <v>2.0833333333333333E-3</v>
      </c>
      <c r="M16" s="32">
        <f t="shared" si="1"/>
        <v>3.0000000001920002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2"/>
        <v>112</v>
      </c>
      <c r="T16" t="s">
        <v>211</v>
      </c>
    </row>
    <row r="17" spans="1:20" x14ac:dyDescent="0.3">
      <c r="A17" s="1">
        <v>16</v>
      </c>
      <c r="B17" s="5">
        <v>44771</v>
      </c>
      <c r="C17" s="18">
        <v>0.58333333333333337</v>
      </c>
      <c r="D17">
        <v>14</v>
      </c>
      <c r="E17">
        <v>1</v>
      </c>
      <c r="F17" t="s">
        <v>46</v>
      </c>
      <c r="G17" t="s">
        <v>231</v>
      </c>
      <c r="H17">
        <v>157</v>
      </c>
      <c r="I17">
        <v>173</v>
      </c>
      <c r="J17">
        <v>161</v>
      </c>
      <c r="K17">
        <f t="shared" si="3"/>
        <v>12</v>
      </c>
      <c r="L17" s="23">
        <v>2.7777777777777779E-3</v>
      </c>
      <c r="M17" s="32">
        <f t="shared" si="1"/>
        <v>4.0000000002560006</v>
      </c>
      <c r="N17" s="11"/>
      <c r="O17">
        <v>0</v>
      </c>
      <c r="P17">
        <v>2</v>
      </c>
      <c r="Q17">
        <v>0</v>
      </c>
      <c r="R17" s="7">
        <v>27</v>
      </c>
      <c r="S17" s="1">
        <f t="shared" si="2"/>
        <v>161</v>
      </c>
      <c r="T17" t="s">
        <v>212</v>
      </c>
    </row>
    <row r="18" spans="1:20" x14ac:dyDescent="0.3">
      <c r="A18" s="1">
        <v>17</v>
      </c>
      <c r="B18" s="5">
        <v>44772</v>
      </c>
      <c r="C18" s="18">
        <v>0.58333333333333304</v>
      </c>
      <c r="D18">
        <v>14</v>
      </c>
      <c r="E18">
        <v>2</v>
      </c>
      <c r="F18" t="s">
        <v>61</v>
      </c>
      <c r="G18" t="s">
        <v>231</v>
      </c>
      <c r="H18">
        <v>270</v>
      </c>
      <c r="I18">
        <v>10</v>
      </c>
      <c r="J18">
        <v>25</v>
      </c>
      <c r="K18">
        <f t="shared" si="3"/>
        <v>15</v>
      </c>
      <c r="L18" s="23">
        <v>1.5277777777777779E-3</v>
      </c>
      <c r="M18" s="32">
        <f t="shared" si="1"/>
        <v>2.2000000001408</v>
      </c>
      <c r="N18" s="11"/>
      <c r="O18">
        <v>0</v>
      </c>
      <c r="P18">
        <v>2</v>
      </c>
      <c r="Q18">
        <v>300</v>
      </c>
      <c r="R18" s="7">
        <v>28</v>
      </c>
      <c r="S18" s="1">
        <f t="shared" si="2"/>
        <v>85</v>
      </c>
      <c r="T18" t="s">
        <v>211</v>
      </c>
    </row>
    <row r="19" spans="1:20" x14ac:dyDescent="0.3">
      <c r="A19" s="1">
        <v>18</v>
      </c>
      <c r="B19" s="5">
        <v>44771</v>
      </c>
      <c r="C19" s="18">
        <v>0.58333333333333304</v>
      </c>
      <c r="D19">
        <v>14</v>
      </c>
      <c r="E19">
        <v>3</v>
      </c>
      <c r="F19" t="s">
        <v>85</v>
      </c>
      <c r="G19" t="s">
        <v>231</v>
      </c>
      <c r="H19">
        <v>232</v>
      </c>
      <c r="I19">
        <v>268</v>
      </c>
      <c r="J19">
        <v>260</v>
      </c>
      <c r="K19">
        <f t="shared" si="3"/>
        <v>8</v>
      </c>
      <c r="L19" s="23">
        <v>1.6666666666666668E-3</v>
      </c>
      <c r="M19" s="32">
        <f t="shared" si="1"/>
        <v>2.4000000001536002</v>
      </c>
      <c r="N19" s="11"/>
      <c r="O19">
        <v>0</v>
      </c>
      <c r="P19">
        <v>2</v>
      </c>
      <c r="Q19">
        <v>0</v>
      </c>
      <c r="R19" s="7">
        <v>27</v>
      </c>
      <c r="S19" s="1">
        <f t="shared" si="2"/>
        <v>100</v>
      </c>
      <c r="T19" t="s">
        <v>211</v>
      </c>
    </row>
    <row r="20" spans="1:20" x14ac:dyDescent="0.3">
      <c r="A20" s="1">
        <v>19</v>
      </c>
      <c r="B20" s="5">
        <v>44772</v>
      </c>
      <c r="C20" s="18">
        <v>0.58333333333333304</v>
      </c>
      <c r="D20">
        <v>14</v>
      </c>
      <c r="E20">
        <v>3</v>
      </c>
      <c r="F20" t="s">
        <v>86</v>
      </c>
      <c r="G20" t="s">
        <v>231</v>
      </c>
      <c r="H20">
        <v>232</v>
      </c>
      <c r="I20">
        <v>268</v>
      </c>
      <c r="J20">
        <v>260</v>
      </c>
      <c r="K20">
        <f t="shared" si="3"/>
        <v>8</v>
      </c>
      <c r="L20" s="23">
        <v>1.4930555555555556E-3</v>
      </c>
      <c r="M20" s="32">
        <f t="shared" si="1"/>
        <v>2.1500000001376001</v>
      </c>
      <c r="N20" s="11"/>
      <c r="O20">
        <v>0</v>
      </c>
      <c r="P20">
        <v>2</v>
      </c>
      <c r="Q20">
        <v>300</v>
      </c>
      <c r="R20" s="7">
        <v>28</v>
      </c>
      <c r="S20" s="1">
        <f t="shared" si="2"/>
        <v>40</v>
      </c>
      <c r="T20" t="s">
        <v>210</v>
      </c>
    </row>
    <row r="21" spans="1:20" x14ac:dyDescent="0.3">
      <c r="A21" s="1">
        <v>20</v>
      </c>
      <c r="B21" s="5">
        <v>44771</v>
      </c>
      <c r="C21" s="18">
        <v>0.58333333333333304</v>
      </c>
      <c r="D21">
        <v>14</v>
      </c>
      <c r="E21">
        <v>4</v>
      </c>
      <c r="F21" t="s">
        <v>87</v>
      </c>
      <c r="G21" t="s">
        <v>231</v>
      </c>
      <c r="H21">
        <v>413</v>
      </c>
      <c r="I21">
        <v>219.9</v>
      </c>
      <c r="J21">
        <v>181</v>
      </c>
      <c r="K21">
        <f t="shared" si="3"/>
        <v>38.900000000000006</v>
      </c>
      <c r="L21" s="23">
        <v>1.3888888888888889E-3</v>
      </c>
      <c r="M21" s="32">
        <f t="shared" si="1"/>
        <v>2.0000000001280003</v>
      </c>
      <c r="N21" s="11"/>
      <c r="O21">
        <v>0</v>
      </c>
      <c r="P21">
        <v>2</v>
      </c>
      <c r="Q21">
        <v>0</v>
      </c>
      <c r="R21" s="7">
        <v>27</v>
      </c>
      <c r="S21" s="1">
        <f t="shared" si="2"/>
        <v>179</v>
      </c>
      <c r="T21" t="s">
        <v>212</v>
      </c>
    </row>
    <row r="22" spans="1:20" x14ac:dyDescent="0.3">
      <c r="A22" s="1">
        <v>21</v>
      </c>
      <c r="B22" s="5">
        <v>44787</v>
      </c>
      <c r="C22" s="18">
        <v>0.69444444444444453</v>
      </c>
      <c r="D22">
        <v>15</v>
      </c>
      <c r="E22">
        <v>1</v>
      </c>
      <c r="F22" t="s">
        <v>45</v>
      </c>
      <c r="G22" t="s">
        <v>230</v>
      </c>
      <c r="H22">
        <v>313</v>
      </c>
      <c r="I22">
        <v>241.1</v>
      </c>
      <c r="J22">
        <v>260</v>
      </c>
      <c r="K22">
        <f t="shared" si="3"/>
        <v>18.900000000000006</v>
      </c>
      <c r="L22" s="23">
        <v>1.9444444444444442E-3</v>
      </c>
      <c r="M22" s="32">
        <f t="shared" si="1"/>
        <v>2.8000000001791996</v>
      </c>
      <c r="N22" s="11"/>
      <c r="O22">
        <v>0</v>
      </c>
      <c r="P22">
        <v>2</v>
      </c>
      <c r="Q22">
        <v>100</v>
      </c>
      <c r="R22" s="7">
        <v>32</v>
      </c>
      <c r="S22" s="1">
        <f t="shared" si="2"/>
        <v>160</v>
      </c>
      <c r="T22" t="s">
        <v>212</v>
      </c>
    </row>
    <row r="23" spans="1:20" x14ac:dyDescent="0.3">
      <c r="A23" s="1">
        <v>22</v>
      </c>
      <c r="B23" s="5">
        <v>44812</v>
      </c>
      <c r="C23" s="18">
        <v>0.58958333333333335</v>
      </c>
      <c r="D23">
        <v>16</v>
      </c>
      <c r="E23">
        <v>7</v>
      </c>
      <c r="F23" t="s">
        <v>46</v>
      </c>
      <c r="G23" t="s">
        <v>92</v>
      </c>
      <c r="H23">
        <v>70</v>
      </c>
      <c r="I23">
        <v>277</v>
      </c>
      <c r="L23" s="23">
        <v>6.3657407407407402E-4</v>
      </c>
      <c r="M23" s="32">
        <f t="shared" si="1"/>
        <v>0.91666666672533326</v>
      </c>
      <c r="N23" s="11">
        <v>0.9</v>
      </c>
      <c r="O23">
        <v>0</v>
      </c>
      <c r="P23">
        <v>4.5</v>
      </c>
      <c r="Q23">
        <v>220</v>
      </c>
      <c r="R23" s="7">
        <v>19.100000000000001</v>
      </c>
      <c r="S23" s="1">
        <f t="shared" si="2"/>
        <v>140</v>
      </c>
      <c r="T23" t="s">
        <v>212</v>
      </c>
    </row>
    <row r="24" spans="1:20" x14ac:dyDescent="0.3">
      <c r="A24" s="1">
        <v>23</v>
      </c>
      <c r="B24" s="5">
        <v>44805</v>
      </c>
      <c r="C24" s="18">
        <v>0.52430555555555558</v>
      </c>
      <c r="D24">
        <v>16</v>
      </c>
      <c r="E24">
        <v>8</v>
      </c>
      <c r="F24" t="s">
        <v>61</v>
      </c>
      <c r="G24" t="s">
        <v>100</v>
      </c>
      <c r="H24">
        <v>92</v>
      </c>
      <c r="I24">
        <v>217</v>
      </c>
      <c r="J24">
        <v>180</v>
      </c>
      <c r="K24">
        <f t="shared" ref="K24:K34" si="4">IF(ABS(I24-J24)&gt;180,360-ABS(I24-J24),ABS(I24-J24))</f>
        <v>37</v>
      </c>
      <c r="L24" s="23">
        <v>1.5046296296296294E-3</v>
      </c>
      <c r="M24" s="32">
        <f t="shared" si="1"/>
        <v>2.1666666668053329</v>
      </c>
      <c r="N24" s="11">
        <v>0</v>
      </c>
      <c r="O24">
        <v>0</v>
      </c>
      <c r="P24">
        <v>4</v>
      </c>
      <c r="Q24">
        <v>50</v>
      </c>
      <c r="R24" s="7">
        <v>23</v>
      </c>
      <c r="S24" s="1">
        <f t="shared" si="2"/>
        <v>130</v>
      </c>
      <c r="T24" t="s">
        <v>211</v>
      </c>
    </row>
    <row r="25" spans="1:20" x14ac:dyDescent="0.3">
      <c r="A25" s="1">
        <v>24</v>
      </c>
      <c r="B25" s="5">
        <v>44806</v>
      </c>
      <c r="C25" s="18">
        <v>0.45</v>
      </c>
      <c r="D25">
        <v>16</v>
      </c>
      <c r="E25">
        <v>10</v>
      </c>
      <c r="F25" t="s">
        <v>61</v>
      </c>
      <c r="G25" t="s">
        <v>100</v>
      </c>
      <c r="H25">
        <v>181</v>
      </c>
      <c r="I25">
        <v>223</v>
      </c>
      <c r="J25">
        <v>200</v>
      </c>
      <c r="K25">
        <f t="shared" si="4"/>
        <v>23</v>
      </c>
      <c r="L25" s="23">
        <v>1.261574074074074E-3</v>
      </c>
      <c r="M25" s="32">
        <f t="shared" si="1"/>
        <v>1.8166666667829332</v>
      </c>
      <c r="N25" s="11">
        <v>0</v>
      </c>
      <c r="O25">
        <v>0</v>
      </c>
      <c r="P25">
        <v>4</v>
      </c>
      <c r="Q25">
        <v>120</v>
      </c>
      <c r="R25" s="7">
        <v>25</v>
      </c>
      <c r="S25" s="1">
        <f t="shared" si="2"/>
        <v>80</v>
      </c>
      <c r="T25" t="s">
        <v>211</v>
      </c>
    </row>
    <row r="26" spans="1:20" x14ac:dyDescent="0.3">
      <c r="A26" s="1">
        <v>25</v>
      </c>
      <c r="B26" s="5">
        <v>44819</v>
      </c>
      <c r="C26" s="18">
        <v>0.68611111111111101</v>
      </c>
      <c r="D26">
        <v>16</v>
      </c>
      <c r="E26">
        <v>11</v>
      </c>
      <c r="F26" t="s">
        <v>88</v>
      </c>
      <c r="G26" t="s">
        <v>100</v>
      </c>
      <c r="H26">
        <v>84</v>
      </c>
      <c r="I26">
        <v>242</v>
      </c>
      <c r="J26">
        <v>240</v>
      </c>
      <c r="K26">
        <f t="shared" si="4"/>
        <v>2</v>
      </c>
      <c r="L26" s="23">
        <v>7.175925925925927E-4</v>
      </c>
      <c r="M26" s="32">
        <f t="shared" si="1"/>
        <v>1.0333333333994668</v>
      </c>
      <c r="N26" s="11">
        <v>1</v>
      </c>
      <c r="O26">
        <v>0</v>
      </c>
      <c r="P26">
        <v>2</v>
      </c>
      <c r="R26" s="7">
        <v>16</v>
      </c>
      <c r="S26" s="1"/>
    </row>
    <row r="27" spans="1:20" x14ac:dyDescent="0.3">
      <c r="A27" s="1">
        <v>26</v>
      </c>
      <c r="B27" s="5">
        <v>44824</v>
      </c>
      <c r="C27" s="18">
        <v>0.77222222222222225</v>
      </c>
      <c r="D27">
        <v>16</v>
      </c>
      <c r="E27">
        <v>11</v>
      </c>
      <c r="F27" t="s">
        <v>46</v>
      </c>
      <c r="G27" t="s">
        <v>92</v>
      </c>
      <c r="H27">
        <v>84</v>
      </c>
      <c r="I27">
        <v>242</v>
      </c>
      <c r="J27">
        <v>240</v>
      </c>
      <c r="K27">
        <f t="shared" si="4"/>
        <v>2</v>
      </c>
      <c r="L27" s="23">
        <v>8.7962962962962962E-4</v>
      </c>
      <c r="M27" s="32">
        <f t="shared" si="1"/>
        <v>1.2666666667477333</v>
      </c>
      <c r="N27" s="33">
        <v>0.8</v>
      </c>
      <c r="O27">
        <v>0</v>
      </c>
      <c r="P27">
        <v>1</v>
      </c>
      <c r="Q27">
        <v>45</v>
      </c>
      <c r="R27" s="7">
        <v>16.100000000000001</v>
      </c>
      <c r="S27" s="1">
        <f>IF(ABS(J27-Q27)&gt;180,360-ABS(J27-Q27),ABS(J27-Q27))</f>
        <v>165</v>
      </c>
      <c r="T27" t="s">
        <v>212</v>
      </c>
    </row>
    <row r="28" spans="1:20" x14ac:dyDescent="0.3">
      <c r="A28" s="1">
        <v>27</v>
      </c>
      <c r="B28" s="5">
        <v>44824</v>
      </c>
      <c r="C28" s="18">
        <v>0.79166666666666663</v>
      </c>
      <c r="D28">
        <v>16</v>
      </c>
      <c r="E28">
        <v>11</v>
      </c>
      <c r="F28" t="s">
        <v>60</v>
      </c>
      <c r="G28" t="s">
        <v>92</v>
      </c>
      <c r="H28">
        <v>84</v>
      </c>
      <c r="I28">
        <v>242</v>
      </c>
      <c r="J28">
        <v>240</v>
      </c>
      <c r="K28">
        <f t="shared" si="4"/>
        <v>2</v>
      </c>
      <c r="L28" s="23">
        <v>9.7222222222222209E-4</v>
      </c>
      <c r="M28" s="32">
        <f t="shared" si="1"/>
        <v>1.4000000000895998</v>
      </c>
      <c r="N28" s="33">
        <v>0.8</v>
      </c>
      <c r="O28">
        <v>0</v>
      </c>
      <c r="P28">
        <v>1</v>
      </c>
      <c r="Q28">
        <v>45</v>
      </c>
      <c r="R28" s="7">
        <v>15.6</v>
      </c>
      <c r="S28" s="1">
        <f>IF(ABS(J28-Q28)&gt;180,360-ABS(J28-Q28),ABS(J28-Q28))</f>
        <v>165</v>
      </c>
      <c r="T28" t="s">
        <v>212</v>
      </c>
    </row>
    <row r="29" spans="1:20" x14ac:dyDescent="0.3">
      <c r="A29" s="1">
        <v>28</v>
      </c>
      <c r="B29" s="5">
        <v>44826</v>
      </c>
      <c r="C29" s="18">
        <v>0.61319444444444449</v>
      </c>
      <c r="D29">
        <v>16</v>
      </c>
      <c r="E29">
        <v>6</v>
      </c>
      <c r="F29" t="s">
        <v>46</v>
      </c>
      <c r="G29" t="s">
        <v>92</v>
      </c>
      <c r="H29">
        <v>139</v>
      </c>
      <c r="I29">
        <v>252</v>
      </c>
      <c r="J29">
        <v>280</v>
      </c>
      <c r="K29">
        <f t="shared" si="4"/>
        <v>28</v>
      </c>
      <c r="L29" s="23">
        <v>1.5624999999999999E-3</v>
      </c>
      <c r="M29" s="32">
        <f t="shared" si="1"/>
        <v>2.2500000001439999</v>
      </c>
      <c r="N29" s="33">
        <v>0.1</v>
      </c>
      <c r="O29">
        <v>0</v>
      </c>
      <c r="P29">
        <v>1.5</v>
      </c>
      <c r="Q29">
        <v>230</v>
      </c>
      <c r="R29" s="7">
        <v>17.399999999999999</v>
      </c>
      <c r="S29" s="1">
        <f>IF(ABS(J29-Q29)&gt;180,360-ABS(J29-Q29),ABS(J29-Q29))</f>
        <v>50</v>
      </c>
      <c r="T29" t="s">
        <v>211</v>
      </c>
    </row>
    <row r="30" spans="1:20" x14ac:dyDescent="0.3">
      <c r="A30" s="1">
        <v>29</v>
      </c>
      <c r="B30" s="5">
        <v>44826</v>
      </c>
      <c r="C30" s="18">
        <v>0.65208333333333335</v>
      </c>
      <c r="D30">
        <v>16</v>
      </c>
      <c r="E30">
        <v>6</v>
      </c>
      <c r="F30" t="s">
        <v>60</v>
      </c>
      <c r="G30" t="s">
        <v>92</v>
      </c>
      <c r="H30">
        <v>139</v>
      </c>
      <c r="I30">
        <v>252</v>
      </c>
      <c r="J30">
        <v>280</v>
      </c>
      <c r="K30">
        <f t="shared" si="4"/>
        <v>28</v>
      </c>
      <c r="L30" s="23">
        <v>1.5740740740740741E-3</v>
      </c>
      <c r="M30" s="32">
        <f t="shared" si="1"/>
        <v>2.2666666668117332</v>
      </c>
      <c r="N30" s="33">
        <v>0.1</v>
      </c>
      <c r="O30">
        <v>0</v>
      </c>
      <c r="P30">
        <v>2</v>
      </c>
      <c r="Q30">
        <v>230</v>
      </c>
      <c r="R30" s="7">
        <v>18</v>
      </c>
      <c r="S30" s="1">
        <f>IF(ABS(J30-Q30)&gt;180,360-ABS(J30-Q30),ABS(J30-Q30))</f>
        <v>50</v>
      </c>
      <c r="T30" t="s">
        <v>211</v>
      </c>
    </row>
    <row r="31" spans="1:20" x14ac:dyDescent="0.3">
      <c r="A31" s="1">
        <v>30</v>
      </c>
      <c r="B31" s="5">
        <v>44801</v>
      </c>
      <c r="C31" s="18">
        <v>0.66666666666666663</v>
      </c>
      <c r="D31">
        <v>17</v>
      </c>
      <c r="E31">
        <v>1</v>
      </c>
      <c r="F31" t="s">
        <v>75</v>
      </c>
      <c r="G31" t="s">
        <v>232</v>
      </c>
      <c r="H31">
        <v>415</v>
      </c>
      <c r="I31">
        <v>119.39999999999998</v>
      </c>
      <c r="J31">
        <v>75</v>
      </c>
      <c r="K31">
        <f t="shared" si="4"/>
        <v>44.399999999999977</v>
      </c>
      <c r="L31" s="23">
        <v>2.0833333333333333E-3</v>
      </c>
      <c r="M31" s="32">
        <f t="shared" si="1"/>
        <v>3.0000000001920002</v>
      </c>
      <c r="N31" s="11"/>
      <c r="S31" s="1"/>
    </row>
    <row r="32" spans="1:20" x14ac:dyDescent="0.3">
      <c r="A32" s="1">
        <v>31</v>
      </c>
      <c r="B32" s="5">
        <v>44804</v>
      </c>
      <c r="C32" s="18">
        <v>0.58333333333333337</v>
      </c>
      <c r="D32">
        <v>17</v>
      </c>
      <c r="E32">
        <v>2</v>
      </c>
      <c r="F32" t="s">
        <v>62</v>
      </c>
      <c r="G32" t="s">
        <v>232</v>
      </c>
      <c r="H32">
        <v>187</v>
      </c>
      <c r="I32">
        <v>130</v>
      </c>
      <c r="J32">
        <v>116</v>
      </c>
      <c r="K32">
        <f t="shared" si="4"/>
        <v>14</v>
      </c>
      <c r="L32" s="23">
        <v>1.0416666666666667E-3</v>
      </c>
      <c r="M32" s="32">
        <f t="shared" si="1"/>
        <v>1.5000000000960001</v>
      </c>
      <c r="N32" s="11"/>
      <c r="O32">
        <v>0</v>
      </c>
      <c r="S32" s="1"/>
    </row>
    <row r="33" spans="1:20" x14ac:dyDescent="0.3">
      <c r="A33" s="1">
        <v>32</v>
      </c>
      <c r="B33" s="17">
        <v>44805</v>
      </c>
      <c r="C33" s="18">
        <v>0.8520833333333333</v>
      </c>
      <c r="D33">
        <v>18</v>
      </c>
      <c r="E33">
        <v>1</v>
      </c>
      <c r="F33" t="s">
        <v>92</v>
      </c>
      <c r="G33" t="s">
        <v>233</v>
      </c>
      <c r="H33">
        <v>706</v>
      </c>
      <c r="I33">
        <v>240.8</v>
      </c>
      <c r="J33">
        <v>240</v>
      </c>
      <c r="K33">
        <f t="shared" si="4"/>
        <v>0.80000000000001137</v>
      </c>
      <c r="L33" s="23">
        <v>2.7777777777777779E-3</v>
      </c>
      <c r="M33" s="32">
        <f t="shared" si="1"/>
        <v>4.0000000002560006</v>
      </c>
      <c r="N33" s="33">
        <v>0</v>
      </c>
      <c r="O33">
        <v>0</v>
      </c>
      <c r="P33">
        <v>3</v>
      </c>
      <c r="Q33">
        <v>90</v>
      </c>
      <c r="R33" s="7">
        <v>22</v>
      </c>
      <c r="S33" s="1">
        <f>IF(ABS(J33-Q33)&gt;180,360-ABS(J33-Q33),ABS(J33-Q33))</f>
        <v>150</v>
      </c>
      <c r="T33" t="s">
        <v>212</v>
      </c>
    </row>
    <row r="34" spans="1:20" x14ac:dyDescent="0.3">
      <c r="A34" s="1">
        <v>33</v>
      </c>
      <c r="B34" s="17">
        <v>44815</v>
      </c>
      <c r="C34" s="18">
        <v>0.65416666666666667</v>
      </c>
      <c r="D34">
        <v>18</v>
      </c>
      <c r="E34">
        <v>1</v>
      </c>
      <c r="F34" t="s">
        <v>45</v>
      </c>
      <c r="G34" t="s">
        <v>233</v>
      </c>
      <c r="H34">
        <v>706</v>
      </c>
      <c r="I34">
        <v>240.8</v>
      </c>
      <c r="J34">
        <v>230</v>
      </c>
      <c r="K34">
        <f t="shared" si="4"/>
        <v>10.800000000000011</v>
      </c>
      <c r="L34" s="23">
        <v>2.5462962962962961E-3</v>
      </c>
      <c r="M34" s="32">
        <f t="shared" ref="M34:M64" si="5">L34/0.0006944444444</f>
        <v>3.666666666901333</v>
      </c>
      <c r="N34" s="33">
        <v>0</v>
      </c>
      <c r="O34">
        <v>0</v>
      </c>
      <c r="P34">
        <v>1.5</v>
      </c>
      <c r="Q34">
        <v>300</v>
      </c>
      <c r="R34" s="7">
        <v>23</v>
      </c>
      <c r="S34" s="1">
        <f>IF(ABS(J34-Q34)&gt;180,360-ABS(J34-Q34),ABS(J34-Q34))</f>
        <v>70</v>
      </c>
      <c r="T34" t="s">
        <v>211</v>
      </c>
    </row>
    <row r="35" spans="1:20" x14ac:dyDescent="0.3">
      <c r="A35" s="1">
        <v>34</v>
      </c>
      <c r="B35" s="17">
        <v>44815</v>
      </c>
      <c r="C35" s="18">
        <v>0.64236111111111105</v>
      </c>
      <c r="D35">
        <v>18</v>
      </c>
      <c r="E35">
        <v>1</v>
      </c>
      <c r="F35" t="s">
        <v>61</v>
      </c>
      <c r="G35" t="s">
        <v>233</v>
      </c>
      <c r="H35">
        <v>706</v>
      </c>
      <c r="I35">
        <v>240.8</v>
      </c>
      <c r="L35" s="23">
        <v>3.1249999999999997E-3</v>
      </c>
      <c r="M35" s="32">
        <f t="shared" si="5"/>
        <v>4.5000000002879998</v>
      </c>
      <c r="N35" s="33">
        <v>0</v>
      </c>
      <c r="O35">
        <v>0</v>
      </c>
      <c r="P35">
        <v>1.5</v>
      </c>
      <c r="Q35">
        <v>300</v>
      </c>
      <c r="R35" s="7">
        <v>23</v>
      </c>
      <c r="S35" s="1">
        <f>IF(ABS(J35-Q35)&gt;180,360-ABS(J35-Q35),ABS(J35-Q35))</f>
        <v>60</v>
      </c>
      <c r="T35" t="s">
        <v>211</v>
      </c>
    </row>
    <row r="36" spans="1:20" x14ac:dyDescent="0.3">
      <c r="A36" s="1">
        <v>35</v>
      </c>
      <c r="B36" s="17">
        <v>44815</v>
      </c>
      <c r="C36" s="18">
        <v>0.65312500000000007</v>
      </c>
      <c r="D36">
        <v>18</v>
      </c>
      <c r="E36">
        <v>1</v>
      </c>
      <c r="F36" t="s">
        <v>46</v>
      </c>
      <c r="G36" t="s">
        <v>233</v>
      </c>
      <c r="H36">
        <v>706</v>
      </c>
      <c r="I36">
        <v>240.8</v>
      </c>
      <c r="J36">
        <v>235</v>
      </c>
      <c r="K36">
        <f>IF(ABS(I36-J36)&gt;180,360-ABS(I36-J36),ABS(I36-J36))</f>
        <v>5.8000000000000114</v>
      </c>
      <c r="L36" s="23">
        <v>3.0092592592592588E-3</v>
      </c>
      <c r="M36" s="32">
        <f t="shared" si="5"/>
        <v>4.3333333336106659</v>
      </c>
      <c r="N36" s="33">
        <v>0</v>
      </c>
      <c r="O36">
        <v>0</v>
      </c>
      <c r="P36">
        <v>1.5</v>
      </c>
      <c r="Q36">
        <v>300</v>
      </c>
      <c r="R36" s="7">
        <v>23</v>
      </c>
      <c r="S36" s="1">
        <f>IF(ABS(J36-Q36)&gt;180,360-ABS(J36-Q36),ABS(J36-Q36))</f>
        <v>65</v>
      </c>
      <c r="T36" t="s">
        <v>211</v>
      </c>
    </row>
    <row r="37" spans="1:20" x14ac:dyDescent="0.3">
      <c r="A37" s="1">
        <v>36</v>
      </c>
      <c r="B37" s="17">
        <v>44815</v>
      </c>
      <c r="C37" s="18">
        <v>0.64201388888888888</v>
      </c>
      <c r="D37">
        <v>18</v>
      </c>
      <c r="E37">
        <v>1</v>
      </c>
      <c r="F37" t="s">
        <v>93</v>
      </c>
      <c r="G37" t="s">
        <v>233</v>
      </c>
      <c r="H37">
        <v>706</v>
      </c>
      <c r="I37">
        <v>240.8</v>
      </c>
      <c r="L37" s="23">
        <v>3.3564814814814811E-3</v>
      </c>
      <c r="M37" s="32">
        <f t="shared" si="5"/>
        <v>4.833333333642666</v>
      </c>
      <c r="N37" s="33">
        <v>0</v>
      </c>
      <c r="O37">
        <v>0</v>
      </c>
      <c r="P37">
        <v>1.5</v>
      </c>
      <c r="Q37">
        <v>300</v>
      </c>
      <c r="R37" s="7">
        <v>23</v>
      </c>
      <c r="S37" s="1">
        <f>IF(ABS(J37-Q37)&gt;180,360-ABS(J37-Q37),ABS(J37-Q37))</f>
        <v>60</v>
      </c>
      <c r="T37" t="s">
        <v>211</v>
      </c>
    </row>
    <row r="38" spans="1:20" x14ac:dyDescent="0.3">
      <c r="A38" s="1">
        <v>37</v>
      </c>
      <c r="B38" s="17"/>
      <c r="D38">
        <v>18</v>
      </c>
      <c r="E38">
        <v>2</v>
      </c>
      <c r="F38" t="s">
        <v>60</v>
      </c>
      <c r="G38" t="s">
        <v>233</v>
      </c>
      <c r="H38">
        <v>331</v>
      </c>
      <c r="I38">
        <v>251.6</v>
      </c>
      <c r="L38" s="23">
        <v>1.736111111111111E-3</v>
      </c>
      <c r="M38" s="32">
        <f t="shared" si="5"/>
        <v>2.50000000016</v>
      </c>
      <c r="N38" s="11"/>
      <c r="S38" s="1"/>
    </row>
    <row r="39" spans="1:20" x14ac:dyDescent="0.3">
      <c r="A39" s="1">
        <v>38</v>
      </c>
      <c r="D39">
        <v>18</v>
      </c>
      <c r="E39">
        <v>4</v>
      </c>
      <c r="F39" t="s">
        <v>61</v>
      </c>
      <c r="G39" t="s">
        <v>233</v>
      </c>
      <c r="H39">
        <v>110</v>
      </c>
      <c r="I39">
        <v>102</v>
      </c>
      <c r="J39">
        <v>110</v>
      </c>
      <c r="K39">
        <f t="shared" ref="K39:K44" si="6">IF(ABS(I39-J39)&gt;180,360-ABS(I39-J39),ABS(I39-J39))</f>
        <v>8</v>
      </c>
      <c r="L39" s="23">
        <v>9.8379629629629642E-4</v>
      </c>
      <c r="M39" s="32">
        <f t="shared" si="5"/>
        <v>1.4166666667573335</v>
      </c>
      <c r="N39" s="11"/>
      <c r="S39" s="1"/>
    </row>
    <row r="40" spans="1:20" x14ac:dyDescent="0.3">
      <c r="A40" s="1">
        <v>39</v>
      </c>
      <c r="B40" s="17">
        <v>44823</v>
      </c>
      <c r="C40" s="18">
        <v>0.66319444444444442</v>
      </c>
      <c r="D40">
        <v>19</v>
      </c>
      <c r="E40">
        <v>13</v>
      </c>
      <c r="F40" t="s">
        <v>46</v>
      </c>
      <c r="G40" t="s">
        <v>100</v>
      </c>
      <c r="H40">
        <v>340</v>
      </c>
      <c r="I40">
        <v>83.800000000000011</v>
      </c>
      <c r="J40">
        <v>140</v>
      </c>
      <c r="K40">
        <f t="shared" si="6"/>
        <v>56.199999999999989</v>
      </c>
      <c r="L40" s="23">
        <v>1.3888888888888889E-3</v>
      </c>
      <c r="M40" s="32">
        <f t="shared" si="5"/>
        <v>2.0000000001280003</v>
      </c>
      <c r="N40" s="33">
        <v>0.8</v>
      </c>
      <c r="O40">
        <v>0</v>
      </c>
      <c r="P40">
        <v>1</v>
      </c>
      <c r="Q40">
        <v>45</v>
      </c>
      <c r="R40" s="7">
        <v>17.2</v>
      </c>
      <c r="S40" s="1">
        <f>IF(ABS(J40-Q40)&gt;180,360-ABS(J40-Q40),ABS(J40-Q40))</f>
        <v>95</v>
      </c>
      <c r="T40" t="s">
        <v>211</v>
      </c>
    </row>
    <row r="41" spans="1:20" x14ac:dyDescent="0.3">
      <c r="A41" s="1">
        <v>40</v>
      </c>
      <c r="B41" s="5">
        <v>44841</v>
      </c>
      <c r="C41" s="18">
        <v>0.77500000000000002</v>
      </c>
      <c r="D41">
        <v>19</v>
      </c>
      <c r="E41">
        <v>13</v>
      </c>
      <c r="F41" t="s">
        <v>41</v>
      </c>
      <c r="G41" t="s">
        <v>92</v>
      </c>
      <c r="H41">
        <v>340</v>
      </c>
      <c r="I41">
        <v>83.800000000000011</v>
      </c>
      <c r="J41">
        <v>70</v>
      </c>
      <c r="K41">
        <f t="shared" si="6"/>
        <v>13.800000000000011</v>
      </c>
      <c r="L41" s="23">
        <v>1.9675925925925928E-3</v>
      </c>
      <c r="M41" s="32">
        <f t="shared" si="5"/>
        <v>2.8333333335146671</v>
      </c>
      <c r="N41" s="33">
        <v>0.9</v>
      </c>
      <c r="O41">
        <v>0</v>
      </c>
      <c r="P41">
        <v>0</v>
      </c>
      <c r="R41" s="7">
        <v>17</v>
      </c>
      <c r="S41" s="1"/>
    </row>
    <row r="42" spans="1:20" x14ac:dyDescent="0.3">
      <c r="A42" s="1">
        <v>41</v>
      </c>
      <c r="B42" s="5">
        <v>44803</v>
      </c>
      <c r="C42" s="18">
        <v>0.58333333333333337</v>
      </c>
      <c r="D42">
        <v>20</v>
      </c>
      <c r="E42">
        <v>1</v>
      </c>
      <c r="F42" t="s">
        <v>92</v>
      </c>
      <c r="G42" t="s">
        <v>234</v>
      </c>
      <c r="H42">
        <v>188</v>
      </c>
      <c r="I42">
        <v>313</v>
      </c>
      <c r="J42">
        <v>320</v>
      </c>
      <c r="K42">
        <f t="shared" si="6"/>
        <v>7</v>
      </c>
      <c r="L42" s="23">
        <v>1.3888888888888889E-3</v>
      </c>
      <c r="M42" s="32">
        <f t="shared" si="5"/>
        <v>2.0000000001280003</v>
      </c>
      <c r="N42" s="11"/>
      <c r="S42" s="1"/>
    </row>
    <row r="43" spans="1:20" x14ac:dyDescent="0.3">
      <c r="A43" s="1">
        <v>42</v>
      </c>
      <c r="B43" s="5">
        <v>44806</v>
      </c>
      <c r="C43" s="18">
        <v>0.58333333333333337</v>
      </c>
      <c r="D43">
        <v>20</v>
      </c>
      <c r="E43">
        <v>2</v>
      </c>
      <c r="F43" t="s">
        <v>100</v>
      </c>
      <c r="G43" t="s">
        <v>234</v>
      </c>
      <c r="H43">
        <v>494</v>
      </c>
      <c r="I43">
        <v>165.79999999999995</v>
      </c>
      <c r="J43">
        <v>172</v>
      </c>
      <c r="K43">
        <f t="shared" si="6"/>
        <v>6.2000000000000455</v>
      </c>
      <c r="L43" s="23">
        <v>4.8611111111111112E-3</v>
      </c>
      <c r="M43" s="32">
        <f t="shared" si="5"/>
        <v>7.0000000004479999</v>
      </c>
      <c r="N43" s="11"/>
      <c r="S43" s="1"/>
    </row>
    <row r="44" spans="1:20" x14ac:dyDescent="0.3">
      <c r="A44" s="1">
        <v>43</v>
      </c>
      <c r="B44" s="5">
        <v>44825</v>
      </c>
      <c r="C44" s="18">
        <v>0.55208333333333337</v>
      </c>
      <c r="D44">
        <v>21</v>
      </c>
      <c r="E44" t="s">
        <v>107</v>
      </c>
      <c r="F44" t="s">
        <v>114</v>
      </c>
      <c r="G44" t="s">
        <v>92</v>
      </c>
      <c r="H44">
        <v>583</v>
      </c>
      <c r="I44">
        <v>123.30000000000001</v>
      </c>
      <c r="J44">
        <v>135</v>
      </c>
      <c r="K44">
        <f t="shared" si="6"/>
        <v>11.699999999999989</v>
      </c>
      <c r="L44" s="23">
        <v>2.8703703703703708E-3</v>
      </c>
      <c r="M44" s="32">
        <f t="shared" si="5"/>
        <v>4.133333333597867</v>
      </c>
      <c r="N44" s="11">
        <v>0.75</v>
      </c>
      <c r="O44">
        <v>0</v>
      </c>
      <c r="P44">
        <v>1.6</v>
      </c>
      <c r="Q44">
        <v>180</v>
      </c>
      <c r="R44" s="7">
        <v>23</v>
      </c>
      <c r="S44" s="1">
        <f>IF(ABS(J44-Q44)&gt;180,360-ABS(J44-Q44),ABS(J44-Q44))</f>
        <v>45</v>
      </c>
      <c r="T44" t="s">
        <v>210</v>
      </c>
    </row>
    <row r="45" spans="1:20" x14ac:dyDescent="0.3">
      <c r="A45" s="1">
        <v>44</v>
      </c>
      <c r="D45">
        <v>21</v>
      </c>
      <c r="E45" t="s">
        <v>107</v>
      </c>
      <c r="F45" t="s">
        <v>45</v>
      </c>
      <c r="G45" t="s">
        <v>92</v>
      </c>
      <c r="H45">
        <v>583</v>
      </c>
      <c r="I45">
        <v>123.30000000000001</v>
      </c>
      <c r="L45" s="23">
        <v>5.9027777777777776E-3</v>
      </c>
      <c r="M45" s="32">
        <f t="shared" si="5"/>
        <v>8.5000000005440004</v>
      </c>
      <c r="N45" s="11"/>
      <c r="S45" s="1"/>
    </row>
    <row r="46" spans="1:20" x14ac:dyDescent="0.3">
      <c r="A46" s="1">
        <v>45</v>
      </c>
      <c r="B46" s="5">
        <v>44822</v>
      </c>
      <c r="C46" s="18">
        <v>0.625</v>
      </c>
      <c r="D46">
        <v>21</v>
      </c>
      <c r="E46" t="s">
        <v>108</v>
      </c>
      <c r="F46" t="s">
        <v>115</v>
      </c>
      <c r="G46" t="s">
        <v>184</v>
      </c>
      <c r="H46">
        <v>469</v>
      </c>
      <c r="I46">
        <v>65.800000000000011</v>
      </c>
      <c r="J46">
        <v>50</v>
      </c>
      <c r="K46">
        <f t="shared" ref="K46:K77" si="7">IF(ABS(I46-J46)&gt;180,360-ABS(I46-J46),ABS(I46-J46))</f>
        <v>15.800000000000011</v>
      </c>
      <c r="L46" s="23">
        <v>4.7453703703703703E-3</v>
      </c>
      <c r="M46" s="32">
        <f t="shared" si="5"/>
        <v>6.8333333337706668</v>
      </c>
      <c r="N46" s="11"/>
      <c r="S46" s="1"/>
    </row>
    <row r="47" spans="1:20" x14ac:dyDescent="0.3">
      <c r="A47" s="1">
        <v>46</v>
      </c>
      <c r="B47" s="5">
        <v>44822</v>
      </c>
      <c r="C47" s="18">
        <v>0.625</v>
      </c>
      <c r="D47">
        <v>21</v>
      </c>
      <c r="E47" t="s">
        <v>108</v>
      </c>
      <c r="F47" t="s">
        <v>116</v>
      </c>
      <c r="G47" t="s">
        <v>184</v>
      </c>
      <c r="H47">
        <v>469</v>
      </c>
      <c r="I47">
        <v>65.800000000000011</v>
      </c>
      <c r="J47">
        <v>50</v>
      </c>
      <c r="K47">
        <f t="shared" si="7"/>
        <v>15.800000000000011</v>
      </c>
      <c r="L47" s="23">
        <v>4.6874999999999998E-3</v>
      </c>
      <c r="M47" s="32">
        <f t="shared" si="5"/>
        <v>6.7500000004320002</v>
      </c>
      <c r="N47" s="11"/>
      <c r="S47" s="1"/>
    </row>
    <row r="48" spans="1:20" x14ac:dyDescent="0.3">
      <c r="A48" s="1">
        <v>47</v>
      </c>
      <c r="B48" s="5">
        <v>44825</v>
      </c>
      <c r="C48" s="18">
        <v>0.75208333333333333</v>
      </c>
      <c r="D48">
        <v>21</v>
      </c>
      <c r="E48" t="s">
        <v>108</v>
      </c>
      <c r="F48" t="s">
        <v>117</v>
      </c>
      <c r="G48" t="s">
        <v>92</v>
      </c>
      <c r="H48">
        <v>469</v>
      </c>
      <c r="I48">
        <v>65.800000000000011</v>
      </c>
      <c r="J48">
        <v>50</v>
      </c>
      <c r="K48">
        <f t="shared" si="7"/>
        <v>15.800000000000011</v>
      </c>
      <c r="L48" s="23">
        <v>2.3148148148148151E-3</v>
      </c>
      <c r="M48" s="32">
        <f t="shared" si="5"/>
        <v>3.3333333335466673</v>
      </c>
      <c r="N48" s="33">
        <v>0.3</v>
      </c>
      <c r="O48">
        <v>0</v>
      </c>
      <c r="P48">
        <v>1.5</v>
      </c>
      <c r="Q48">
        <v>110</v>
      </c>
      <c r="R48" s="7">
        <v>20</v>
      </c>
      <c r="S48" s="1">
        <f>IF(ABS(J48-Q48)&gt;180,360-ABS(J48-Q48),ABS(J48-Q48))</f>
        <v>60</v>
      </c>
      <c r="T48" t="s">
        <v>211</v>
      </c>
    </row>
    <row r="49" spans="1:20" x14ac:dyDescent="0.3">
      <c r="A49" s="1">
        <v>48</v>
      </c>
      <c r="B49" s="5">
        <v>44827</v>
      </c>
      <c r="C49" s="18"/>
      <c r="D49">
        <v>21</v>
      </c>
      <c r="E49" t="s">
        <v>109</v>
      </c>
      <c r="F49" t="s">
        <v>118</v>
      </c>
      <c r="G49" t="s">
        <v>184</v>
      </c>
      <c r="H49">
        <v>435</v>
      </c>
      <c r="I49">
        <v>118.39999999999998</v>
      </c>
      <c r="J49">
        <v>90</v>
      </c>
      <c r="K49">
        <f t="shared" si="7"/>
        <v>28.399999999999977</v>
      </c>
      <c r="L49" s="23">
        <v>2.7777777777777779E-3</v>
      </c>
      <c r="M49" s="32">
        <f t="shared" si="5"/>
        <v>4.0000000002560006</v>
      </c>
      <c r="N49" s="11"/>
      <c r="R49" s="7">
        <v>12</v>
      </c>
      <c r="S49" s="1"/>
    </row>
    <row r="50" spans="1:20" x14ac:dyDescent="0.3">
      <c r="A50" s="1">
        <v>49</v>
      </c>
      <c r="B50" s="5">
        <v>44840</v>
      </c>
      <c r="C50" s="18">
        <v>0.59930555555555554</v>
      </c>
      <c r="D50">
        <v>21</v>
      </c>
      <c r="E50" t="s">
        <v>110</v>
      </c>
      <c r="F50" t="s">
        <v>61</v>
      </c>
      <c r="G50" t="s">
        <v>92</v>
      </c>
      <c r="H50">
        <v>196</v>
      </c>
      <c r="I50">
        <v>104</v>
      </c>
      <c r="J50">
        <v>100</v>
      </c>
      <c r="K50">
        <f t="shared" si="7"/>
        <v>4</v>
      </c>
      <c r="L50" s="23">
        <v>1.2731481481481483E-3</v>
      </c>
      <c r="M50" s="32">
        <f t="shared" si="5"/>
        <v>1.8333333334506667</v>
      </c>
      <c r="N50" s="33">
        <v>0</v>
      </c>
      <c r="O50">
        <v>0</v>
      </c>
      <c r="P50">
        <v>1.5</v>
      </c>
      <c r="Q50">
        <v>180</v>
      </c>
      <c r="R50" s="7">
        <v>21</v>
      </c>
      <c r="S50" s="1">
        <f>IF(ABS(J50-Q50)&gt;180,360-ABS(J50-Q50),ABS(J50-Q50))</f>
        <v>80</v>
      </c>
      <c r="T50" t="s">
        <v>211</v>
      </c>
    </row>
    <row r="51" spans="1:20" x14ac:dyDescent="0.3">
      <c r="A51" s="1">
        <v>50</v>
      </c>
      <c r="B51" s="5">
        <v>44827</v>
      </c>
      <c r="D51">
        <v>21</v>
      </c>
      <c r="E51" t="s">
        <v>111</v>
      </c>
      <c r="F51" t="s">
        <v>85</v>
      </c>
      <c r="G51" t="s">
        <v>184</v>
      </c>
      <c r="H51">
        <v>118</v>
      </c>
      <c r="I51">
        <v>3</v>
      </c>
      <c r="J51">
        <v>350</v>
      </c>
      <c r="K51">
        <f t="shared" si="7"/>
        <v>13</v>
      </c>
      <c r="L51" s="23">
        <v>1.6203703703703703E-3</v>
      </c>
      <c r="M51" s="32">
        <f t="shared" si="5"/>
        <v>2.3333333334826665</v>
      </c>
      <c r="N51" s="11"/>
      <c r="R51" s="7">
        <v>17</v>
      </c>
      <c r="S51" s="1"/>
    </row>
    <row r="52" spans="1:20" x14ac:dyDescent="0.3">
      <c r="A52" s="1">
        <v>51</v>
      </c>
      <c r="B52" s="5">
        <v>44827</v>
      </c>
      <c r="D52">
        <v>21</v>
      </c>
      <c r="E52" t="s">
        <v>122</v>
      </c>
      <c r="F52" t="s">
        <v>46</v>
      </c>
      <c r="G52" t="s">
        <v>184</v>
      </c>
      <c r="H52">
        <v>181</v>
      </c>
      <c r="I52">
        <v>229</v>
      </c>
      <c r="J52">
        <v>220</v>
      </c>
      <c r="K52">
        <f t="shared" si="7"/>
        <v>9</v>
      </c>
      <c r="L52" s="23">
        <v>1.3888888888888889E-3</v>
      </c>
      <c r="M52" s="32">
        <f t="shared" si="5"/>
        <v>2.0000000001280003</v>
      </c>
      <c r="N52" s="11"/>
      <c r="R52" s="7">
        <v>15</v>
      </c>
      <c r="S52" s="1"/>
    </row>
    <row r="53" spans="1:20" x14ac:dyDescent="0.3">
      <c r="A53" s="1">
        <v>52</v>
      </c>
      <c r="B53" s="5">
        <v>44833</v>
      </c>
      <c r="C53" s="18">
        <v>0.49652777777777773</v>
      </c>
      <c r="D53">
        <v>21</v>
      </c>
      <c r="E53" t="s">
        <v>111</v>
      </c>
      <c r="F53" t="s">
        <v>120</v>
      </c>
      <c r="G53" t="s">
        <v>184</v>
      </c>
      <c r="H53">
        <v>118</v>
      </c>
      <c r="I53">
        <v>3</v>
      </c>
      <c r="J53">
        <v>10</v>
      </c>
      <c r="K53">
        <f t="shared" si="7"/>
        <v>7</v>
      </c>
      <c r="L53" s="23">
        <v>1.2152777777777778E-3</v>
      </c>
      <c r="M53" s="32">
        <f t="shared" si="5"/>
        <v>1.750000000112</v>
      </c>
      <c r="N53" s="11"/>
      <c r="S53" s="1"/>
    </row>
    <row r="54" spans="1:20" x14ac:dyDescent="0.3">
      <c r="A54" s="1">
        <v>53</v>
      </c>
      <c r="B54" s="5">
        <v>44834</v>
      </c>
      <c r="C54" s="18">
        <v>0.59375</v>
      </c>
      <c r="D54">
        <v>21</v>
      </c>
      <c r="E54" t="s">
        <v>111</v>
      </c>
      <c r="F54" t="s">
        <v>61</v>
      </c>
      <c r="G54" t="s">
        <v>184</v>
      </c>
      <c r="H54">
        <v>118</v>
      </c>
      <c r="I54">
        <v>3</v>
      </c>
      <c r="J54">
        <v>10</v>
      </c>
      <c r="K54">
        <f t="shared" si="7"/>
        <v>7</v>
      </c>
      <c r="L54" s="23">
        <v>1.9675925925925928E-3</v>
      </c>
      <c r="M54" s="32">
        <f t="shared" si="5"/>
        <v>2.8333333335146671</v>
      </c>
      <c r="N54" s="11"/>
      <c r="S54" s="1"/>
    </row>
    <row r="55" spans="1:20" x14ac:dyDescent="0.3">
      <c r="A55" s="1">
        <v>54</v>
      </c>
      <c r="B55" s="5">
        <v>44834</v>
      </c>
      <c r="C55" s="18">
        <v>0.64583333333333337</v>
      </c>
      <c r="D55">
        <v>21</v>
      </c>
      <c r="E55" t="s">
        <v>112</v>
      </c>
      <c r="F55" t="s">
        <v>45</v>
      </c>
      <c r="G55" t="s">
        <v>184</v>
      </c>
      <c r="H55">
        <v>19</v>
      </c>
      <c r="I55">
        <v>77</v>
      </c>
      <c r="J55">
        <v>170</v>
      </c>
      <c r="K55">
        <f t="shared" si="7"/>
        <v>93</v>
      </c>
      <c r="L55" s="23">
        <v>4.9189814814814816E-3</v>
      </c>
      <c r="M55" s="32">
        <f t="shared" si="5"/>
        <v>7.0833333337866673</v>
      </c>
      <c r="N55" s="11"/>
      <c r="S55" s="1"/>
    </row>
    <row r="56" spans="1:20" x14ac:dyDescent="0.3">
      <c r="A56" s="1">
        <v>55</v>
      </c>
      <c r="B56" s="5">
        <v>44839</v>
      </c>
      <c r="C56" s="18">
        <v>0.67847222222222225</v>
      </c>
      <c r="D56">
        <v>21</v>
      </c>
      <c r="E56" t="s">
        <v>119</v>
      </c>
      <c r="F56" t="s">
        <v>61</v>
      </c>
      <c r="G56" t="s">
        <v>92</v>
      </c>
      <c r="H56">
        <v>109</v>
      </c>
      <c r="I56">
        <v>4</v>
      </c>
      <c r="J56">
        <v>355</v>
      </c>
      <c r="K56">
        <f t="shared" si="7"/>
        <v>9</v>
      </c>
      <c r="L56" s="23">
        <v>1.7245370370370372E-3</v>
      </c>
      <c r="M56" s="32">
        <f t="shared" si="5"/>
        <v>2.4833333334922671</v>
      </c>
      <c r="N56" s="33">
        <v>1</v>
      </c>
      <c r="O56">
        <v>0</v>
      </c>
      <c r="P56">
        <v>2.5</v>
      </c>
      <c r="Q56">
        <v>180</v>
      </c>
      <c r="R56" s="7">
        <v>20</v>
      </c>
      <c r="S56" s="1">
        <f>IF(ABS(J56-Q56)&gt;180,360-ABS(J56-Q56),ABS(J56-Q56))</f>
        <v>175</v>
      </c>
      <c r="T56" t="s">
        <v>212</v>
      </c>
    </row>
    <row r="57" spans="1:20" x14ac:dyDescent="0.3">
      <c r="A57" s="1">
        <v>56</v>
      </c>
      <c r="B57" s="5">
        <v>44824</v>
      </c>
      <c r="C57" s="18">
        <v>0.77777777777777779</v>
      </c>
      <c r="D57">
        <v>22</v>
      </c>
      <c r="E57">
        <v>11</v>
      </c>
      <c r="F57" t="s">
        <v>61</v>
      </c>
      <c r="G57" t="s">
        <v>92</v>
      </c>
      <c r="H57">
        <v>687</v>
      </c>
      <c r="I57">
        <v>63</v>
      </c>
      <c r="J57">
        <v>60</v>
      </c>
      <c r="K57">
        <f t="shared" si="7"/>
        <v>3</v>
      </c>
      <c r="L57" s="23">
        <v>5.6134259259259271E-3</v>
      </c>
      <c r="M57" s="32">
        <f t="shared" si="5"/>
        <v>8.0833333338506677</v>
      </c>
      <c r="N57" s="33">
        <v>0.8</v>
      </c>
      <c r="O57">
        <v>0</v>
      </c>
      <c r="P57">
        <v>1</v>
      </c>
      <c r="Q57">
        <v>45</v>
      </c>
      <c r="R57" s="7">
        <v>15.9</v>
      </c>
      <c r="S57" s="1">
        <f>IF(ABS(J57-Q57)&gt;180,360-ABS(J57-Q57),ABS(J57-Q57))</f>
        <v>15</v>
      </c>
      <c r="T57" t="s">
        <v>210</v>
      </c>
    </row>
    <row r="58" spans="1:20" x14ac:dyDescent="0.3">
      <c r="A58" s="1">
        <v>57</v>
      </c>
      <c r="B58" s="5">
        <v>44816</v>
      </c>
      <c r="C58" s="18">
        <v>0.58333333333333337</v>
      </c>
      <c r="D58">
        <v>23</v>
      </c>
      <c r="E58">
        <v>1</v>
      </c>
      <c r="F58" t="s">
        <v>62</v>
      </c>
      <c r="G58" t="s">
        <v>22</v>
      </c>
      <c r="H58">
        <v>957</v>
      </c>
      <c r="I58">
        <v>63.600000000000023</v>
      </c>
      <c r="J58">
        <v>60</v>
      </c>
      <c r="K58">
        <f t="shared" si="7"/>
        <v>3.6000000000000227</v>
      </c>
      <c r="L58" s="23">
        <v>3.9930555555555561E-3</v>
      </c>
      <c r="M58" s="32">
        <f t="shared" si="5"/>
        <v>5.7500000003680007</v>
      </c>
      <c r="N58" s="33">
        <v>0.25</v>
      </c>
      <c r="O58">
        <v>0</v>
      </c>
      <c r="P58">
        <v>1</v>
      </c>
      <c r="R58" s="7">
        <v>25</v>
      </c>
      <c r="S58" s="1"/>
    </row>
    <row r="59" spans="1:20" x14ac:dyDescent="0.3">
      <c r="A59" s="1">
        <v>58</v>
      </c>
      <c r="B59" s="5">
        <v>44819</v>
      </c>
      <c r="C59" s="18">
        <v>0.59166666666666667</v>
      </c>
      <c r="D59">
        <v>23</v>
      </c>
      <c r="E59">
        <v>2</v>
      </c>
      <c r="F59" t="s">
        <v>45</v>
      </c>
      <c r="G59" t="s">
        <v>235</v>
      </c>
      <c r="H59">
        <v>526</v>
      </c>
      <c r="I59">
        <v>84.199999999999989</v>
      </c>
      <c r="J59">
        <v>90</v>
      </c>
      <c r="K59">
        <f t="shared" si="7"/>
        <v>5.8000000000000114</v>
      </c>
      <c r="L59" s="23">
        <v>2.8819444444444444E-3</v>
      </c>
      <c r="M59" s="32">
        <f t="shared" si="5"/>
        <v>4.1500000002656003</v>
      </c>
      <c r="N59" s="33">
        <v>0.75</v>
      </c>
      <c r="O59">
        <v>0</v>
      </c>
      <c r="P59">
        <v>3</v>
      </c>
      <c r="R59" s="7">
        <v>15</v>
      </c>
      <c r="S59" s="1"/>
    </row>
    <row r="60" spans="1:20" x14ac:dyDescent="0.3">
      <c r="A60" s="1">
        <v>59</v>
      </c>
      <c r="B60" s="5">
        <v>44819</v>
      </c>
      <c r="C60" s="18">
        <v>0.60763888888888895</v>
      </c>
      <c r="D60">
        <v>23</v>
      </c>
      <c r="E60">
        <v>3</v>
      </c>
      <c r="F60" t="s">
        <v>45</v>
      </c>
      <c r="G60" t="s">
        <v>235</v>
      </c>
      <c r="H60">
        <v>214</v>
      </c>
      <c r="I60">
        <v>78</v>
      </c>
      <c r="J60">
        <v>90</v>
      </c>
      <c r="K60">
        <f t="shared" si="7"/>
        <v>12</v>
      </c>
      <c r="L60" s="23">
        <v>1.1805555555555556E-3</v>
      </c>
      <c r="M60" s="32">
        <f t="shared" si="5"/>
        <v>1.7000000001088</v>
      </c>
      <c r="N60" s="33">
        <v>0.75</v>
      </c>
      <c r="O60">
        <v>0</v>
      </c>
      <c r="P60">
        <v>3</v>
      </c>
      <c r="R60" s="7">
        <v>15</v>
      </c>
      <c r="S60" s="1"/>
    </row>
    <row r="61" spans="1:20" x14ac:dyDescent="0.3">
      <c r="A61" s="1">
        <v>60</v>
      </c>
      <c r="B61" s="5">
        <v>44840</v>
      </c>
      <c r="D61">
        <v>24</v>
      </c>
      <c r="E61">
        <v>1</v>
      </c>
      <c r="F61" t="s">
        <v>46</v>
      </c>
      <c r="G61" t="s">
        <v>165</v>
      </c>
      <c r="H61">
        <v>889</v>
      </c>
      <c r="I61">
        <v>49.899999999999977</v>
      </c>
      <c r="J61">
        <v>45</v>
      </c>
      <c r="K61">
        <f t="shared" si="7"/>
        <v>4.8999999999999773</v>
      </c>
      <c r="L61" s="23">
        <v>6.2499999999999995E-3</v>
      </c>
      <c r="M61" s="32">
        <f t="shared" si="5"/>
        <v>9.0000000005759997</v>
      </c>
      <c r="N61" s="11"/>
      <c r="S61" s="1"/>
    </row>
    <row r="62" spans="1:20" x14ac:dyDescent="0.3">
      <c r="A62" s="1">
        <v>61</v>
      </c>
      <c r="B62" s="5">
        <v>44835</v>
      </c>
      <c r="C62" s="18">
        <v>0.50763888888888886</v>
      </c>
      <c r="D62">
        <v>26</v>
      </c>
      <c r="E62">
        <v>1</v>
      </c>
      <c r="F62" t="s">
        <v>46</v>
      </c>
      <c r="G62" t="s">
        <v>166</v>
      </c>
      <c r="H62">
        <v>548</v>
      </c>
      <c r="I62">
        <v>203.3</v>
      </c>
      <c r="J62">
        <v>200</v>
      </c>
      <c r="K62">
        <f t="shared" si="7"/>
        <v>3.3000000000000114</v>
      </c>
      <c r="L62" s="23">
        <v>3.472222222222222E-3</v>
      </c>
      <c r="M62" s="32">
        <f t="shared" si="5"/>
        <v>5.00000000032</v>
      </c>
      <c r="N62" s="11"/>
      <c r="O62">
        <v>0</v>
      </c>
      <c r="S62" s="1"/>
    </row>
    <row r="63" spans="1:20" x14ac:dyDescent="0.3">
      <c r="A63" s="1">
        <v>62</v>
      </c>
      <c r="B63" s="5">
        <v>44826</v>
      </c>
      <c r="C63" s="18">
        <v>0.77083333333333337</v>
      </c>
      <c r="D63">
        <v>27</v>
      </c>
      <c r="E63">
        <v>1</v>
      </c>
      <c r="F63" t="s">
        <v>45</v>
      </c>
      <c r="G63" t="s">
        <v>167</v>
      </c>
      <c r="H63">
        <v>674</v>
      </c>
      <c r="I63">
        <v>280.5</v>
      </c>
      <c r="J63">
        <v>335</v>
      </c>
      <c r="K63">
        <f t="shared" si="7"/>
        <v>54.5</v>
      </c>
      <c r="L63" s="23">
        <v>5.9027777777777776E-3</v>
      </c>
      <c r="M63" s="32">
        <f t="shared" si="5"/>
        <v>8.5000000005440004</v>
      </c>
      <c r="N63" s="11"/>
      <c r="S63" s="1"/>
    </row>
    <row r="64" spans="1:20" x14ac:dyDescent="0.3">
      <c r="A64" s="1">
        <v>63</v>
      </c>
      <c r="B64" s="5">
        <v>44854</v>
      </c>
      <c r="C64" s="18">
        <v>0.76388888888888884</v>
      </c>
      <c r="D64">
        <v>28</v>
      </c>
      <c r="E64" t="s">
        <v>159</v>
      </c>
      <c r="F64" t="s">
        <v>46</v>
      </c>
      <c r="G64" t="s">
        <v>92</v>
      </c>
      <c r="H64">
        <v>359</v>
      </c>
      <c r="I64">
        <v>72.5</v>
      </c>
      <c r="J64">
        <v>80</v>
      </c>
      <c r="K64">
        <f t="shared" si="7"/>
        <v>7.5</v>
      </c>
      <c r="L64" s="23">
        <v>2.1759259259259258E-3</v>
      </c>
      <c r="M64" s="32">
        <f t="shared" si="5"/>
        <v>3.1333333335338667</v>
      </c>
      <c r="N64" s="33">
        <v>1</v>
      </c>
      <c r="O64">
        <v>0</v>
      </c>
      <c r="P64">
        <v>0</v>
      </c>
      <c r="R64" s="7">
        <v>18</v>
      </c>
      <c r="S64" s="1"/>
    </row>
    <row r="65" spans="1:20" x14ac:dyDescent="0.3">
      <c r="A65" s="1">
        <v>64</v>
      </c>
      <c r="B65" s="5">
        <v>44841</v>
      </c>
      <c r="D65">
        <v>29</v>
      </c>
      <c r="E65">
        <v>1</v>
      </c>
      <c r="F65" t="s">
        <v>92</v>
      </c>
      <c r="G65" t="s">
        <v>224</v>
      </c>
      <c r="H65">
        <v>619</v>
      </c>
      <c r="I65">
        <v>88.2</v>
      </c>
      <c r="J65">
        <v>76</v>
      </c>
      <c r="K65">
        <f t="shared" si="7"/>
        <v>12.200000000000003</v>
      </c>
      <c r="L65" s="23">
        <v>1.3888888888888889E-3</v>
      </c>
      <c r="M65" s="32">
        <f t="shared" ref="M65:M96" si="8">L65/0.0006944444444</f>
        <v>2.0000000001280003</v>
      </c>
      <c r="N65" s="11"/>
      <c r="S65" s="1"/>
    </row>
    <row r="66" spans="1:20" x14ac:dyDescent="0.3">
      <c r="A66" s="1">
        <v>65</v>
      </c>
      <c r="B66" s="5">
        <v>44839</v>
      </c>
      <c r="D66">
        <v>29</v>
      </c>
      <c r="E66">
        <v>1</v>
      </c>
      <c r="F66" t="s">
        <v>100</v>
      </c>
      <c r="G66" t="s">
        <v>224</v>
      </c>
      <c r="H66">
        <v>619</v>
      </c>
      <c r="I66">
        <v>88.2</v>
      </c>
      <c r="J66">
        <v>129</v>
      </c>
      <c r="K66">
        <f t="shared" si="7"/>
        <v>40.799999999999997</v>
      </c>
      <c r="L66" s="23">
        <v>5.5555555555555558E-3</v>
      </c>
      <c r="M66" s="32">
        <f t="shared" si="8"/>
        <v>8.0000000005120011</v>
      </c>
      <c r="N66" s="11"/>
      <c r="S66" s="1"/>
    </row>
    <row r="67" spans="1:20" x14ac:dyDescent="0.3">
      <c r="A67" s="1">
        <v>66</v>
      </c>
      <c r="B67" t="s">
        <v>170</v>
      </c>
      <c r="D67">
        <v>30</v>
      </c>
      <c r="E67">
        <v>1</v>
      </c>
      <c r="F67" t="s">
        <v>164</v>
      </c>
      <c r="G67" t="s">
        <v>224</v>
      </c>
      <c r="H67">
        <v>197</v>
      </c>
      <c r="I67">
        <v>35</v>
      </c>
      <c r="J67">
        <v>62</v>
      </c>
      <c r="K67">
        <f t="shared" si="7"/>
        <v>27</v>
      </c>
      <c r="L67" s="28">
        <v>2.0833333333333333E-3</v>
      </c>
      <c r="M67" s="32">
        <f t="shared" si="8"/>
        <v>3.0000000001920002</v>
      </c>
      <c r="N67" s="11"/>
      <c r="S67" s="1"/>
    </row>
    <row r="68" spans="1:20" x14ac:dyDescent="0.3">
      <c r="A68" s="1">
        <v>67</v>
      </c>
      <c r="B68" t="s">
        <v>171</v>
      </c>
      <c r="D68">
        <v>30</v>
      </c>
      <c r="E68">
        <v>2</v>
      </c>
      <c r="F68" t="s">
        <v>165</v>
      </c>
      <c r="G68" t="s">
        <v>224</v>
      </c>
      <c r="H68">
        <v>404</v>
      </c>
      <c r="I68">
        <v>293.10000000000002</v>
      </c>
      <c r="J68">
        <v>281</v>
      </c>
      <c r="K68">
        <f t="shared" si="7"/>
        <v>12.100000000000023</v>
      </c>
      <c r="L68" s="28">
        <v>2.7777777777777779E-3</v>
      </c>
      <c r="M68" s="32">
        <f t="shared" si="8"/>
        <v>4.0000000002560006</v>
      </c>
      <c r="N68" s="11"/>
      <c r="S68" s="1"/>
    </row>
    <row r="69" spans="1:20" x14ac:dyDescent="0.3">
      <c r="A69" s="1">
        <v>68</v>
      </c>
      <c r="B69" s="5">
        <v>44844</v>
      </c>
      <c r="D69">
        <v>30</v>
      </c>
      <c r="E69">
        <v>3</v>
      </c>
      <c r="F69" t="s">
        <v>166</v>
      </c>
      <c r="G69" t="s">
        <v>224</v>
      </c>
      <c r="H69">
        <v>503</v>
      </c>
      <c r="I69">
        <v>295.60000000000002</v>
      </c>
      <c r="J69">
        <v>288</v>
      </c>
      <c r="K69">
        <f t="shared" si="7"/>
        <v>7.6000000000000227</v>
      </c>
      <c r="L69" s="28">
        <v>5.5555555555555558E-3</v>
      </c>
      <c r="M69" s="32">
        <f t="shared" si="8"/>
        <v>8.0000000005120011</v>
      </c>
      <c r="N69" s="11"/>
      <c r="S69" s="1"/>
    </row>
    <row r="70" spans="1:20" x14ac:dyDescent="0.3">
      <c r="A70" s="1">
        <v>69</v>
      </c>
      <c r="B70" s="5">
        <v>44814</v>
      </c>
      <c r="D70">
        <v>30</v>
      </c>
      <c r="E70">
        <v>4</v>
      </c>
      <c r="F70" t="s">
        <v>167</v>
      </c>
      <c r="G70" t="s">
        <v>224</v>
      </c>
      <c r="H70">
        <v>493</v>
      </c>
      <c r="I70">
        <v>261.2</v>
      </c>
      <c r="J70">
        <v>238</v>
      </c>
      <c r="K70">
        <f t="shared" si="7"/>
        <v>23.199999999999989</v>
      </c>
      <c r="L70" s="28">
        <v>2.7777777777777779E-3</v>
      </c>
      <c r="M70" s="32">
        <f t="shared" si="8"/>
        <v>4.0000000002560006</v>
      </c>
      <c r="N70" s="11"/>
      <c r="S70" s="1"/>
    </row>
    <row r="71" spans="1:20" x14ac:dyDescent="0.3">
      <c r="A71" s="1">
        <v>70</v>
      </c>
      <c r="B71" s="5">
        <v>44783</v>
      </c>
      <c r="D71">
        <v>30</v>
      </c>
      <c r="E71">
        <v>5</v>
      </c>
      <c r="F71" t="s">
        <v>168</v>
      </c>
      <c r="G71" t="s">
        <v>224</v>
      </c>
      <c r="H71">
        <v>939</v>
      </c>
      <c r="I71">
        <v>227.1</v>
      </c>
      <c r="J71">
        <v>201</v>
      </c>
      <c r="K71">
        <f t="shared" si="7"/>
        <v>26.099999999999994</v>
      </c>
      <c r="L71" s="28">
        <v>4.8611111111111112E-3</v>
      </c>
      <c r="M71" s="32">
        <f t="shared" si="8"/>
        <v>7.0000000004479999</v>
      </c>
      <c r="N71" s="11"/>
      <c r="S71" s="1"/>
    </row>
    <row r="72" spans="1:20" x14ac:dyDescent="0.3">
      <c r="A72" s="1">
        <v>71</v>
      </c>
      <c r="B72" s="5">
        <v>44783</v>
      </c>
      <c r="D72">
        <v>30</v>
      </c>
      <c r="E72">
        <v>6</v>
      </c>
      <c r="F72" t="s">
        <v>24</v>
      </c>
      <c r="G72" t="s">
        <v>224</v>
      </c>
      <c r="H72">
        <v>891</v>
      </c>
      <c r="I72">
        <v>297.2</v>
      </c>
      <c r="J72">
        <v>327</v>
      </c>
      <c r="K72">
        <f t="shared" si="7"/>
        <v>29.800000000000011</v>
      </c>
      <c r="L72" s="28">
        <v>4.8611111111111112E-3</v>
      </c>
      <c r="M72" s="32">
        <f t="shared" si="8"/>
        <v>7.0000000004479999</v>
      </c>
      <c r="N72" s="11"/>
      <c r="S72" s="1"/>
    </row>
    <row r="73" spans="1:20" x14ac:dyDescent="0.3">
      <c r="A73" s="1">
        <v>72</v>
      </c>
      <c r="B73" s="5">
        <v>44814</v>
      </c>
      <c r="D73">
        <v>30</v>
      </c>
      <c r="E73">
        <v>7</v>
      </c>
      <c r="F73" t="s">
        <v>169</v>
      </c>
      <c r="G73" t="s">
        <v>224</v>
      </c>
      <c r="H73">
        <v>504</v>
      </c>
      <c r="I73">
        <v>295.8</v>
      </c>
      <c r="J73">
        <v>316</v>
      </c>
      <c r="K73">
        <f t="shared" si="7"/>
        <v>20.199999999999989</v>
      </c>
      <c r="L73" s="28">
        <v>4.8611111111111112E-3</v>
      </c>
      <c r="M73" s="32">
        <f t="shared" si="8"/>
        <v>7.0000000004479999</v>
      </c>
      <c r="N73" s="11"/>
      <c r="S73" s="1"/>
    </row>
    <row r="74" spans="1:20" x14ac:dyDescent="0.3">
      <c r="A74" s="1">
        <v>73</v>
      </c>
      <c r="B74" s="5">
        <v>44825</v>
      </c>
      <c r="C74" s="18">
        <v>0.75138888888888899</v>
      </c>
      <c r="D74">
        <v>31</v>
      </c>
      <c r="E74" t="s">
        <v>108</v>
      </c>
      <c r="F74" t="s">
        <v>175</v>
      </c>
      <c r="G74" t="s">
        <v>92</v>
      </c>
      <c r="H74">
        <v>1058</v>
      </c>
      <c r="I74">
        <v>114.19999999999999</v>
      </c>
      <c r="J74">
        <v>120</v>
      </c>
      <c r="K74">
        <f t="shared" si="7"/>
        <v>5.8000000000000114</v>
      </c>
      <c r="L74" s="23">
        <v>5.6481481481481478E-3</v>
      </c>
      <c r="M74" s="32">
        <f t="shared" si="8"/>
        <v>8.1333333338538658</v>
      </c>
      <c r="N74" s="33">
        <v>0.3</v>
      </c>
      <c r="O74">
        <v>0</v>
      </c>
      <c r="P74">
        <v>1.5</v>
      </c>
      <c r="Q74">
        <v>110</v>
      </c>
      <c r="R74" s="7">
        <v>20</v>
      </c>
      <c r="S74" s="1">
        <f>IF(ABS(J74-Q74)&gt;180,360-ABS(J74-Q74),ABS(J74-Q74))</f>
        <v>10</v>
      </c>
      <c r="T74" t="s">
        <v>210</v>
      </c>
    </row>
    <row r="75" spans="1:20" x14ac:dyDescent="0.3">
      <c r="A75" s="1">
        <v>74</v>
      </c>
      <c r="B75" s="5">
        <v>44822</v>
      </c>
      <c r="C75" s="18">
        <v>0.625</v>
      </c>
      <c r="D75">
        <v>31</v>
      </c>
      <c r="E75" t="s">
        <v>108</v>
      </c>
      <c r="F75" t="s">
        <v>176</v>
      </c>
      <c r="G75" t="s">
        <v>184</v>
      </c>
      <c r="H75">
        <v>1058</v>
      </c>
      <c r="I75">
        <v>114.19999999999999</v>
      </c>
      <c r="J75">
        <v>120</v>
      </c>
      <c r="K75">
        <f t="shared" si="7"/>
        <v>5.8000000000000114</v>
      </c>
      <c r="L75" s="23">
        <v>4.7453703703703703E-3</v>
      </c>
      <c r="M75" s="32">
        <f t="shared" si="8"/>
        <v>6.8333333337706668</v>
      </c>
      <c r="N75" s="11"/>
      <c r="S75" s="1"/>
    </row>
    <row r="76" spans="1:20" x14ac:dyDescent="0.3">
      <c r="A76" s="1">
        <v>75</v>
      </c>
      <c r="B76" s="5">
        <v>44834</v>
      </c>
      <c r="C76" s="18">
        <v>0.59375</v>
      </c>
      <c r="D76">
        <v>31</v>
      </c>
      <c r="E76" t="s">
        <v>111</v>
      </c>
      <c r="F76" t="s">
        <v>174</v>
      </c>
      <c r="G76" t="s">
        <v>184</v>
      </c>
      <c r="H76">
        <v>846</v>
      </c>
      <c r="I76">
        <v>151.80000000000001</v>
      </c>
      <c r="J76">
        <v>135</v>
      </c>
      <c r="K76">
        <f t="shared" si="7"/>
        <v>16.800000000000011</v>
      </c>
      <c r="L76" s="23">
        <v>4.1666666666666666E-3</v>
      </c>
      <c r="M76" s="32">
        <f t="shared" si="8"/>
        <v>6.0000000003840004</v>
      </c>
      <c r="N76" s="11"/>
      <c r="S76" s="1"/>
    </row>
    <row r="77" spans="1:20" x14ac:dyDescent="0.3">
      <c r="A77" s="1">
        <v>76</v>
      </c>
      <c r="B77" s="5">
        <v>44853</v>
      </c>
      <c r="C77" s="18">
        <v>0.73958333333333337</v>
      </c>
      <c r="D77">
        <v>32</v>
      </c>
      <c r="E77" t="s">
        <v>178</v>
      </c>
      <c r="F77" t="s">
        <v>46</v>
      </c>
      <c r="G77" t="s">
        <v>168</v>
      </c>
      <c r="H77">
        <v>448</v>
      </c>
      <c r="I77">
        <v>48.399999999999977</v>
      </c>
      <c r="J77">
        <v>35</v>
      </c>
      <c r="K77">
        <f t="shared" si="7"/>
        <v>13.399999999999977</v>
      </c>
      <c r="L77" s="23">
        <v>2.5462962962962961E-3</v>
      </c>
      <c r="M77" s="32">
        <f t="shared" si="8"/>
        <v>3.666666666901333</v>
      </c>
      <c r="N77" s="11"/>
      <c r="S77" s="1"/>
    </row>
    <row r="78" spans="1:20" x14ac:dyDescent="0.3">
      <c r="A78" s="1">
        <v>77</v>
      </c>
      <c r="B78" s="5">
        <v>44855</v>
      </c>
      <c r="C78" s="18">
        <v>0.5625</v>
      </c>
      <c r="D78">
        <v>32</v>
      </c>
      <c r="E78" t="s">
        <v>179</v>
      </c>
      <c r="F78" t="s">
        <v>41</v>
      </c>
      <c r="G78" t="s">
        <v>168</v>
      </c>
      <c r="H78">
        <v>241</v>
      </c>
      <c r="I78">
        <v>73</v>
      </c>
      <c r="J78">
        <v>46</v>
      </c>
      <c r="K78">
        <f t="shared" ref="K78:K98" si="9">IF(ABS(I78-J78)&gt;180,360-ABS(I78-J78),ABS(I78-J78))</f>
        <v>27</v>
      </c>
      <c r="L78" s="23">
        <v>2.7777777777777779E-3</v>
      </c>
      <c r="M78" s="32">
        <f t="shared" si="8"/>
        <v>4.0000000002560006</v>
      </c>
      <c r="N78" s="11"/>
      <c r="S78" s="1"/>
    </row>
    <row r="79" spans="1:20" x14ac:dyDescent="0.3">
      <c r="A79" s="1">
        <v>78</v>
      </c>
      <c r="B79" s="5">
        <v>44874</v>
      </c>
      <c r="C79" s="18">
        <v>0.65</v>
      </c>
      <c r="D79">
        <v>33</v>
      </c>
      <c r="E79" t="s">
        <v>181</v>
      </c>
      <c r="F79" t="s">
        <v>46</v>
      </c>
      <c r="G79" t="s">
        <v>92</v>
      </c>
      <c r="H79">
        <v>78</v>
      </c>
      <c r="I79">
        <v>113</v>
      </c>
      <c r="J79">
        <v>130</v>
      </c>
      <c r="K79">
        <f t="shared" si="9"/>
        <v>17</v>
      </c>
      <c r="L79" s="23">
        <v>1.5509259259259261E-3</v>
      </c>
      <c r="M79" s="32">
        <f t="shared" si="8"/>
        <v>2.2333333334762671</v>
      </c>
      <c r="N79" s="11">
        <v>0.25</v>
      </c>
      <c r="O79">
        <v>0</v>
      </c>
      <c r="P79">
        <v>3</v>
      </c>
      <c r="Q79">
        <v>180</v>
      </c>
      <c r="R79" s="7">
        <v>13</v>
      </c>
      <c r="S79" s="1">
        <f>IF(ABS(J79-Q79)&gt;180,360-ABS(J79-Q79),ABS(J79-Q79))</f>
        <v>50</v>
      </c>
      <c r="T79" t="s">
        <v>211</v>
      </c>
    </row>
    <row r="80" spans="1:20" x14ac:dyDescent="0.3">
      <c r="A80" s="1">
        <v>79</v>
      </c>
      <c r="B80" s="5">
        <v>44874</v>
      </c>
      <c r="C80" s="18">
        <v>0.64861111111111114</v>
      </c>
      <c r="D80">
        <v>33</v>
      </c>
      <c r="E80" t="s">
        <v>181</v>
      </c>
      <c r="F80" t="s">
        <v>41</v>
      </c>
      <c r="G80" t="s">
        <v>92</v>
      </c>
      <c r="H80">
        <v>78</v>
      </c>
      <c r="I80">
        <v>113</v>
      </c>
      <c r="J80">
        <v>130</v>
      </c>
      <c r="K80">
        <f t="shared" si="9"/>
        <v>17</v>
      </c>
      <c r="L80" s="23">
        <v>8.9120370370370362E-4</v>
      </c>
      <c r="M80" s="32">
        <f t="shared" si="8"/>
        <v>1.2833333334154666</v>
      </c>
      <c r="N80" s="11">
        <v>0.25</v>
      </c>
      <c r="O80">
        <v>0</v>
      </c>
      <c r="P80">
        <v>3</v>
      </c>
      <c r="Q80">
        <v>180</v>
      </c>
      <c r="R80" s="7">
        <v>13</v>
      </c>
      <c r="S80" s="1">
        <f>IF(ABS(J80-Q80)&gt;180,360-ABS(J80-Q80),ABS(J80-Q80))</f>
        <v>50</v>
      </c>
      <c r="T80" t="s">
        <v>211</v>
      </c>
    </row>
    <row r="81" spans="1:22" x14ac:dyDescent="0.3">
      <c r="A81" s="1">
        <v>80</v>
      </c>
      <c r="B81" s="5">
        <v>44874</v>
      </c>
      <c r="C81" s="18">
        <v>0.66041666666666665</v>
      </c>
      <c r="D81">
        <v>33</v>
      </c>
      <c r="E81" t="s">
        <v>181</v>
      </c>
      <c r="F81" t="s">
        <v>61</v>
      </c>
      <c r="G81" t="s">
        <v>92</v>
      </c>
      <c r="H81">
        <v>78</v>
      </c>
      <c r="I81">
        <v>113</v>
      </c>
      <c r="J81">
        <v>130</v>
      </c>
      <c r="K81">
        <f t="shared" si="9"/>
        <v>17</v>
      </c>
      <c r="L81" s="23">
        <v>1.9328703703703704E-3</v>
      </c>
      <c r="M81" s="32">
        <f t="shared" si="8"/>
        <v>2.7833333335114667</v>
      </c>
      <c r="N81" s="11">
        <v>0.25</v>
      </c>
      <c r="O81">
        <v>0</v>
      </c>
      <c r="P81">
        <v>3</v>
      </c>
      <c r="Q81">
        <v>180</v>
      </c>
      <c r="R81" s="7">
        <v>13</v>
      </c>
      <c r="S81" s="1">
        <f>IF(ABS(J81-Q81)&gt;180,360-ABS(J81-Q81),ABS(J81-Q81))</f>
        <v>50</v>
      </c>
      <c r="T81" t="s">
        <v>211</v>
      </c>
    </row>
    <row r="82" spans="1:22" x14ac:dyDescent="0.3">
      <c r="A82" s="1">
        <v>81</v>
      </c>
      <c r="B82" s="5">
        <v>44857</v>
      </c>
      <c r="D82">
        <v>34</v>
      </c>
      <c r="E82">
        <v>1</v>
      </c>
      <c r="F82" t="s">
        <v>92</v>
      </c>
      <c r="G82" t="s">
        <v>24</v>
      </c>
      <c r="H82">
        <v>980</v>
      </c>
      <c r="I82">
        <v>252.8</v>
      </c>
      <c r="J82">
        <v>277</v>
      </c>
      <c r="K82">
        <f t="shared" si="9"/>
        <v>24.199999999999989</v>
      </c>
      <c r="L82" s="23">
        <v>5.5555555555555558E-3</v>
      </c>
      <c r="M82" s="32">
        <f t="shared" si="8"/>
        <v>8.0000000005120011</v>
      </c>
      <c r="N82" s="11"/>
      <c r="S82" s="1"/>
    </row>
    <row r="83" spans="1:22" x14ac:dyDescent="0.3">
      <c r="A83" s="1">
        <v>82</v>
      </c>
      <c r="B83" s="5">
        <v>44856</v>
      </c>
      <c r="D83">
        <v>34</v>
      </c>
      <c r="E83">
        <v>2</v>
      </c>
      <c r="F83" t="s">
        <v>100</v>
      </c>
      <c r="G83" t="s">
        <v>24</v>
      </c>
      <c r="H83">
        <v>700</v>
      </c>
      <c r="I83">
        <v>336</v>
      </c>
      <c r="J83">
        <v>350</v>
      </c>
      <c r="K83">
        <f t="shared" si="9"/>
        <v>14</v>
      </c>
      <c r="L83" s="23">
        <v>4.8611111111111112E-3</v>
      </c>
      <c r="M83" s="32">
        <f t="shared" si="8"/>
        <v>7.0000000004479999</v>
      </c>
      <c r="N83" s="11"/>
      <c r="S83" s="1"/>
    </row>
    <row r="84" spans="1:22" x14ac:dyDescent="0.3">
      <c r="A84" s="1">
        <v>83</v>
      </c>
      <c r="B84" s="5">
        <v>44856</v>
      </c>
      <c r="D84">
        <v>34</v>
      </c>
      <c r="E84">
        <v>2</v>
      </c>
      <c r="F84" t="s">
        <v>184</v>
      </c>
      <c r="G84" t="s">
        <v>24</v>
      </c>
      <c r="H84">
        <v>700</v>
      </c>
      <c r="I84">
        <v>336</v>
      </c>
      <c r="J84">
        <v>334</v>
      </c>
      <c r="K84">
        <f t="shared" si="9"/>
        <v>2</v>
      </c>
      <c r="L84" s="23">
        <v>6.9444444444444441E-3</v>
      </c>
      <c r="M84" s="32">
        <f t="shared" si="8"/>
        <v>10.00000000064</v>
      </c>
      <c r="N84" s="11"/>
      <c r="S84" s="1"/>
    </row>
    <row r="85" spans="1:22" x14ac:dyDescent="0.3">
      <c r="A85" s="1">
        <v>84</v>
      </c>
      <c r="B85" s="5">
        <v>44858</v>
      </c>
      <c r="D85">
        <v>35</v>
      </c>
      <c r="E85">
        <v>2</v>
      </c>
      <c r="F85" t="s">
        <v>92</v>
      </c>
      <c r="G85" t="s">
        <v>24</v>
      </c>
      <c r="H85">
        <v>562</v>
      </c>
      <c r="I85">
        <v>171.10000000000002</v>
      </c>
      <c r="J85">
        <v>167</v>
      </c>
      <c r="K85">
        <f t="shared" si="9"/>
        <v>4.1000000000000227</v>
      </c>
      <c r="L85" s="23">
        <v>3.472222222222222E-3</v>
      </c>
      <c r="M85" s="32">
        <f t="shared" si="8"/>
        <v>5.00000000032</v>
      </c>
      <c r="N85" s="11"/>
      <c r="S85" s="1"/>
    </row>
    <row r="86" spans="1:22" x14ac:dyDescent="0.3">
      <c r="A86" s="1">
        <v>85</v>
      </c>
      <c r="B86" s="5">
        <v>44770</v>
      </c>
      <c r="C86" s="18">
        <v>0.43055555555555558</v>
      </c>
      <c r="D86">
        <v>36</v>
      </c>
      <c r="E86">
        <v>1</v>
      </c>
      <c r="F86" t="s">
        <v>61</v>
      </c>
      <c r="G86" t="s">
        <v>169</v>
      </c>
      <c r="H86">
        <v>439</v>
      </c>
      <c r="I86">
        <v>163</v>
      </c>
      <c r="J86">
        <v>170</v>
      </c>
      <c r="K86">
        <f t="shared" si="9"/>
        <v>7</v>
      </c>
      <c r="L86" s="23">
        <v>3.1249999999999997E-3</v>
      </c>
      <c r="M86" s="32">
        <f t="shared" si="8"/>
        <v>4.5000000002879998</v>
      </c>
      <c r="N86" s="11"/>
      <c r="S86" s="1"/>
    </row>
    <row r="87" spans="1:22" x14ac:dyDescent="0.3">
      <c r="A87" s="1">
        <v>86</v>
      </c>
      <c r="B87" t="s">
        <v>192</v>
      </c>
      <c r="C87" s="18">
        <v>0.59583333333333333</v>
      </c>
      <c r="D87">
        <v>37</v>
      </c>
      <c r="E87">
        <v>1</v>
      </c>
      <c r="F87" t="s">
        <v>62</v>
      </c>
      <c r="G87" t="s">
        <v>236</v>
      </c>
      <c r="H87">
        <v>691</v>
      </c>
      <c r="I87">
        <v>171.60000000000002</v>
      </c>
      <c r="J87">
        <v>160</v>
      </c>
      <c r="K87">
        <f t="shared" si="9"/>
        <v>11.600000000000023</v>
      </c>
      <c r="L87" s="28">
        <v>4.3981481481481484E-3</v>
      </c>
      <c r="M87" s="32">
        <f t="shared" si="8"/>
        <v>6.3333333337386675</v>
      </c>
      <c r="N87" s="11"/>
      <c r="R87" s="7">
        <v>20</v>
      </c>
      <c r="S87" s="1"/>
    </row>
    <row r="88" spans="1:22" x14ac:dyDescent="0.3">
      <c r="A88" s="1">
        <v>87</v>
      </c>
      <c r="B88" t="s">
        <v>192</v>
      </c>
      <c r="C88" s="18">
        <v>0.6</v>
      </c>
      <c r="D88">
        <v>37</v>
      </c>
      <c r="E88">
        <v>1</v>
      </c>
      <c r="F88" t="s">
        <v>46</v>
      </c>
      <c r="G88" t="s">
        <v>236</v>
      </c>
      <c r="H88">
        <v>691</v>
      </c>
      <c r="I88">
        <v>171.60000000000002</v>
      </c>
      <c r="J88">
        <v>150</v>
      </c>
      <c r="K88">
        <f t="shared" si="9"/>
        <v>21.600000000000023</v>
      </c>
      <c r="L88" s="28">
        <v>4.5138888888888893E-3</v>
      </c>
      <c r="M88" s="32">
        <f t="shared" si="8"/>
        <v>6.5000000004160006</v>
      </c>
      <c r="N88" s="11"/>
      <c r="R88" s="7">
        <v>20</v>
      </c>
      <c r="S88" s="1"/>
    </row>
    <row r="89" spans="1:22" x14ac:dyDescent="0.3">
      <c r="A89" s="1">
        <v>88</v>
      </c>
      <c r="B89" t="s">
        <v>193</v>
      </c>
      <c r="C89" s="18">
        <v>0.60277777777777775</v>
      </c>
      <c r="D89">
        <v>37</v>
      </c>
      <c r="E89">
        <v>2</v>
      </c>
      <c r="F89" t="s">
        <v>45</v>
      </c>
      <c r="G89" t="s">
        <v>236</v>
      </c>
      <c r="H89">
        <v>412</v>
      </c>
      <c r="I89">
        <v>178.5</v>
      </c>
      <c r="J89">
        <v>150</v>
      </c>
      <c r="K89">
        <f t="shared" si="9"/>
        <v>28.5</v>
      </c>
      <c r="L89" s="28">
        <v>2.7777777777777779E-3</v>
      </c>
      <c r="M89" s="32">
        <f t="shared" si="8"/>
        <v>4.0000000002560006</v>
      </c>
      <c r="N89" s="11"/>
      <c r="S89" s="1"/>
    </row>
    <row r="90" spans="1:22" x14ac:dyDescent="0.3">
      <c r="A90" s="1">
        <v>89</v>
      </c>
      <c r="B90" s="5">
        <v>44868</v>
      </c>
      <c r="C90" s="18">
        <v>0.51041666666666663</v>
      </c>
      <c r="D90">
        <v>38</v>
      </c>
      <c r="E90" t="s">
        <v>196</v>
      </c>
      <c r="F90" t="s">
        <v>88</v>
      </c>
      <c r="G90" t="s">
        <v>92</v>
      </c>
      <c r="H90">
        <v>130</v>
      </c>
      <c r="I90">
        <v>293</v>
      </c>
      <c r="J90">
        <v>293</v>
      </c>
      <c r="K90">
        <f t="shared" si="9"/>
        <v>0</v>
      </c>
      <c r="L90" s="23">
        <v>1.1574074074074073E-3</v>
      </c>
      <c r="M90" s="32">
        <f t="shared" si="8"/>
        <v>1.6666666667733332</v>
      </c>
      <c r="N90" s="11">
        <v>0.5</v>
      </c>
      <c r="O90">
        <v>0</v>
      </c>
      <c r="P90">
        <v>3</v>
      </c>
      <c r="Q90">
        <v>180</v>
      </c>
      <c r="R90" s="7">
        <v>14</v>
      </c>
      <c r="S90" s="1">
        <f>IF(ABS(J90-Q90)&gt;180,360-ABS(J90-Q90),ABS(J90-Q90))</f>
        <v>113</v>
      </c>
      <c r="T90" t="s">
        <v>211</v>
      </c>
    </row>
    <row r="91" spans="1:22" x14ac:dyDescent="0.3">
      <c r="A91" s="1">
        <v>90</v>
      </c>
      <c r="B91" s="5">
        <v>44876</v>
      </c>
      <c r="C91" s="18">
        <v>0.59930555555555554</v>
      </c>
      <c r="D91">
        <v>38</v>
      </c>
      <c r="E91" t="s">
        <v>196</v>
      </c>
      <c r="F91" t="s">
        <v>41</v>
      </c>
      <c r="G91" t="s">
        <v>92</v>
      </c>
      <c r="H91">
        <v>130</v>
      </c>
      <c r="I91">
        <v>293</v>
      </c>
      <c r="J91">
        <v>293</v>
      </c>
      <c r="K91">
        <f t="shared" si="9"/>
        <v>0</v>
      </c>
      <c r="L91" s="23">
        <v>1.0995370370370371E-3</v>
      </c>
      <c r="M91" s="32">
        <f t="shared" si="8"/>
        <v>1.5833333334346669</v>
      </c>
      <c r="N91" s="11">
        <v>0.8</v>
      </c>
      <c r="O91">
        <v>0</v>
      </c>
      <c r="P91">
        <v>1</v>
      </c>
      <c r="Q91">
        <v>210</v>
      </c>
      <c r="R91" s="7">
        <v>13</v>
      </c>
      <c r="S91" s="1">
        <f>IF(ABS(J91-Q91)&gt;180,360-ABS(J91-Q91),ABS(J91-Q91))</f>
        <v>83</v>
      </c>
      <c r="T91" t="s">
        <v>211</v>
      </c>
    </row>
    <row r="92" spans="1:22" x14ac:dyDescent="0.3">
      <c r="A92" s="1">
        <v>91</v>
      </c>
      <c r="B92" s="5">
        <v>44876</v>
      </c>
      <c r="C92" s="18">
        <v>0.6166666666666667</v>
      </c>
      <c r="D92">
        <v>38</v>
      </c>
      <c r="E92" t="s">
        <v>196</v>
      </c>
      <c r="F92" t="s">
        <v>46</v>
      </c>
      <c r="G92" t="s">
        <v>92</v>
      </c>
      <c r="H92">
        <v>130</v>
      </c>
      <c r="I92">
        <v>293</v>
      </c>
      <c r="J92">
        <v>293</v>
      </c>
      <c r="K92">
        <f t="shared" si="9"/>
        <v>0</v>
      </c>
      <c r="L92" s="23">
        <v>9.2592592592592585E-4</v>
      </c>
      <c r="M92" s="32">
        <f t="shared" si="8"/>
        <v>1.3333333334186666</v>
      </c>
      <c r="N92" s="11">
        <v>0.8</v>
      </c>
      <c r="O92">
        <v>0</v>
      </c>
      <c r="P92">
        <v>1</v>
      </c>
      <c r="Q92">
        <v>210</v>
      </c>
      <c r="R92" s="7">
        <v>13</v>
      </c>
      <c r="S92" s="1">
        <f>IF(ABS(J92-Q92)&gt;180,360-ABS(J92-Q92),ABS(J92-Q92))</f>
        <v>83</v>
      </c>
      <c r="T92" t="s">
        <v>211</v>
      </c>
    </row>
    <row r="93" spans="1:22" x14ac:dyDescent="0.3">
      <c r="A93" s="1">
        <v>92</v>
      </c>
      <c r="B93" s="5">
        <v>44883</v>
      </c>
      <c r="C93" s="18">
        <v>0.50138888888888888</v>
      </c>
      <c r="D93">
        <v>38</v>
      </c>
      <c r="E93" t="s">
        <v>195</v>
      </c>
      <c r="F93" t="s">
        <v>46</v>
      </c>
      <c r="G93" t="s">
        <v>92</v>
      </c>
      <c r="H93">
        <v>53</v>
      </c>
      <c r="I93">
        <v>3</v>
      </c>
      <c r="J93">
        <v>10</v>
      </c>
      <c r="K93">
        <f t="shared" si="9"/>
        <v>7</v>
      </c>
      <c r="L93" s="23">
        <v>1.4699074074074074E-3</v>
      </c>
      <c r="M93" s="32">
        <f t="shared" si="8"/>
        <v>2.1166666668021334</v>
      </c>
      <c r="N93" s="11">
        <v>1</v>
      </c>
      <c r="O93">
        <v>1</v>
      </c>
      <c r="P93">
        <v>2</v>
      </c>
      <c r="Q93">
        <v>210</v>
      </c>
      <c r="R93" s="7">
        <v>9</v>
      </c>
      <c r="S93" s="1">
        <f>IF(ABS(J93-Q93)&gt;180,360-ABS(J93-Q93),ABS(J93-Q93))</f>
        <v>160</v>
      </c>
      <c r="T93" t="s">
        <v>212</v>
      </c>
      <c r="V93" s="28"/>
    </row>
    <row r="94" spans="1:22" x14ac:dyDescent="0.3">
      <c r="A94" s="1">
        <v>93</v>
      </c>
      <c r="B94" s="5">
        <v>44882</v>
      </c>
      <c r="C94" s="18">
        <v>0.6972222222222223</v>
      </c>
      <c r="D94">
        <v>39</v>
      </c>
      <c r="E94" t="s">
        <v>195</v>
      </c>
      <c r="F94" t="s">
        <v>62</v>
      </c>
      <c r="G94" t="s">
        <v>92</v>
      </c>
      <c r="H94">
        <v>33</v>
      </c>
      <c r="I94">
        <v>23</v>
      </c>
      <c r="J94">
        <v>20</v>
      </c>
      <c r="K94">
        <f t="shared" si="9"/>
        <v>3</v>
      </c>
      <c r="L94" s="23">
        <v>1.1805555555555556E-3</v>
      </c>
      <c r="M94" s="32">
        <f t="shared" si="8"/>
        <v>1.7000000001088</v>
      </c>
      <c r="N94" s="11">
        <v>0.3</v>
      </c>
      <c r="O94">
        <v>0</v>
      </c>
      <c r="P94">
        <v>2.5</v>
      </c>
      <c r="Q94">
        <v>210</v>
      </c>
      <c r="R94" s="7">
        <v>10</v>
      </c>
      <c r="S94" s="1">
        <f>IF(ABS(J94-Q94)&gt;180,360-ABS(J94-Q94),ABS(J94-Q94))</f>
        <v>170</v>
      </c>
      <c r="T94" t="s">
        <v>212</v>
      </c>
      <c r="V94" s="28"/>
    </row>
    <row r="95" spans="1:22" x14ac:dyDescent="0.3">
      <c r="A95" s="1">
        <v>94</v>
      </c>
      <c r="B95" s="31">
        <v>44866</v>
      </c>
      <c r="C95" s="18">
        <v>0.6875</v>
      </c>
      <c r="D95">
        <v>40</v>
      </c>
      <c r="E95" t="s">
        <v>201</v>
      </c>
      <c r="F95" t="s">
        <v>75</v>
      </c>
      <c r="G95" t="s">
        <v>227</v>
      </c>
      <c r="H95">
        <v>164</v>
      </c>
      <c r="I95">
        <v>25</v>
      </c>
      <c r="J95">
        <v>70</v>
      </c>
      <c r="K95">
        <f t="shared" si="9"/>
        <v>45</v>
      </c>
      <c r="L95" s="23">
        <v>1.736111111111111E-3</v>
      </c>
      <c r="M95" s="32">
        <f t="shared" si="8"/>
        <v>2.50000000016</v>
      </c>
      <c r="N95" s="11"/>
      <c r="S95" s="1"/>
    </row>
    <row r="96" spans="1:22" x14ac:dyDescent="0.3">
      <c r="A96" s="1">
        <v>95</v>
      </c>
      <c r="B96" s="31">
        <v>44872</v>
      </c>
      <c r="C96" s="18">
        <v>0.61111111111111105</v>
      </c>
      <c r="D96">
        <v>40</v>
      </c>
      <c r="E96" t="s">
        <v>202</v>
      </c>
      <c r="F96" t="s">
        <v>46</v>
      </c>
      <c r="G96" t="s">
        <v>225</v>
      </c>
      <c r="H96">
        <v>82</v>
      </c>
      <c r="I96">
        <v>240</v>
      </c>
      <c r="J96">
        <v>200</v>
      </c>
      <c r="K96">
        <f t="shared" si="9"/>
        <v>40</v>
      </c>
      <c r="L96" s="23">
        <v>2.1296296296296298E-3</v>
      </c>
      <c r="M96" s="32">
        <f t="shared" si="8"/>
        <v>3.0666666668629334</v>
      </c>
      <c r="N96" s="11"/>
      <c r="S96" s="1"/>
    </row>
    <row r="97" spans="1:13" x14ac:dyDescent="0.3">
      <c r="A97" s="1">
        <v>96</v>
      </c>
      <c r="B97" s="31">
        <v>44851</v>
      </c>
      <c r="C97" s="18">
        <v>0.58333333333333337</v>
      </c>
      <c r="D97">
        <v>41</v>
      </c>
      <c r="E97" t="s">
        <v>195</v>
      </c>
      <c r="F97" t="s">
        <v>46</v>
      </c>
      <c r="G97" t="s">
        <v>224</v>
      </c>
      <c r="H97">
        <v>869</v>
      </c>
      <c r="I97">
        <v>13.3</v>
      </c>
      <c r="J97">
        <v>3</v>
      </c>
      <c r="K97">
        <f t="shared" si="9"/>
        <v>10.3</v>
      </c>
      <c r="L97" s="23">
        <v>4.1666666666666666E-3</v>
      </c>
      <c r="M97" s="32">
        <f t="shared" ref="M97:M98" si="10">L97/0.0006944444444</f>
        <v>6.0000000003840004</v>
      </c>
    </row>
    <row r="98" spans="1:13" x14ac:dyDescent="0.3">
      <c r="A98" s="1">
        <v>97</v>
      </c>
      <c r="B98" s="31">
        <v>44851</v>
      </c>
      <c r="C98" s="18">
        <v>0.58333333333333337</v>
      </c>
      <c r="D98">
        <v>41</v>
      </c>
      <c r="E98" t="s">
        <v>220</v>
      </c>
      <c r="F98" t="s">
        <v>46</v>
      </c>
      <c r="G98" t="s">
        <v>224</v>
      </c>
      <c r="H98">
        <v>1269</v>
      </c>
      <c r="I98">
        <v>202</v>
      </c>
      <c r="J98">
        <v>212</v>
      </c>
      <c r="K98">
        <f t="shared" si="9"/>
        <v>10</v>
      </c>
      <c r="L98" s="23">
        <v>6.2499999999999995E-3</v>
      </c>
      <c r="M98" s="32">
        <f t="shared" si="10"/>
        <v>9.0000000005759997</v>
      </c>
    </row>
  </sheetData>
  <sortState xmlns:xlrd2="http://schemas.microsoft.com/office/spreadsheetml/2017/richdata2" ref="B3:V98">
    <sortCondition ref="D3:D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C4C3-9D38-4646-83A5-026C0223C147}">
  <dimension ref="A1:V79"/>
  <sheetViews>
    <sheetView topLeftCell="B1" zoomScale="123" zoomScaleNormal="74" workbookViewId="0">
      <pane ySplit="1" topLeftCell="A2" activePane="bottomLeft" state="frozen"/>
      <selection pane="bottomLeft" activeCell="F20" sqref="F20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</cols>
  <sheetData>
    <row r="1" spans="1:20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</row>
    <row r="2" spans="1:20" s="1" customFormat="1" x14ac:dyDescent="0.3">
      <c r="A2" s="1">
        <v>1</v>
      </c>
      <c r="B2" s="5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 t="shared" ref="M2:M31" si="0"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 s="1">
        <f t="shared" ref="S2:S22" si="1">IF(ABS(J2-Q2)&gt;180,360-ABS(J2-Q2),ABS(J2-Q2))</f>
        <v>50</v>
      </c>
      <c r="T2" t="s">
        <v>211</v>
      </c>
    </row>
    <row r="3" spans="1:20" x14ac:dyDescent="0.3">
      <c r="A3" s="1">
        <v>2</v>
      </c>
      <c r="B3" s="5">
        <v>44806</v>
      </c>
      <c r="C3" s="18">
        <v>0.58124999999999993</v>
      </c>
      <c r="D3">
        <v>1</v>
      </c>
      <c r="E3">
        <v>21</v>
      </c>
      <c r="F3" t="s">
        <v>62</v>
      </c>
      <c r="G3" t="s">
        <v>92</v>
      </c>
      <c r="H3">
        <v>2046</v>
      </c>
      <c r="I3">
        <v>5.1000000000000227</v>
      </c>
      <c r="J3">
        <v>0</v>
      </c>
      <c r="K3">
        <f>IF(ABS(I3-J3)&gt;180,360-ABS(I3-J3),ABS(I3-J3))</f>
        <v>5.1000000000000227</v>
      </c>
      <c r="L3" s="23">
        <v>6.0879629629629643E-3</v>
      </c>
      <c r="M3" s="32">
        <f t="shared" si="0"/>
        <v>8.7666666672277351</v>
      </c>
      <c r="N3" s="11">
        <v>0</v>
      </c>
      <c r="O3">
        <v>0</v>
      </c>
      <c r="P3">
        <v>4</v>
      </c>
      <c r="Q3">
        <v>120</v>
      </c>
      <c r="R3" s="7">
        <v>26</v>
      </c>
      <c r="S3" s="1">
        <f t="shared" si="1"/>
        <v>120</v>
      </c>
      <c r="T3" t="s">
        <v>211</v>
      </c>
    </row>
    <row r="4" spans="1:20" x14ac:dyDescent="0.3">
      <c r="A4" s="1">
        <v>3</v>
      </c>
      <c r="B4" s="5">
        <v>44804</v>
      </c>
      <c r="C4" s="18">
        <v>0.61597222222222225</v>
      </c>
      <c r="D4">
        <v>3</v>
      </c>
      <c r="E4">
        <v>2</v>
      </c>
      <c r="F4" t="s">
        <v>41</v>
      </c>
      <c r="G4" t="s">
        <v>92</v>
      </c>
      <c r="H4">
        <v>150</v>
      </c>
      <c r="I4">
        <v>200</v>
      </c>
      <c r="J4">
        <v>180</v>
      </c>
      <c r="K4">
        <f>IF(ABS(I4-J4)&gt;180,360-ABS(I4-J4),ABS(I4-J4))</f>
        <v>20</v>
      </c>
      <c r="L4" s="23">
        <v>1.0532407407407407E-3</v>
      </c>
      <c r="M4" s="32">
        <f t="shared" si="0"/>
        <v>1.5166666667637332</v>
      </c>
      <c r="N4" s="11">
        <v>0</v>
      </c>
      <c r="O4">
        <v>0</v>
      </c>
      <c r="P4">
        <v>2.2999999999999998</v>
      </c>
      <c r="Q4">
        <v>80</v>
      </c>
      <c r="R4" s="7">
        <v>24</v>
      </c>
      <c r="S4" s="1">
        <f t="shared" si="1"/>
        <v>100</v>
      </c>
      <c r="T4" t="s">
        <v>211</v>
      </c>
    </row>
    <row r="5" spans="1:20" x14ac:dyDescent="0.3">
      <c r="A5" s="1">
        <v>4</v>
      </c>
      <c r="B5" s="5">
        <v>44804</v>
      </c>
      <c r="C5" s="18">
        <v>0.4826388888888889</v>
      </c>
      <c r="D5">
        <v>4</v>
      </c>
      <c r="E5">
        <v>1</v>
      </c>
      <c r="F5" t="s">
        <v>46</v>
      </c>
      <c r="G5" t="s">
        <v>92</v>
      </c>
      <c r="H5">
        <v>272</v>
      </c>
      <c r="I5">
        <v>22</v>
      </c>
      <c r="J5">
        <v>20</v>
      </c>
      <c r="K5">
        <f>IF(ABS(I5-J5)&gt;180,360-ABS(I5-J5),ABS(I5-J5))</f>
        <v>2</v>
      </c>
      <c r="L5" s="23">
        <v>1.5046296296296294E-3</v>
      </c>
      <c r="M5" s="32">
        <f t="shared" si="0"/>
        <v>2.1666666668053329</v>
      </c>
      <c r="N5" s="33">
        <v>0.8</v>
      </c>
      <c r="O5">
        <v>0</v>
      </c>
      <c r="P5">
        <v>2.2999999999999998</v>
      </c>
      <c r="Q5">
        <v>40</v>
      </c>
      <c r="R5" s="7">
        <v>20</v>
      </c>
      <c r="S5" s="1">
        <f t="shared" si="1"/>
        <v>20</v>
      </c>
      <c r="T5" s="1" t="s">
        <v>210</v>
      </c>
    </row>
    <row r="6" spans="1:20" x14ac:dyDescent="0.3">
      <c r="A6" s="1">
        <v>5</v>
      </c>
      <c r="B6" s="5">
        <v>44752</v>
      </c>
      <c r="D6">
        <v>10</v>
      </c>
      <c r="E6">
        <v>2</v>
      </c>
      <c r="F6" t="s">
        <v>45</v>
      </c>
      <c r="G6" t="s">
        <v>228</v>
      </c>
      <c r="H6">
        <v>301</v>
      </c>
      <c r="I6">
        <v>64.899999999999977</v>
      </c>
      <c r="J6">
        <v>40</v>
      </c>
      <c r="K6">
        <f>IF(ABS(I6-J6)&gt;180,360-ABS(I6-J6),ABS(I6-J6))</f>
        <v>24.899999999999977</v>
      </c>
      <c r="L6" s="23">
        <v>1.736111111111111E-3</v>
      </c>
      <c r="M6" s="32">
        <f t="shared" si="0"/>
        <v>2.50000000016</v>
      </c>
      <c r="N6" s="11"/>
      <c r="O6">
        <v>0</v>
      </c>
      <c r="P6">
        <v>3</v>
      </c>
      <c r="Q6">
        <v>0</v>
      </c>
      <c r="R6" s="7">
        <v>24</v>
      </c>
      <c r="S6" s="1">
        <f t="shared" si="1"/>
        <v>40</v>
      </c>
      <c r="T6" t="s">
        <v>210</v>
      </c>
    </row>
    <row r="7" spans="1:20" x14ac:dyDescent="0.3">
      <c r="A7" s="1">
        <v>6</v>
      </c>
      <c r="B7" s="5">
        <v>44762</v>
      </c>
      <c r="D7">
        <v>10</v>
      </c>
      <c r="E7">
        <v>1</v>
      </c>
      <c r="F7" t="s">
        <v>46</v>
      </c>
      <c r="G7" t="s">
        <v>228</v>
      </c>
      <c r="H7">
        <v>332</v>
      </c>
      <c r="I7">
        <v>83.899999999999977</v>
      </c>
      <c r="L7" s="23">
        <v>1.712962962962963E-3</v>
      </c>
      <c r="M7" s="32">
        <f t="shared" si="0"/>
        <v>2.4666666668245334</v>
      </c>
      <c r="N7" s="11"/>
      <c r="O7">
        <v>0</v>
      </c>
      <c r="P7">
        <v>3</v>
      </c>
      <c r="Q7">
        <v>270</v>
      </c>
      <c r="R7" s="7">
        <v>32</v>
      </c>
      <c r="S7" s="1">
        <f t="shared" si="1"/>
        <v>90</v>
      </c>
      <c r="T7" t="s">
        <v>211</v>
      </c>
    </row>
    <row r="8" spans="1:20" x14ac:dyDescent="0.3">
      <c r="A8" s="1">
        <v>7</v>
      </c>
      <c r="B8" s="5">
        <v>44811</v>
      </c>
      <c r="C8" s="18">
        <v>0.75</v>
      </c>
      <c r="D8">
        <v>11</v>
      </c>
      <c r="E8">
        <v>1</v>
      </c>
      <c r="F8" t="s">
        <v>75</v>
      </c>
      <c r="G8" t="s">
        <v>226</v>
      </c>
      <c r="H8">
        <v>746</v>
      </c>
      <c r="I8">
        <v>135.5</v>
      </c>
      <c r="J8">
        <v>135</v>
      </c>
      <c r="K8">
        <f t="shared" ref="K8:K19" si="2">IF(ABS(I8-J8)&gt;180,360-ABS(I8-J8),ABS(I8-J8))</f>
        <v>0.5</v>
      </c>
      <c r="L8" s="23">
        <v>3.8194444444444443E-3</v>
      </c>
      <c r="M8" s="32">
        <f t="shared" si="0"/>
        <v>5.5000000003520002</v>
      </c>
      <c r="N8" s="11"/>
      <c r="O8">
        <v>0</v>
      </c>
      <c r="P8">
        <v>3</v>
      </c>
      <c r="Q8">
        <v>210</v>
      </c>
      <c r="R8" s="7">
        <v>23</v>
      </c>
      <c r="S8" s="1">
        <f t="shared" si="1"/>
        <v>75</v>
      </c>
      <c r="T8" t="s">
        <v>211</v>
      </c>
    </row>
    <row r="9" spans="1:20" x14ac:dyDescent="0.3">
      <c r="A9" s="1">
        <v>8</v>
      </c>
      <c r="B9" s="5">
        <v>44810</v>
      </c>
      <c r="D9">
        <v>12</v>
      </c>
      <c r="E9">
        <v>1</v>
      </c>
      <c r="F9" t="s">
        <v>46</v>
      </c>
      <c r="G9" t="s">
        <v>229</v>
      </c>
      <c r="H9">
        <v>134</v>
      </c>
      <c r="I9">
        <v>238</v>
      </c>
      <c r="J9">
        <v>240</v>
      </c>
      <c r="K9">
        <f t="shared" si="2"/>
        <v>2</v>
      </c>
      <c r="L9" s="23">
        <v>8.1018518518518516E-4</v>
      </c>
      <c r="M9" s="32">
        <f t="shared" si="0"/>
        <v>1.1666666667413332</v>
      </c>
      <c r="N9" s="11">
        <v>0</v>
      </c>
      <c r="O9">
        <v>0</v>
      </c>
      <c r="P9">
        <v>3</v>
      </c>
      <c r="Q9">
        <v>270</v>
      </c>
      <c r="R9" s="7">
        <v>27</v>
      </c>
      <c r="S9" s="1">
        <f t="shared" si="1"/>
        <v>30</v>
      </c>
      <c r="T9" t="s">
        <v>210</v>
      </c>
    </row>
    <row r="10" spans="1:20" x14ac:dyDescent="0.3">
      <c r="A10" s="1">
        <v>9</v>
      </c>
      <c r="B10" s="5">
        <v>44798</v>
      </c>
      <c r="C10" s="18">
        <v>0.74791666666666667</v>
      </c>
      <c r="D10">
        <v>13</v>
      </c>
      <c r="E10">
        <v>1</v>
      </c>
      <c r="F10" t="s">
        <v>75</v>
      </c>
      <c r="G10" t="s">
        <v>230</v>
      </c>
      <c r="H10">
        <v>652</v>
      </c>
      <c r="I10">
        <v>169</v>
      </c>
      <c r="J10">
        <v>155</v>
      </c>
      <c r="K10">
        <f t="shared" si="2"/>
        <v>14</v>
      </c>
      <c r="L10" s="23">
        <v>3.472222222222222E-3</v>
      </c>
      <c r="M10" s="32">
        <f t="shared" si="0"/>
        <v>5.00000000032</v>
      </c>
      <c r="N10" s="11"/>
      <c r="O10">
        <v>0</v>
      </c>
      <c r="P10">
        <v>2</v>
      </c>
      <c r="Q10">
        <v>270</v>
      </c>
      <c r="R10" s="7">
        <v>27</v>
      </c>
      <c r="S10" s="1">
        <f t="shared" si="1"/>
        <v>115</v>
      </c>
      <c r="T10" t="s">
        <v>211</v>
      </c>
    </row>
    <row r="11" spans="1:20" x14ac:dyDescent="0.3">
      <c r="A11" s="1">
        <v>10</v>
      </c>
      <c r="B11" s="5">
        <v>44800</v>
      </c>
      <c r="C11" s="18">
        <v>0.8125</v>
      </c>
      <c r="D11">
        <v>13</v>
      </c>
      <c r="E11">
        <v>2</v>
      </c>
      <c r="F11" t="s">
        <v>62</v>
      </c>
      <c r="G11" t="s">
        <v>230</v>
      </c>
      <c r="H11">
        <v>415</v>
      </c>
      <c r="I11">
        <v>307.10000000000002</v>
      </c>
      <c r="J11">
        <v>310</v>
      </c>
      <c r="K11">
        <f t="shared" si="2"/>
        <v>2.8999999999999773</v>
      </c>
      <c r="L11" s="23">
        <v>2.0833333333333333E-3</v>
      </c>
      <c r="M11" s="32">
        <f t="shared" si="0"/>
        <v>3.0000000001920002</v>
      </c>
      <c r="N11" s="11"/>
      <c r="O11">
        <v>0</v>
      </c>
      <c r="P11">
        <v>3</v>
      </c>
      <c r="Q11">
        <v>0</v>
      </c>
      <c r="R11" s="7">
        <v>21</v>
      </c>
      <c r="S11" s="1">
        <f t="shared" si="1"/>
        <v>50</v>
      </c>
      <c r="T11" t="s">
        <v>211</v>
      </c>
    </row>
    <row r="12" spans="1:20" x14ac:dyDescent="0.3">
      <c r="A12" s="1">
        <v>11</v>
      </c>
      <c r="B12" s="5">
        <v>44803</v>
      </c>
      <c r="C12" s="18">
        <v>0.87638888888888899</v>
      </c>
      <c r="D12">
        <v>13</v>
      </c>
      <c r="E12">
        <v>3</v>
      </c>
      <c r="F12" t="s">
        <v>46</v>
      </c>
      <c r="G12" t="s">
        <v>230</v>
      </c>
      <c r="H12">
        <v>401</v>
      </c>
      <c r="I12">
        <v>65.699999999999989</v>
      </c>
      <c r="J12">
        <v>80</v>
      </c>
      <c r="K12">
        <f t="shared" si="2"/>
        <v>14.300000000000011</v>
      </c>
      <c r="L12" s="23">
        <v>2.0833333333333333E-3</v>
      </c>
      <c r="M12" s="32">
        <f t="shared" si="0"/>
        <v>3.0000000001920002</v>
      </c>
      <c r="N12" s="11"/>
      <c r="O12">
        <v>0</v>
      </c>
      <c r="P12">
        <v>2.5</v>
      </c>
      <c r="Q12">
        <v>20</v>
      </c>
      <c r="R12" s="7">
        <v>19</v>
      </c>
      <c r="S12" s="1">
        <f t="shared" si="1"/>
        <v>60</v>
      </c>
      <c r="T12" t="s">
        <v>211</v>
      </c>
    </row>
    <row r="13" spans="1:20" x14ac:dyDescent="0.3">
      <c r="A13" s="1">
        <v>12</v>
      </c>
      <c r="B13" s="5">
        <v>44771</v>
      </c>
      <c r="C13" s="18">
        <v>0.58333333333333337</v>
      </c>
      <c r="D13">
        <v>14</v>
      </c>
      <c r="E13">
        <v>1</v>
      </c>
      <c r="F13" t="s">
        <v>84</v>
      </c>
      <c r="G13" t="s">
        <v>231</v>
      </c>
      <c r="H13">
        <v>157</v>
      </c>
      <c r="I13">
        <v>173</v>
      </c>
      <c r="J13">
        <v>112</v>
      </c>
      <c r="K13">
        <f t="shared" si="2"/>
        <v>61</v>
      </c>
      <c r="L13" s="23">
        <v>2.0833333333333333E-3</v>
      </c>
      <c r="M13" s="32">
        <f t="shared" si="0"/>
        <v>3.0000000001920002</v>
      </c>
      <c r="N13" s="11"/>
      <c r="O13">
        <v>0</v>
      </c>
      <c r="P13">
        <v>2</v>
      </c>
      <c r="Q13">
        <v>0</v>
      </c>
      <c r="R13" s="7">
        <v>27</v>
      </c>
      <c r="S13" s="1">
        <f t="shared" si="1"/>
        <v>112</v>
      </c>
      <c r="T13" t="s">
        <v>211</v>
      </c>
    </row>
    <row r="14" spans="1:20" x14ac:dyDescent="0.3">
      <c r="A14" s="1">
        <v>13</v>
      </c>
      <c r="B14" s="5">
        <v>44771</v>
      </c>
      <c r="C14" s="18">
        <v>0.58333333333333337</v>
      </c>
      <c r="D14">
        <v>14</v>
      </c>
      <c r="E14">
        <v>1</v>
      </c>
      <c r="F14" t="s">
        <v>46</v>
      </c>
      <c r="G14" t="s">
        <v>231</v>
      </c>
      <c r="H14">
        <v>157</v>
      </c>
      <c r="I14">
        <v>173</v>
      </c>
      <c r="J14">
        <v>161</v>
      </c>
      <c r="K14">
        <f t="shared" si="2"/>
        <v>12</v>
      </c>
      <c r="L14" s="23">
        <v>2.7777777777777779E-3</v>
      </c>
      <c r="M14" s="32">
        <f t="shared" si="0"/>
        <v>4.0000000002560006</v>
      </c>
      <c r="N14" s="11"/>
      <c r="O14">
        <v>0</v>
      </c>
      <c r="P14">
        <v>2</v>
      </c>
      <c r="Q14">
        <v>0</v>
      </c>
      <c r="R14" s="7">
        <v>27</v>
      </c>
      <c r="S14" s="1">
        <f t="shared" si="1"/>
        <v>161</v>
      </c>
      <c r="T14" t="s">
        <v>212</v>
      </c>
    </row>
    <row r="15" spans="1:20" x14ac:dyDescent="0.3">
      <c r="A15" s="1">
        <v>14</v>
      </c>
      <c r="B15" s="5">
        <v>44772</v>
      </c>
      <c r="C15" s="18">
        <v>0.58333333333333304</v>
      </c>
      <c r="D15">
        <v>14</v>
      </c>
      <c r="E15">
        <v>2</v>
      </c>
      <c r="F15" t="s">
        <v>61</v>
      </c>
      <c r="G15" t="s">
        <v>231</v>
      </c>
      <c r="H15">
        <v>270</v>
      </c>
      <c r="I15">
        <v>10</v>
      </c>
      <c r="J15">
        <v>25</v>
      </c>
      <c r="K15">
        <f t="shared" si="2"/>
        <v>15</v>
      </c>
      <c r="L15" s="23">
        <v>1.5277777777777779E-3</v>
      </c>
      <c r="M15" s="32">
        <f t="shared" si="0"/>
        <v>2.2000000001408</v>
      </c>
      <c r="N15" s="11"/>
      <c r="O15">
        <v>0</v>
      </c>
      <c r="P15">
        <v>2</v>
      </c>
      <c r="Q15">
        <v>300</v>
      </c>
      <c r="R15" s="7">
        <v>28</v>
      </c>
      <c r="S15" s="1">
        <f t="shared" si="1"/>
        <v>85</v>
      </c>
      <c r="T15" t="s">
        <v>211</v>
      </c>
    </row>
    <row r="16" spans="1:20" x14ac:dyDescent="0.3">
      <c r="A16" s="1">
        <v>15</v>
      </c>
      <c r="B16" s="5">
        <v>44771</v>
      </c>
      <c r="C16" s="18">
        <v>0.58333333333333304</v>
      </c>
      <c r="D16">
        <v>14</v>
      </c>
      <c r="E16">
        <v>3</v>
      </c>
      <c r="F16" t="s">
        <v>85</v>
      </c>
      <c r="G16" t="s">
        <v>231</v>
      </c>
      <c r="H16">
        <v>232</v>
      </c>
      <c r="I16">
        <v>268</v>
      </c>
      <c r="J16">
        <v>260</v>
      </c>
      <c r="K16">
        <f t="shared" si="2"/>
        <v>8</v>
      </c>
      <c r="L16" s="23">
        <v>1.6666666666666668E-3</v>
      </c>
      <c r="M16" s="32">
        <f t="shared" si="0"/>
        <v>2.4000000001536002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1"/>
        <v>100</v>
      </c>
      <c r="T16" t="s">
        <v>211</v>
      </c>
    </row>
    <row r="17" spans="1:20" x14ac:dyDescent="0.3">
      <c r="A17" s="1">
        <v>16</v>
      </c>
      <c r="B17" s="5">
        <v>44772</v>
      </c>
      <c r="C17" s="18">
        <v>0.58333333333333304</v>
      </c>
      <c r="D17">
        <v>14</v>
      </c>
      <c r="E17">
        <v>3</v>
      </c>
      <c r="F17" t="s">
        <v>86</v>
      </c>
      <c r="G17" t="s">
        <v>231</v>
      </c>
      <c r="H17">
        <v>232</v>
      </c>
      <c r="I17">
        <v>268</v>
      </c>
      <c r="J17">
        <v>260</v>
      </c>
      <c r="K17">
        <f t="shared" si="2"/>
        <v>8</v>
      </c>
      <c r="L17" s="23">
        <v>1.4930555555555556E-3</v>
      </c>
      <c r="M17" s="32">
        <f t="shared" si="0"/>
        <v>2.1500000001376001</v>
      </c>
      <c r="N17" s="11"/>
      <c r="O17">
        <v>0</v>
      </c>
      <c r="P17">
        <v>2</v>
      </c>
      <c r="Q17">
        <v>300</v>
      </c>
      <c r="R17" s="7">
        <v>28</v>
      </c>
      <c r="S17" s="1">
        <f t="shared" si="1"/>
        <v>40</v>
      </c>
      <c r="T17" t="s">
        <v>210</v>
      </c>
    </row>
    <row r="18" spans="1:20" x14ac:dyDescent="0.3">
      <c r="A18" s="1">
        <v>17</v>
      </c>
      <c r="B18" s="5">
        <v>44771</v>
      </c>
      <c r="C18" s="18">
        <v>0.58333333333333304</v>
      </c>
      <c r="D18">
        <v>14</v>
      </c>
      <c r="E18">
        <v>4</v>
      </c>
      <c r="F18" t="s">
        <v>87</v>
      </c>
      <c r="G18" t="s">
        <v>231</v>
      </c>
      <c r="H18">
        <v>413</v>
      </c>
      <c r="I18">
        <v>219.9</v>
      </c>
      <c r="J18">
        <v>181</v>
      </c>
      <c r="K18">
        <f t="shared" si="2"/>
        <v>38.900000000000006</v>
      </c>
      <c r="L18" s="23">
        <v>1.3888888888888889E-3</v>
      </c>
      <c r="M18" s="32">
        <f t="shared" si="0"/>
        <v>2.0000000001280003</v>
      </c>
      <c r="N18" s="11"/>
      <c r="O18">
        <v>0</v>
      </c>
      <c r="P18">
        <v>2</v>
      </c>
      <c r="Q18">
        <v>0</v>
      </c>
      <c r="R18" s="7">
        <v>27</v>
      </c>
      <c r="S18" s="1">
        <f t="shared" si="1"/>
        <v>179</v>
      </c>
      <c r="T18" t="s">
        <v>212</v>
      </c>
    </row>
    <row r="19" spans="1:20" x14ac:dyDescent="0.3">
      <c r="A19" s="1">
        <v>18</v>
      </c>
      <c r="B19" s="5">
        <v>44787</v>
      </c>
      <c r="C19" s="18">
        <v>0.69444444444444453</v>
      </c>
      <c r="D19">
        <v>15</v>
      </c>
      <c r="E19">
        <v>1</v>
      </c>
      <c r="F19" t="s">
        <v>45</v>
      </c>
      <c r="G19" t="s">
        <v>230</v>
      </c>
      <c r="H19">
        <v>313</v>
      </c>
      <c r="I19">
        <v>241.1</v>
      </c>
      <c r="J19">
        <v>260</v>
      </c>
      <c r="K19">
        <f t="shared" si="2"/>
        <v>18.900000000000006</v>
      </c>
      <c r="L19" s="23">
        <v>1.9444444444444442E-3</v>
      </c>
      <c r="M19" s="32">
        <f t="shared" si="0"/>
        <v>2.8000000001791996</v>
      </c>
      <c r="N19" s="11"/>
      <c r="O19">
        <v>0</v>
      </c>
      <c r="P19">
        <v>2</v>
      </c>
      <c r="Q19">
        <v>100</v>
      </c>
      <c r="R19" s="7">
        <v>32</v>
      </c>
      <c r="S19" s="1">
        <f t="shared" si="1"/>
        <v>160</v>
      </c>
      <c r="T19" t="s">
        <v>212</v>
      </c>
    </row>
    <row r="20" spans="1:20" x14ac:dyDescent="0.3">
      <c r="A20" s="1">
        <v>19</v>
      </c>
      <c r="B20" s="5">
        <v>44812</v>
      </c>
      <c r="C20" s="18">
        <v>0.58958333333333335</v>
      </c>
      <c r="D20">
        <v>16</v>
      </c>
      <c r="E20">
        <v>7</v>
      </c>
      <c r="F20" t="s">
        <v>46</v>
      </c>
      <c r="G20" t="s">
        <v>92</v>
      </c>
      <c r="H20">
        <v>70</v>
      </c>
      <c r="I20">
        <v>277</v>
      </c>
      <c r="L20" s="23">
        <v>6.3657407407407402E-4</v>
      </c>
      <c r="M20" s="32">
        <f t="shared" si="0"/>
        <v>0.91666666672533326</v>
      </c>
      <c r="N20" s="11">
        <v>0.9</v>
      </c>
      <c r="O20">
        <v>0</v>
      </c>
      <c r="P20">
        <v>4.5</v>
      </c>
      <c r="Q20">
        <v>220</v>
      </c>
      <c r="R20" s="7">
        <v>19.100000000000001</v>
      </c>
      <c r="S20" s="1">
        <f t="shared" si="1"/>
        <v>140</v>
      </c>
      <c r="T20" t="s">
        <v>212</v>
      </c>
    </row>
    <row r="21" spans="1:20" x14ac:dyDescent="0.3">
      <c r="A21" s="1">
        <v>20</v>
      </c>
      <c r="B21" s="5">
        <v>44805</v>
      </c>
      <c r="C21" s="18">
        <v>0.52430555555555558</v>
      </c>
      <c r="D21">
        <v>16</v>
      </c>
      <c r="E21">
        <v>8</v>
      </c>
      <c r="F21" t="s">
        <v>61</v>
      </c>
      <c r="G21" t="s">
        <v>100</v>
      </c>
      <c r="H21">
        <v>92</v>
      </c>
      <c r="I21">
        <v>217</v>
      </c>
      <c r="J21">
        <v>180</v>
      </c>
      <c r="K21">
        <f t="shared" ref="K21:K28" si="3">IF(ABS(I21-J21)&gt;180,360-ABS(I21-J21),ABS(I21-J21))</f>
        <v>37</v>
      </c>
      <c r="L21" s="23">
        <v>1.5046296296296294E-3</v>
      </c>
      <c r="M21" s="32">
        <f t="shared" si="0"/>
        <v>2.1666666668053329</v>
      </c>
      <c r="N21" s="11">
        <v>0</v>
      </c>
      <c r="O21">
        <v>0</v>
      </c>
      <c r="P21">
        <v>4</v>
      </c>
      <c r="Q21">
        <v>50</v>
      </c>
      <c r="R21" s="7">
        <v>23</v>
      </c>
      <c r="S21" s="1">
        <f t="shared" si="1"/>
        <v>130</v>
      </c>
      <c r="T21" t="s">
        <v>211</v>
      </c>
    </row>
    <row r="22" spans="1:20" x14ac:dyDescent="0.3">
      <c r="A22" s="1">
        <v>21</v>
      </c>
      <c r="B22" s="5">
        <v>44806</v>
      </c>
      <c r="C22" s="18">
        <v>0.45</v>
      </c>
      <c r="D22">
        <v>16</v>
      </c>
      <c r="E22">
        <v>10</v>
      </c>
      <c r="F22" t="s">
        <v>61</v>
      </c>
      <c r="G22" t="s">
        <v>100</v>
      </c>
      <c r="H22">
        <v>181</v>
      </c>
      <c r="I22">
        <v>223</v>
      </c>
      <c r="J22">
        <v>200</v>
      </c>
      <c r="K22">
        <f t="shared" si="3"/>
        <v>23</v>
      </c>
      <c r="L22" s="23">
        <v>1.261574074074074E-3</v>
      </c>
      <c r="M22" s="32">
        <f t="shared" si="0"/>
        <v>1.8166666667829332</v>
      </c>
      <c r="N22" s="11">
        <v>0</v>
      </c>
      <c r="O22">
        <v>0</v>
      </c>
      <c r="P22">
        <v>4</v>
      </c>
      <c r="Q22">
        <v>120</v>
      </c>
      <c r="R22" s="7">
        <v>25</v>
      </c>
      <c r="S22" s="1">
        <f t="shared" si="1"/>
        <v>80</v>
      </c>
      <c r="T22" t="s">
        <v>211</v>
      </c>
    </row>
    <row r="23" spans="1:20" x14ac:dyDescent="0.3">
      <c r="A23" s="1">
        <v>22</v>
      </c>
      <c r="B23" s="5">
        <v>44819</v>
      </c>
      <c r="C23" s="18">
        <v>0.68611111111111101</v>
      </c>
      <c r="D23">
        <v>16</v>
      </c>
      <c r="E23">
        <v>11</v>
      </c>
      <c r="F23" t="s">
        <v>88</v>
      </c>
      <c r="G23" t="s">
        <v>100</v>
      </c>
      <c r="H23">
        <v>84</v>
      </c>
      <c r="I23">
        <v>242</v>
      </c>
      <c r="J23">
        <v>240</v>
      </c>
      <c r="K23">
        <f t="shared" si="3"/>
        <v>2</v>
      </c>
      <c r="L23" s="23">
        <v>7.175925925925927E-4</v>
      </c>
      <c r="M23" s="32">
        <f t="shared" si="0"/>
        <v>1.0333333333994668</v>
      </c>
      <c r="N23" s="11">
        <v>1</v>
      </c>
      <c r="O23">
        <v>0</v>
      </c>
      <c r="P23">
        <v>2</v>
      </c>
      <c r="R23" s="7">
        <v>16</v>
      </c>
      <c r="S23" s="1"/>
    </row>
    <row r="24" spans="1:20" x14ac:dyDescent="0.3">
      <c r="A24" s="1">
        <v>23</v>
      </c>
      <c r="B24" s="5">
        <v>44824</v>
      </c>
      <c r="C24" s="18">
        <v>0.77222222222222225</v>
      </c>
      <c r="D24">
        <v>16</v>
      </c>
      <c r="E24">
        <v>11</v>
      </c>
      <c r="F24" t="s">
        <v>46</v>
      </c>
      <c r="G24" t="s">
        <v>92</v>
      </c>
      <c r="H24">
        <v>84</v>
      </c>
      <c r="I24">
        <v>242</v>
      </c>
      <c r="J24">
        <v>240</v>
      </c>
      <c r="K24">
        <f t="shared" si="3"/>
        <v>2</v>
      </c>
      <c r="L24" s="23">
        <v>8.7962962962962962E-4</v>
      </c>
      <c r="M24" s="32">
        <f t="shared" si="0"/>
        <v>1.2666666667477333</v>
      </c>
      <c r="N24" s="33">
        <v>0.8</v>
      </c>
      <c r="O24">
        <v>0</v>
      </c>
      <c r="P24">
        <v>1</v>
      </c>
      <c r="Q24">
        <v>45</v>
      </c>
      <c r="R24" s="7">
        <v>16.100000000000001</v>
      </c>
      <c r="S24" s="1">
        <f>IF(ABS(J24-Q24)&gt;180,360-ABS(J24-Q24),ABS(J24-Q24))</f>
        <v>165</v>
      </c>
      <c r="T24" t="s">
        <v>212</v>
      </c>
    </row>
    <row r="25" spans="1:20" x14ac:dyDescent="0.3">
      <c r="A25" s="1">
        <v>24</v>
      </c>
      <c r="B25" s="5">
        <v>44826</v>
      </c>
      <c r="C25" s="18">
        <v>0.61319444444444449</v>
      </c>
      <c r="D25">
        <v>16</v>
      </c>
      <c r="E25">
        <v>6</v>
      </c>
      <c r="F25" t="s">
        <v>46</v>
      </c>
      <c r="G25" t="s">
        <v>92</v>
      </c>
      <c r="H25">
        <v>139</v>
      </c>
      <c r="I25">
        <v>252</v>
      </c>
      <c r="J25">
        <v>280</v>
      </c>
      <c r="K25">
        <f t="shared" si="3"/>
        <v>28</v>
      </c>
      <c r="L25" s="23">
        <v>1.5624999999999999E-3</v>
      </c>
      <c r="M25" s="32">
        <f t="shared" si="0"/>
        <v>2.2500000001439999</v>
      </c>
      <c r="N25" s="33">
        <v>0.1</v>
      </c>
      <c r="O25">
        <v>0</v>
      </c>
      <c r="P25">
        <v>1.5</v>
      </c>
      <c r="Q25">
        <v>230</v>
      </c>
      <c r="R25" s="7">
        <v>17.399999999999999</v>
      </c>
      <c r="S25" s="1">
        <f>IF(ABS(J25-Q25)&gt;180,360-ABS(J25-Q25),ABS(J25-Q25))</f>
        <v>50</v>
      </c>
      <c r="T25" t="s">
        <v>211</v>
      </c>
    </row>
    <row r="26" spans="1:20" x14ac:dyDescent="0.3">
      <c r="A26" s="1">
        <v>25</v>
      </c>
      <c r="B26" s="5">
        <v>44801</v>
      </c>
      <c r="C26" s="18">
        <v>0.66666666666666663</v>
      </c>
      <c r="D26">
        <v>17</v>
      </c>
      <c r="E26">
        <v>1</v>
      </c>
      <c r="F26" t="s">
        <v>75</v>
      </c>
      <c r="G26" t="s">
        <v>232</v>
      </c>
      <c r="H26">
        <v>415</v>
      </c>
      <c r="I26">
        <v>119.39999999999998</v>
      </c>
      <c r="J26">
        <v>75</v>
      </c>
      <c r="K26">
        <f t="shared" si="3"/>
        <v>44.399999999999977</v>
      </c>
      <c r="L26" s="23">
        <v>2.0833333333333333E-3</v>
      </c>
      <c r="M26" s="32">
        <f t="shared" si="0"/>
        <v>3.0000000001920002</v>
      </c>
      <c r="N26" s="11"/>
      <c r="S26" s="1"/>
    </row>
    <row r="27" spans="1:20" x14ac:dyDescent="0.3">
      <c r="A27" s="1">
        <v>26</v>
      </c>
      <c r="B27" s="5">
        <v>44804</v>
      </c>
      <c r="C27" s="18">
        <v>0.58333333333333337</v>
      </c>
      <c r="D27">
        <v>17</v>
      </c>
      <c r="E27">
        <v>2</v>
      </c>
      <c r="F27" t="s">
        <v>62</v>
      </c>
      <c r="G27" t="s">
        <v>232</v>
      </c>
      <c r="H27">
        <v>187</v>
      </c>
      <c r="I27">
        <v>130</v>
      </c>
      <c r="J27">
        <v>116</v>
      </c>
      <c r="K27">
        <f t="shared" si="3"/>
        <v>14</v>
      </c>
      <c r="L27" s="23">
        <v>1.0416666666666667E-3</v>
      </c>
      <c r="M27" s="32">
        <f t="shared" si="0"/>
        <v>1.5000000000960001</v>
      </c>
      <c r="N27" s="11"/>
      <c r="O27">
        <v>0</v>
      </c>
      <c r="S27" s="1"/>
    </row>
    <row r="28" spans="1:20" x14ac:dyDescent="0.3">
      <c r="A28" s="1">
        <v>27</v>
      </c>
      <c r="B28" s="17">
        <v>44815</v>
      </c>
      <c r="C28" s="18">
        <v>0.65416666666666667</v>
      </c>
      <c r="D28">
        <v>18</v>
      </c>
      <c r="E28">
        <v>1</v>
      </c>
      <c r="F28" t="s">
        <v>45</v>
      </c>
      <c r="G28" t="s">
        <v>233</v>
      </c>
      <c r="H28">
        <v>706</v>
      </c>
      <c r="I28">
        <v>240.8</v>
      </c>
      <c r="J28">
        <v>230</v>
      </c>
      <c r="K28">
        <f t="shared" si="3"/>
        <v>10.800000000000011</v>
      </c>
      <c r="L28" s="23">
        <v>2.5462962962962961E-3</v>
      </c>
      <c r="M28" s="32">
        <f t="shared" si="0"/>
        <v>3.666666666901333</v>
      </c>
      <c r="N28" s="33">
        <v>0</v>
      </c>
      <c r="O28">
        <v>0</v>
      </c>
      <c r="P28">
        <v>1.5</v>
      </c>
      <c r="Q28">
        <v>300</v>
      </c>
      <c r="R28" s="7">
        <v>23</v>
      </c>
      <c r="S28" s="1">
        <f>IF(ABS(J28-Q28)&gt;180,360-ABS(J28-Q28),ABS(J28-Q28))</f>
        <v>70</v>
      </c>
      <c r="T28" t="s">
        <v>211</v>
      </c>
    </row>
    <row r="29" spans="1:20" x14ac:dyDescent="0.3">
      <c r="A29" s="1">
        <v>28</v>
      </c>
      <c r="B29" s="17"/>
      <c r="D29">
        <v>18</v>
      </c>
      <c r="E29">
        <v>2</v>
      </c>
      <c r="F29" t="s">
        <v>60</v>
      </c>
      <c r="G29" t="s">
        <v>233</v>
      </c>
      <c r="H29">
        <v>331</v>
      </c>
      <c r="I29">
        <v>251.6</v>
      </c>
      <c r="L29" s="23">
        <v>1.736111111111111E-3</v>
      </c>
      <c r="M29" s="32">
        <f t="shared" si="0"/>
        <v>2.50000000016</v>
      </c>
      <c r="N29" s="11"/>
      <c r="S29" s="1"/>
    </row>
    <row r="30" spans="1:20" x14ac:dyDescent="0.3">
      <c r="A30" s="1">
        <v>29</v>
      </c>
      <c r="D30">
        <v>18</v>
      </c>
      <c r="E30">
        <v>4</v>
      </c>
      <c r="F30" t="s">
        <v>61</v>
      </c>
      <c r="G30" t="s">
        <v>233</v>
      </c>
      <c r="H30">
        <v>110</v>
      </c>
      <c r="I30">
        <v>102</v>
      </c>
      <c r="J30">
        <v>110</v>
      </c>
      <c r="K30">
        <f t="shared" ref="K30:K59" si="4">IF(ABS(I30-J30)&gt;180,360-ABS(I30-J30),ABS(I30-J30))</f>
        <v>8</v>
      </c>
      <c r="L30" s="23">
        <v>9.8379629629629642E-4</v>
      </c>
      <c r="M30" s="32">
        <f t="shared" si="0"/>
        <v>1.4166666667573335</v>
      </c>
      <c r="N30" s="11"/>
      <c r="S30" s="1"/>
    </row>
    <row r="31" spans="1:20" x14ac:dyDescent="0.3">
      <c r="A31" s="1">
        <v>30</v>
      </c>
      <c r="B31" s="17">
        <v>44823</v>
      </c>
      <c r="C31" s="18">
        <v>0.66319444444444442</v>
      </c>
      <c r="D31">
        <v>19</v>
      </c>
      <c r="E31">
        <v>13</v>
      </c>
      <c r="F31" t="s">
        <v>46</v>
      </c>
      <c r="G31" t="s">
        <v>100</v>
      </c>
      <c r="H31">
        <v>340</v>
      </c>
      <c r="I31">
        <v>83.800000000000011</v>
      </c>
      <c r="J31">
        <v>140</v>
      </c>
      <c r="K31">
        <f t="shared" si="4"/>
        <v>56.199999999999989</v>
      </c>
      <c r="L31" s="23">
        <v>1.3888888888888889E-3</v>
      </c>
      <c r="M31" s="32">
        <f t="shared" si="0"/>
        <v>2.0000000001280003</v>
      </c>
      <c r="N31" s="33">
        <v>0.8</v>
      </c>
      <c r="O31">
        <v>0</v>
      </c>
      <c r="P31">
        <v>1</v>
      </c>
      <c r="Q31">
        <v>45</v>
      </c>
      <c r="R31" s="7">
        <v>17.2</v>
      </c>
      <c r="S31" s="1">
        <f>IF(ABS(J31-Q31)&gt;180,360-ABS(J31-Q31),ABS(J31-Q31))</f>
        <v>95</v>
      </c>
      <c r="T31" t="s">
        <v>211</v>
      </c>
    </row>
    <row r="32" spans="1:20" x14ac:dyDescent="0.3">
      <c r="A32" s="1">
        <v>31</v>
      </c>
      <c r="B32" s="5">
        <v>44803</v>
      </c>
      <c r="C32" s="18">
        <v>0.58333333333333337</v>
      </c>
      <c r="D32">
        <v>20</v>
      </c>
      <c r="E32">
        <v>1</v>
      </c>
      <c r="F32" t="s">
        <v>92</v>
      </c>
      <c r="G32" t="s">
        <v>234</v>
      </c>
      <c r="H32">
        <v>188</v>
      </c>
      <c r="I32">
        <v>313</v>
      </c>
      <c r="J32">
        <v>320</v>
      </c>
      <c r="K32">
        <f t="shared" si="4"/>
        <v>7</v>
      </c>
      <c r="L32" s="23">
        <v>1.3888888888888889E-3</v>
      </c>
      <c r="M32" s="32">
        <f t="shared" ref="M32:M63" si="5">L32/0.0006944444444</f>
        <v>2.0000000001280003</v>
      </c>
      <c r="N32" s="11"/>
      <c r="S32" s="1"/>
    </row>
    <row r="33" spans="1:20" x14ac:dyDescent="0.3">
      <c r="A33" s="1">
        <v>32</v>
      </c>
      <c r="B33" s="5">
        <v>44806</v>
      </c>
      <c r="C33" s="18">
        <v>0.58333333333333337</v>
      </c>
      <c r="D33">
        <v>20</v>
      </c>
      <c r="E33">
        <v>2</v>
      </c>
      <c r="F33" t="s">
        <v>100</v>
      </c>
      <c r="G33" t="s">
        <v>234</v>
      </c>
      <c r="H33">
        <v>494</v>
      </c>
      <c r="I33">
        <v>165.79999999999995</v>
      </c>
      <c r="J33">
        <v>172</v>
      </c>
      <c r="K33">
        <f t="shared" si="4"/>
        <v>6.2000000000000455</v>
      </c>
      <c r="L33" s="23">
        <v>4.8611111111111112E-3</v>
      </c>
      <c r="M33" s="32">
        <f t="shared" si="5"/>
        <v>7.0000000004479999</v>
      </c>
      <c r="N33" s="11"/>
      <c r="S33" s="1"/>
    </row>
    <row r="34" spans="1:20" x14ac:dyDescent="0.3">
      <c r="A34" s="1">
        <v>33</v>
      </c>
      <c r="B34" s="5">
        <v>44825</v>
      </c>
      <c r="C34" s="18">
        <v>0.55208333333333337</v>
      </c>
      <c r="D34">
        <v>21</v>
      </c>
      <c r="E34" t="s">
        <v>107</v>
      </c>
      <c r="F34" t="s">
        <v>114</v>
      </c>
      <c r="G34" t="s">
        <v>92</v>
      </c>
      <c r="H34">
        <v>583</v>
      </c>
      <c r="I34">
        <v>123.30000000000001</v>
      </c>
      <c r="J34">
        <v>135</v>
      </c>
      <c r="K34">
        <f t="shared" si="4"/>
        <v>11.699999999999989</v>
      </c>
      <c r="L34" s="23">
        <v>2.8703703703703708E-3</v>
      </c>
      <c r="M34" s="32">
        <f t="shared" si="5"/>
        <v>4.133333333597867</v>
      </c>
      <c r="N34" s="11">
        <v>0.75</v>
      </c>
      <c r="O34">
        <v>0</v>
      </c>
      <c r="P34">
        <v>1.6</v>
      </c>
      <c r="Q34">
        <v>180</v>
      </c>
      <c r="R34" s="7">
        <v>23</v>
      </c>
      <c r="S34" s="1">
        <f>IF(ABS(J34-Q34)&gt;180,360-ABS(J34-Q34),ABS(J34-Q34))</f>
        <v>45</v>
      </c>
      <c r="T34" t="s">
        <v>210</v>
      </c>
    </row>
    <row r="35" spans="1:20" x14ac:dyDescent="0.3">
      <c r="A35" s="1">
        <v>34</v>
      </c>
      <c r="B35" s="5">
        <v>44825</v>
      </c>
      <c r="C35" s="18">
        <v>0.75208333333333333</v>
      </c>
      <c r="D35">
        <v>21</v>
      </c>
      <c r="E35" t="s">
        <v>108</v>
      </c>
      <c r="F35" t="s">
        <v>117</v>
      </c>
      <c r="G35" t="s">
        <v>92</v>
      </c>
      <c r="H35">
        <v>469</v>
      </c>
      <c r="I35">
        <v>65.800000000000011</v>
      </c>
      <c r="J35">
        <v>50</v>
      </c>
      <c r="K35">
        <f t="shared" si="4"/>
        <v>15.800000000000011</v>
      </c>
      <c r="L35" s="23">
        <v>2.3148148148148151E-3</v>
      </c>
      <c r="M35" s="32">
        <f t="shared" si="5"/>
        <v>3.3333333335466673</v>
      </c>
      <c r="N35" s="33">
        <v>0.3</v>
      </c>
      <c r="O35">
        <v>0</v>
      </c>
      <c r="P35">
        <v>1.5</v>
      </c>
      <c r="Q35">
        <v>110</v>
      </c>
      <c r="R35" s="7">
        <v>20</v>
      </c>
      <c r="S35" s="1">
        <f>IF(ABS(J35-Q35)&gt;180,360-ABS(J35-Q35),ABS(J35-Q35))</f>
        <v>60</v>
      </c>
      <c r="T35" t="s">
        <v>211</v>
      </c>
    </row>
    <row r="36" spans="1:20" x14ac:dyDescent="0.3">
      <c r="A36" s="1">
        <v>35</v>
      </c>
      <c r="B36" s="5">
        <v>44827</v>
      </c>
      <c r="C36" s="18"/>
      <c r="D36">
        <v>21</v>
      </c>
      <c r="E36" t="s">
        <v>109</v>
      </c>
      <c r="F36" t="s">
        <v>118</v>
      </c>
      <c r="G36" t="s">
        <v>184</v>
      </c>
      <c r="H36">
        <v>435</v>
      </c>
      <c r="I36">
        <v>118.39999999999998</v>
      </c>
      <c r="J36">
        <v>90</v>
      </c>
      <c r="K36">
        <f t="shared" si="4"/>
        <v>28.399999999999977</v>
      </c>
      <c r="L36" s="23">
        <v>2.7777777777777779E-3</v>
      </c>
      <c r="M36" s="32">
        <f t="shared" si="5"/>
        <v>4.0000000002560006</v>
      </c>
      <c r="N36" s="11"/>
      <c r="R36" s="7">
        <v>12</v>
      </c>
      <c r="S36" s="1"/>
    </row>
    <row r="37" spans="1:20" x14ac:dyDescent="0.3">
      <c r="A37" s="1">
        <v>36</v>
      </c>
      <c r="B37" s="5">
        <v>44840</v>
      </c>
      <c r="C37" s="18">
        <v>0.59930555555555554</v>
      </c>
      <c r="D37">
        <v>21</v>
      </c>
      <c r="E37" t="s">
        <v>110</v>
      </c>
      <c r="F37" t="s">
        <v>61</v>
      </c>
      <c r="G37" t="s">
        <v>92</v>
      </c>
      <c r="H37">
        <v>196</v>
      </c>
      <c r="I37">
        <v>104</v>
      </c>
      <c r="J37">
        <v>100</v>
      </c>
      <c r="K37">
        <f t="shared" si="4"/>
        <v>4</v>
      </c>
      <c r="L37" s="23">
        <v>1.2731481481481483E-3</v>
      </c>
      <c r="M37" s="32">
        <f t="shared" si="5"/>
        <v>1.8333333334506667</v>
      </c>
      <c r="N37" s="33">
        <v>0</v>
      </c>
      <c r="O37">
        <v>0</v>
      </c>
      <c r="P37">
        <v>1.5</v>
      </c>
      <c r="Q37">
        <v>180</v>
      </c>
      <c r="R37" s="7">
        <v>21</v>
      </c>
      <c r="S37" s="1">
        <f>IF(ABS(J37-Q37)&gt;180,360-ABS(J37-Q37),ABS(J37-Q37))</f>
        <v>80</v>
      </c>
      <c r="T37" t="s">
        <v>211</v>
      </c>
    </row>
    <row r="38" spans="1:20" x14ac:dyDescent="0.3">
      <c r="A38" s="1">
        <v>37</v>
      </c>
      <c r="B38" s="5">
        <v>44827</v>
      </c>
      <c r="D38">
        <v>21</v>
      </c>
      <c r="E38" t="s">
        <v>122</v>
      </c>
      <c r="F38" t="s">
        <v>46</v>
      </c>
      <c r="G38" t="s">
        <v>184</v>
      </c>
      <c r="H38">
        <v>181</v>
      </c>
      <c r="I38">
        <v>229</v>
      </c>
      <c r="J38">
        <v>220</v>
      </c>
      <c r="K38">
        <f t="shared" si="4"/>
        <v>9</v>
      </c>
      <c r="L38" s="23">
        <v>1.3888888888888889E-3</v>
      </c>
      <c r="M38" s="32">
        <f t="shared" si="5"/>
        <v>2.0000000001280003</v>
      </c>
      <c r="N38" s="11"/>
      <c r="R38" s="7">
        <v>15</v>
      </c>
      <c r="S38" s="1">
        <f>IF(ABS(J38-Q38)&gt;180,360-ABS(J38-Q38),ABS(J38-Q38))</f>
        <v>140</v>
      </c>
      <c r="T38" t="s">
        <v>212</v>
      </c>
    </row>
    <row r="39" spans="1:20" x14ac:dyDescent="0.3">
      <c r="A39" s="1">
        <v>38</v>
      </c>
      <c r="B39" s="5">
        <v>44833</v>
      </c>
      <c r="C39" s="18">
        <v>0.49652777777777773</v>
      </c>
      <c r="D39">
        <v>21</v>
      </c>
      <c r="E39" t="s">
        <v>111</v>
      </c>
      <c r="F39" t="s">
        <v>120</v>
      </c>
      <c r="G39" t="s">
        <v>184</v>
      </c>
      <c r="H39">
        <v>118</v>
      </c>
      <c r="I39">
        <v>3</v>
      </c>
      <c r="J39">
        <v>10</v>
      </c>
      <c r="K39">
        <f t="shared" si="4"/>
        <v>7</v>
      </c>
      <c r="L39" s="23">
        <v>1.2152777777777778E-3</v>
      </c>
      <c r="M39" s="32">
        <f t="shared" si="5"/>
        <v>1.750000000112</v>
      </c>
      <c r="N39" s="11"/>
      <c r="S39" s="1"/>
    </row>
    <row r="40" spans="1:20" x14ac:dyDescent="0.3">
      <c r="A40" s="1">
        <v>39</v>
      </c>
      <c r="B40" s="5">
        <v>44834</v>
      </c>
      <c r="C40" s="18">
        <v>0.64583333333333337</v>
      </c>
      <c r="D40">
        <v>21</v>
      </c>
      <c r="E40" t="s">
        <v>112</v>
      </c>
      <c r="F40" t="s">
        <v>45</v>
      </c>
      <c r="G40" t="s">
        <v>184</v>
      </c>
      <c r="H40">
        <v>19</v>
      </c>
      <c r="I40">
        <v>77</v>
      </c>
      <c r="J40">
        <v>170</v>
      </c>
      <c r="K40">
        <f t="shared" si="4"/>
        <v>93</v>
      </c>
      <c r="L40" s="23">
        <v>4.9189814814814816E-3</v>
      </c>
      <c r="M40" s="32">
        <f t="shared" si="5"/>
        <v>7.0833333337866673</v>
      </c>
      <c r="N40" s="11"/>
      <c r="S40" s="1"/>
    </row>
    <row r="41" spans="1:20" x14ac:dyDescent="0.3">
      <c r="A41" s="1">
        <v>40</v>
      </c>
      <c r="B41" s="5">
        <v>44839</v>
      </c>
      <c r="C41" s="18">
        <v>0.67847222222222225</v>
      </c>
      <c r="D41">
        <v>21</v>
      </c>
      <c r="E41" t="s">
        <v>119</v>
      </c>
      <c r="F41" t="s">
        <v>61</v>
      </c>
      <c r="G41" t="s">
        <v>92</v>
      </c>
      <c r="H41">
        <v>109</v>
      </c>
      <c r="I41">
        <v>4</v>
      </c>
      <c r="J41">
        <v>355</v>
      </c>
      <c r="K41">
        <f t="shared" si="4"/>
        <v>9</v>
      </c>
      <c r="L41" s="23">
        <v>1.7245370370370372E-3</v>
      </c>
      <c r="M41" s="32">
        <f t="shared" si="5"/>
        <v>2.4833333334922671</v>
      </c>
      <c r="N41" s="33">
        <v>1</v>
      </c>
      <c r="O41">
        <v>0</v>
      </c>
      <c r="P41">
        <v>2.5</v>
      </c>
      <c r="Q41">
        <v>180</v>
      </c>
      <c r="R41" s="7">
        <v>20</v>
      </c>
      <c r="S41" s="1">
        <f>IF(ABS(J41-Q41)&gt;180,360-ABS(J41-Q41),ABS(J41-Q41))</f>
        <v>175</v>
      </c>
      <c r="T41" t="s">
        <v>212</v>
      </c>
    </row>
    <row r="42" spans="1:20" x14ac:dyDescent="0.3">
      <c r="A42" s="1">
        <v>41</v>
      </c>
      <c r="B42" s="5">
        <v>44824</v>
      </c>
      <c r="C42" s="18">
        <v>0.77777777777777779</v>
      </c>
      <c r="D42">
        <v>22</v>
      </c>
      <c r="E42">
        <v>11</v>
      </c>
      <c r="F42" t="s">
        <v>61</v>
      </c>
      <c r="G42" t="s">
        <v>92</v>
      </c>
      <c r="H42">
        <v>687</v>
      </c>
      <c r="I42">
        <v>63</v>
      </c>
      <c r="J42">
        <v>60</v>
      </c>
      <c r="K42">
        <f t="shared" si="4"/>
        <v>3</v>
      </c>
      <c r="L42" s="23">
        <v>5.6134259259259271E-3</v>
      </c>
      <c r="M42" s="32">
        <f t="shared" si="5"/>
        <v>8.0833333338506677</v>
      </c>
      <c r="N42" s="33">
        <v>0.8</v>
      </c>
      <c r="O42">
        <v>0</v>
      </c>
      <c r="P42">
        <v>1</v>
      </c>
      <c r="Q42">
        <v>45</v>
      </c>
      <c r="R42" s="7">
        <v>15.9</v>
      </c>
      <c r="S42" s="1">
        <f>IF(ABS(J42-Q42)&gt;180,360-ABS(J42-Q42),ABS(J42-Q42))</f>
        <v>15</v>
      </c>
      <c r="T42" t="s">
        <v>210</v>
      </c>
    </row>
    <row r="43" spans="1:20" x14ac:dyDescent="0.3">
      <c r="A43" s="1">
        <v>42</v>
      </c>
      <c r="B43" s="5">
        <v>44816</v>
      </c>
      <c r="C43" s="18">
        <v>0.58333333333333337</v>
      </c>
      <c r="D43">
        <v>23</v>
      </c>
      <c r="E43">
        <v>1</v>
      </c>
      <c r="F43" t="s">
        <v>62</v>
      </c>
      <c r="G43" t="s">
        <v>22</v>
      </c>
      <c r="H43">
        <v>957</v>
      </c>
      <c r="I43">
        <v>63.600000000000023</v>
      </c>
      <c r="J43">
        <v>60</v>
      </c>
      <c r="K43">
        <f t="shared" si="4"/>
        <v>3.6000000000000227</v>
      </c>
      <c r="L43" s="23">
        <v>3.9930555555555561E-3</v>
      </c>
      <c r="M43" s="32">
        <f t="shared" si="5"/>
        <v>5.7500000003680007</v>
      </c>
      <c r="N43" s="33">
        <v>0.25</v>
      </c>
      <c r="O43">
        <v>0</v>
      </c>
      <c r="P43">
        <v>1</v>
      </c>
      <c r="R43" s="7">
        <v>25</v>
      </c>
      <c r="S43" s="1"/>
    </row>
    <row r="44" spans="1:20" x14ac:dyDescent="0.3">
      <c r="A44" s="1">
        <v>43</v>
      </c>
      <c r="B44" s="5">
        <v>44819</v>
      </c>
      <c r="C44" s="18">
        <v>0.59166666666666667</v>
      </c>
      <c r="D44">
        <v>23</v>
      </c>
      <c r="E44">
        <v>2</v>
      </c>
      <c r="F44" t="s">
        <v>45</v>
      </c>
      <c r="G44" t="s">
        <v>235</v>
      </c>
      <c r="H44">
        <v>526</v>
      </c>
      <c r="I44">
        <v>84.199999999999989</v>
      </c>
      <c r="J44">
        <v>90</v>
      </c>
      <c r="K44">
        <f t="shared" si="4"/>
        <v>5.8000000000000114</v>
      </c>
      <c r="L44" s="23">
        <v>2.8819444444444444E-3</v>
      </c>
      <c r="M44" s="32">
        <f t="shared" si="5"/>
        <v>4.1500000002656003</v>
      </c>
      <c r="N44" s="33">
        <v>0.75</v>
      </c>
      <c r="O44">
        <v>0</v>
      </c>
      <c r="P44">
        <v>3</v>
      </c>
      <c r="R44" s="7">
        <v>15</v>
      </c>
      <c r="S44" s="1"/>
    </row>
    <row r="45" spans="1:20" x14ac:dyDescent="0.3">
      <c r="A45" s="1">
        <v>44</v>
      </c>
      <c r="B45" s="5">
        <v>44819</v>
      </c>
      <c r="C45" s="18">
        <v>0.60763888888888895</v>
      </c>
      <c r="D45">
        <v>23</v>
      </c>
      <c r="E45">
        <v>3</v>
      </c>
      <c r="F45" t="s">
        <v>45</v>
      </c>
      <c r="G45" t="s">
        <v>235</v>
      </c>
      <c r="H45">
        <v>214</v>
      </c>
      <c r="I45">
        <v>78</v>
      </c>
      <c r="J45">
        <v>90</v>
      </c>
      <c r="K45">
        <f t="shared" si="4"/>
        <v>12</v>
      </c>
      <c r="L45" s="23">
        <v>1.1805555555555556E-3</v>
      </c>
      <c r="M45" s="32">
        <f t="shared" si="5"/>
        <v>1.7000000001088</v>
      </c>
      <c r="N45" s="33">
        <v>0.75</v>
      </c>
      <c r="O45">
        <v>0</v>
      </c>
      <c r="P45">
        <v>3</v>
      </c>
      <c r="R45" s="7">
        <v>15</v>
      </c>
      <c r="S45" s="1"/>
    </row>
    <row r="46" spans="1:20" x14ac:dyDescent="0.3">
      <c r="A46" s="1">
        <v>45</v>
      </c>
      <c r="B46" s="5">
        <v>44840</v>
      </c>
      <c r="D46">
        <v>24</v>
      </c>
      <c r="E46">
        <v>1</v>
      </c>
      <c r="F46" t="s">
        <v>46</v>
      </c>
      <c r="G46" t="s">
        <v>165</v>
      </c>
      <c r="H46">
        <v>889</v>
      </c>
      <c r="I46">
        <v>49.899999999999977</v>
      </c>
      <c r="J46">
        <v>45</v>
      </c>
      <c r="K46">
        <f t="shared" si="4"/>
        <v>4.8999999999999773</v>
      </c>
      <c r="L46" s="23">
        <v>6.2499999999999995E-3</v>
      </c>
      <c r="M46" s="32">
        <f t="shared" si="5"/>
        <v>9.0000000005759997</v>
      </c>
      <c r="N46" s="11"/>
      <c r="S46" s="1"/>
    </row>
    <row r="47" spans="1:20" x14ac:dyDescent="0.3">
      <c r="A47" s="1">
        <v>46</v>
      </c>
      <c r="B47" s="5">
        <v>44835</v>
      </c>
      <c r="C47" s="18">
        <v>0.50763888888888886</v>
      </c>
      <c r="D47">
        <v>26</v>
      </c>
      <c r="E47">
        <v>1</v>
      </c>
      <c r="F47" t="s">
        <v>46</v>
      </c>
      <c r="G47" t="s">
        <v>166</v>
      </c>
      <c r="H47">
        <v>548</v>
      </c>
      <c r="I47">
        <v>203.3</v>
      </c>
      <c r="J47">
        <v>200</v>
      </c>
      <c r="K47">
        <f t="shared" si="4"/>
        <v>3.3000000000000114</v>
      </c>
      <c r="L47" s="23">
        <v>3.472222222222222E-3</v>
      </c>
      <c r="M47" s="32">
        <f t="shared" si="5"/>
        <v>5.00000000032</v>
      </c>
      <c r="N47" s="11"/>
      <c r="O47">
        <v>0</v>
      </c>
      <c r="S47" s="1"/>
    </row>
    <row r="48" spans="1:20" x14ac:dyDescent="0.3">
      <c r="A48" s="1">
        <v>47</v>
      </c>
      <c r="B48" s="5">
        <v>44826</v>
      </c>
      <c r="C48" s="18">
        <v>0.77083333333333337</v>
      </c>
      <c r="D48">
        <v>27</v>
      </c>
      <c r="E48">
        <v>1</v>
      </c>
      <c r="F48" t="s">
        <v>45</v>
      </c>
      <c r="G48" t="s">
        <v>167</v>
      </c>
      <c r="H48">
        <v>674</v>
      </c>
      <c r="I48">
        <v>280.5</v>
      </c>
      <c r="J48">
        <v>335</v>
      </c>
      <c r="K48">
        <f t="shared" si="4"/>
        <v>54.5</v>
      </c>
      <c r="L48" s="23">
        <v>5.9027777777777776E-3</v>
      </c>
      <c r="M48" s="32">
        <f t="shared" si="5"/>
        <v>8.5000000005440004</v>
      </c>
      <c r="N48" s="11"/>
      <c r="S48" s="1"/>
    </row>
    <row r="49" spans="1:20" x14ac:dyDescent="0.3">
      <c r="A49" s="1">
        <v>48</v>
      </c>
      <c r="B49" s="5">
        <v>44854</v>
      </c>
      <c r="C49" s="18">
        <v>0.76388888888888884</v>
      </c>
      <c r="D49">
        <v>28</v>
      </c>
      <c r="E49" t="s">
        <v>159</v>
      </c>
      <c r="F49" t="s">
        <v>46</v>
      </c>
      <c r="G49" t="s">
        <v>92</v>
      </c>
      <c r="H49">
        <v>359</v>
      </c>
      <c r="I49">
        <v>72.5</v>
      </c>
      <c r="J49">
        <v>80</v>
      </c>
      <c r="K49">
        <f t="shared" si="4"/>
        <v>7.5</v>
      </c>
      <c r="L49" s="23">
        <v>2.1759259259259258E-3</v>
      </c>
      <c r="M49" s="32">
        <f t="shared" si="5"/>
        <v>3.1333333335338667</v>
      </c>
      <c r="N49" s="33">
        <v>1</v>
      </c>
      <c r="O49">
        <v>0</v>
      </c>
      <c r="P49">
        <v>0</v>
      </c>
      <c r="R49" s="7">
        <v>18</v>
      </c>
      <c r="S49" s="1"/>
    </row>
    <row r="50" spans="1:20" x14ac:dyDescent="0.3">
      <c r="A50" s="1">
        <v>49</v>
      </c>
      <c r="B50" s="5">
        <v>44841</v>
      </c>
      <c r="D50">
        <v>29</v>
      </c>
      <c r="E50">
        <v>1</v>
      </c>
      <c r="F50" t="s">
        <v>92</v>
      </c>
      <c r="G50" t="s">
        <v>224</v>
      </c>
      <c r="H50">
        <v>619</v>
      </c>
      <c r="I50">
        <v>88.2</v>
      </c>
      <c r="J50">
        <v>76</v>
      </c>
      <c r="K50">
        <f t="shared" si="4"/>
        <v>12.200000000000003</v>
      </c>
      <c r="L50" s="23">
        <v>1.3888888888888889E-3</v>
      </c>
      <c r="M50" s="32">
        <f t="shared" si="5"/>
        <v>2.0000000001280003</v>
      </c>
      <c r="N50" s="11"/>
      <c r="S50" s="1"/>
    </row>
    <row r="51" spans="1:20" x14ac:dyDescent="0.3">
      <c r="A51" s="1">
        <v>50</v>
      </c>
      <c r="B51" t="s">
        <v>170</v>
      </c>
      <c r="D51">
        <v>30</v>
      </c>
      <c r="E51">
        <v>1</v>
      </c>
      <c r="F51" t="s">
        <v>164</v>
      </c>
      <c r="G51" t="s">
        <v>224</v>
      </c>
      <c r="H51">
        <v>197</v>
      </c>
      <c r="I51">
        <v>35</v>
      </c>
      <c r="J51">
        <v>62</v>
      </c>
      <c r="K51">
        <f t="shared" si="4"/>
        <v>27</v>
      </c>
      <c r="L51" s="28">
        <v>2.0833333333333333E-3</v>
      </c>
      <c r="M51" s="32">
        <f t="shared" si="5"/>
        <v>3.0000000001920002</v>
      </c>
      <c r="N51" s="11"/>
      <c r="S51" s="1"/>
    </row>
    <row r="52" spans="1:20" x14ac:dyDescent="0.3">
      <c r="A52" s="1">
        <v>51</v>
      </c>
      <c r="B52" t="s">
        <v>171</v>
      </c>
      <c r="D52">
        <v>30</v>
      </c>
      <c r="E52">
        <v>2</v>
      </c>
      <c r="F52" t="s">
        <v>165</v>
      </c>
      <c r="G52" t="s">
        <v>224</v>
      </c>
      <c r="H52">
        <v>404</v>
      </c>
      <c r="I52">
        <v>293.10000000000002</v>
      </c>
      <c r="J52">
        <v>281</v>
      </c>
      <c r="K52">
        <f t="shared" si="4"/>
        <v>12.100000000000023</v>
      </c>
      <c r="L52" s="28">
        <v>2.7777777777777779E-3</v>
      </c>
      <c r="M52" s="32">
        <f t="shared" si="5"/>
        <v>4.0000000002560006</v>
      </c>
      <c r="N52" s="11"/>
      <c r="S52" s="1"/>
    </row>
    <row r="53" spans="1:20" x14ac:dyDescent="0.3">
      <c r="A53" s="1">
        <v>52</v>
      </c>
      <c r="B53" s="5">
        <v>44844</v>
      </c>
      <c r="D53">
        <v>30</v>
      </c>
      <c r="E53">
        <v>3</v>
      </c>
      <c r="F53" t="s">
        <v>166</v>
      </c>
      <c r="G53" t="s">
        <v>224</v>
      </c>
      <c r="H53">
        <v>503</v>
      </c>
      <c r="I53">
        <v>295.60000000000002</v>
      </c>
      <c r="J53">
        <v>288</v>
      </c>
      <c r="K53">
        <f t="shared" si="4"/>
        <v>7.6000000000000227</v>
      </c>
      <c r="L53" s="28">
        <v>5.5555555555555558E-3</v>
      </c>
      <c r="M53" s="32">
        <f t="shared" si="5"/>
        <v>8.0000000005120011</v>
      </c>
      <c r="N53" s="11"/>
      <c r="S53" s="1"/>
    </row>
    <row r="54" spans="1:20" x14ac:dyDescent="0.3">
      <c r="A54" s="1">
        <v>53</v>
      </c>
      <c r="B54" s="5">
        <v>44814</v>
      </c>
      <c r="D54">
        <v>30</v>
      </c>
      <c r="E54">
        <v>4</v>
      </c>
      <c r="F54" t="s">
        <v>167</v>
      </c>
      <c r="G54" t="s">
        <v>224</v>
      </c>
      <c r="H54">
        <v>493</v>
      </c>
      <c r="I54">
        <v>261.2</v>
      </c>
      <c r="J54">
        <v>238</v>
      </c>
      <c r="K54">
        <f t="shared" si="4"/>
        <v>23.199999999999989</v>
      </c>
      <c r="L54" s="28">
        <v>2.7777777777777779E-3</v>
      </c>
      <c r="M54" s="32">
        <f t="shared" si="5"/>
        <v>4.0000000002560006</v>
      </c>
      <c r="N54" s="11"/>
      <c r="S54" s="1"/>
    </row>
    <row r="55" spans="1:20" x14ac:dyDescent="0.3">
      <c r="A55" s="1">
        <v>54</v>
      </c>
      <c r="B55" s="5">
        <v>44783</v>
      </c>
      <c r="D55">
        <v>30</v>
      </c>
      <c r="E55">
        <v>5</v>
      </c>
      <c r="F55" t="s">
        <v>168</v>
      </c>
      <c r="G55" t="s">
        <v>224</v>
      </c>
      <c r="H55">
        <v>939</v>
      </c>
      <c r="I55">
        <v>227.1</v>
      </c>
      <c r="J55">
        <v>201</v>
      </c>
      <c r="K55">
        <f t="shared" si="4"/>
        <v>26.099999999999994</v>
      </c>
      <c r="L55" s="28">
        <v>4.8611111111111112E-3</v>
      </c>
      <c r="M55" s="32">
        <f t="shared" si="5"/>
        <v>7.0000000004479999</v>
      </c>
      <c r="N55" s="11"/>
      <c r="S55" s="1"/>
    </row>
    <row r="56" spans="1:20" x14ac:dyDescent="0.3">
      <c r="A56" s="1">
        <v>55</v>
      </c>
      <c r="B56" s="5">
        <v>44783</v>
      </c>
      <c r="D56">
        <v>30</v>
      </c>
      <c r="E56">
        <v>6</v>
      </c>
      <c r="F56" t="s">
        <v>24</v>
      </c>
      <c r="G56" t="s">
        <v>224</v>
      </c>
      <c r="H56">
        <v>891</v>
      </c>
      <c r="I56">
        <v>297.2</v>
      </c>
      <c r="J56">
        <v>327</v>
      </c>
      <c r="K56">
        <f t="shared" si="4"/>
        <v>29.800000000000011</v>
      </c>
      <c r="L56" s="28">
        <v>4.8611111111111112E-3</v>
      </c>
      <c r="M56" s="32">
        <f t="shared" si="5"/>
        <v>7.0000000004479999</v>
      </c>
      <c r="N56" s="11"/>
      <c r="S56" s="1"/>
    </row>
    <row r="57" spans="1:20" x14ac:dyDescent="0.3">
      <c r="A57" s="1">
        <v>56</v>
      </c>
      <c r="B57" s="5">
        <v>44814</v>
      </c>
      <c r="D57">
        <v>30</v>
      </c>
      <c r="E57">
        <v>7</v>
      </c>
      <c r="F57" t="s">
        <v>169</v>
      </c>
      <c r="G57" t="s">
        <v>224</v>
      </c>
      <c r="H57">
        <v>504</v>
      </c>
      <c r="I57">
        <v>295.8</v>
      </c>
      <c r="J57">
        <v>316</v>
      </c>
      <c r="K57">
        <f t="shared" si="4"/>
        <v>20.199999999999989</v>
      </c>
      <c r="L57" s="28">
        <v>4.8611111111111112E-3</v>
      </c>
      <c r="M57" s="32">
        <f t="shared" si="5"/>
        <v>7.0000000004479999</v>
      </c>
      <c r="N57" s="11"/>
      <c r="S57" s="1"/>
    </row>
    <row r="58" spans="1:20" x14ac:dyDescent="0.3">
      <c r="A58" s="1">
        <v>57</v>
      </c>
      <c r="B58" s="5">
        <v>44822</v>
      </c>
      <c r="C58" s="18">
        <v>0.625</v>
      </c>
      <c r="D58">
        <v>31</v>
      </c>
      <c r="E58" t="s">
        <v>108</v>
      </c>
      <c r="F58" t="s">
        <v>176</v>
      </c>
      <c r="G58" t="s">
        <v>184</v>
      </c>
      <c r="H58">
        <v>1058</v>
      </c>
      <c r="I58">
        <v>114.19999999999999</v>
      </c>
      <c r="J58">
        <v>120</v>
      </c>
      <c r="K58">
        <f t="shared" si="4"/>
        <v>5.8000000000000114</v>
      </c>
      <c r="L58" s="23">
        <v>4.7453703703703703E-3</v>
      </c>
      <c r="M58" s="32">
        <f t="shared" si="5"/>
        <v>6.8333333337706668</v>
      </c>
      <c r="N58" s="11"/>
      <c r="S58" s="1"/>
    </row>
    <row r="59" spans="1:20" x14ac:dyDescent="0.3">
      <c r="A59" s="1">
        <v>58</v>
      </c>
      <c r="B59" s="5">
        <v>44834</v>
      </c>
      <c r="C59" s="18">
        <v>0.59375</v>
      </c>
      <c r="D59">
        <v>31</v>
      </c>
      <c r="E59" t="s">
        <v>111</v>
      </c>
      <c r="F59" t="s">
        <v>174</v>
      </c>
      <c r="G59" t="s">
        <v>184</v>
      </c>
      <c r="H59">
        <v>846</v>
      </c>
      <c r="I59">
        <v>151.80000000000001</v>
      </c>
      <c r="J59">
        <v>135</v>
      </c>
      <c r="K59">
        <f t="shared" si="4"/>
        <v>16.800000000000011</v>
      </c>
      <c r="L59" s="23">
        <v>4.1666666666666666E-3</v>
      </c>
      <c r="M59" s="32">
        <f t="shared" si="5"/>
        <v>6.0000000003840004</v>
      </c>
      <c r="N59" s="11"/>
      <c r="S59" s="1"/>
    </row>
    <row r="60" spans="1:20" x14ac:dyDescent="0.3">
      <c r="A60" s="1">
        <v>59</v>
      </c>
      <c r="B60" s="5">
        <v>44853</v>
      </c>
      <c r="C60" s="18">
        <v>0.73958333333333337</v>
      </c>
      <c r="D60">
        <v>32</v>
      </c>
      <c r="E60" t="s">
        <v>178</v>
      </c>
      <c r="F60" t="s">
        <v>46</v>
      </c>
      <c r="G60" t="s">
        <v>168</v>
      </c>
      <c r="H60">
        <v>448</v>
      </c>
      <c r="I60">
        <v>48.399999999999977</v>
      </c>
      <c r="J60">
        <v>35</v>
      </c>
      <c r="K60">
        <f t="shared" ref="K60:K76" si="6">IF(ABS(I60-J60)&gt;180,360-ABS(I60-J60),ABS(I60-J60))</f>
        <v>13.399999999999977</v>
      </c>
      <c r="L60" s="23">
        <v>2.5462962962962961E-3</v>
      </c>
      <c r="M60" s="32">
        <f t="shared" si="5"/>
        <v>3.666666666901333</v>
      </c>
      <c r="N60" s="11"/>
      <c r="S60" s="1"/>
    </row>
    <row r="61" spans="1:20" x14ac:dyDescent="0.3">
      <c r="A61" s="1">
        <v>60</v>
      </c>
      <c r="B61" s="5">
        <v>44855</v>
      </c>
      <c r="C61" s="18">
        <v>0.5625</v>
      </c>
      <c r="D61">
        <v>32</v>
      </c>
      <c r="E61" t="s">
        <v>179</v>
      </c>
      <c r="F61" t="s">
        <v>41</v>
      </c>
      <c r="G61" t="s">
        <v>168</v>
      </c>
      <c r="H61">
        <v>241</v>
      </c>
      <c r="I61">
        <v>73</v>
      </c>
      <c r="J61">
        <v>46</v>
      </c>
      <c r="K61">
        <f t="shared" si="6"/>
        <v>27</v>
      </c>
      <c r="L61" s="23">
        <v>2.7777777777777779E-3</v>
      </c>
      <c r="M61" s="32">
        <f t="shared" si="5"/>
        <v>4.0000000002560006</v>
      </c>
      <c r="N61" s="11"/>
      <c r="S61" s="1"/>
    </row>
    <row r="62" spans="1:20" x14ac:dyDescent="0.3">
      <c r="A62" s="1">
        <v>61</v>
      </c>
      <c r="B62" s="5">
        <v>44874</v>
      </c>
      <c r="C62" s="18">
        <v>0.64861111111111114</v>
      </c>
      <c r="D62">
        <v>33</v>
      </c>
      <c r="E62" t="s">
        <v>181</v>
      </c>
      <c r="F62" t="s">
        <v>41</v>
      </c>
      <c r="G62" t="s">
        <v>92</v>
      </c>
      <c r="H62">
        <v>78</v>
      </c>
      <c r="I62">
        <v>113</v>
      </c>
      <c r="J62">
        <v>130</v>
      </c>
      <c r="K62">
        <f t="shared" si="6"/>
        <v>17</v>
      </c>
      <c r="L62" s="23">
        <v>8.9120370370370362E-4</v>
      </c>
      <c r="M62" s="32">
        <f t="shared" si="5"/>
        <v>1.2833333334154666</v>
      </c>
      <c r="N62" s="11">
        <v>0.25</v>
      </c>
      <c r="O62">
        <v>0</v>
      </c>
      <c r="P62">
        <v>3</v>
      </c>
      <c r="Q62">
        <v>180</v>
      </c>
      <c r="R62" s="7">
        <v>13</v>
      </c>
      <c r="S62" s="1">
        <f>IF(ABS(J62-Q62)&gt;180,360-ABS(J62-Q62),ABS(J62-Q62))</f>
        <v>50</v>
      </c>
      <c r="T62" t="s">
        <v>211</v>
      </c>
    </row>
    <row r="63" spans="1:20" x14ac:dyDescent="0.3">
      <c r="A63" s="1">
        <v>62</v>
      </c>
      <c r="B63" s="5">
        <v>44857</v>
      </c>
      <c r="D63">
        <v>34</v>
      </c>
      <c r="E63">
        <v>1</v>
      </c>
      <c r="F63" t="s">
        <v>92</v>
      </c>
      <c r="G63" t="s">
        <v>24</v>
      </c>
      <c r="H63">
        <v>980</v>
      </c>
      <c r="I63">
        <v>252.8</v>
      </c>
      <c r="J63">
        <v>277</v>
      </c>
      <c r="K63">
        <f t="shared" si="6"/>
        <v>24.199999999999989</v>
      </c>
      <c r="L63" s="23">
        <v>5.5555555555555558E-3</v>
      </c>
      <c r="M63" s="32">
        <f t="shared" si="5"/>
        <v>8.0000000005120011</v>
      </c>
      <c r="N63" s="11"/>
      <c r="S63" s="1"/>
    </row>
    <row r="64" spans="1:20" x14ac:dyDescent="0.3">
      <c r="A64" s="1">
        <v>63</v>
      </c>
      <c r="B64" s="5">
        <v>44856</v>
      </c>
      <c r="D64">
        <v>34</v>
      </c>
      <c r="E64">
        <v>2</v>
      </c>
      <c r="F64" t="s">
        <v>100</v>
      </c>
      <c r="G64" t="s">
        <v>24</v>
      </c>
      <c r="H64">
        <v>700</v>
      </c>
      <c r="I64">
        <v>336</v>
      </c>
      <c r="J64">
        <v>350</v>
      </c>
      <c r="K64">
        <f t="shared" si="6"/>
        <v>14</v>
      </c>
      <c r="L64" s="23">
        <v>4.8611111111111112E-3</v>
      </c>
      <c r="M64" s="32">
        <f t="shared" ref="M64:M76" si="7">L64/0.0006944444444</f>
        <v>7.0000000004479999</v>
      </c>
      <c r="N64" s="11"/>
      <c r="S64" s="1"/>
    </row>
    <row r="65" spans="1:22" x14ac:dyDescent="0.3">
      <c r="A65" s="1">
        <v>64</v>
      </c>
      <c r="B65" s="5">
        <v>44856</v>
      </c>
      <c r="D65">
        <v>34</v>
      </c>
      <c r="E65">
        <v>2</v>
      </c>
      <c r="F65" t="s">
        <v>184</v>
      </c>
      <c r="G65" t="s">
        <v>24</v>
      </c>
      <c r="H65">
        <v>700</v>
      </c>
      <c r="I65">
        <v>336</v>
      </c>
      <c r="J65">
        <v>334</v>
      </c>
      <c r="K65">
        <f t="shared" si="6"/>
        <v>2</v>
      </c>
      <c r="L65" s="23">
        <v>6.9444444444444441E-3</v>
      </c>
      <c r="M65" s="32">
        <f t="shared" si="7"/>
        <v>10.00000000064</v>
      </c>
      <c r="N65" s="11"/>
      <c r="S65" s="1"/>
    </row>
    <row r="66" spans="1:22" x14ac:dyDescent="0.3">
      <c r="A66" s="1">
        <v>65</v>
      </c>
      <c r="B66" s="5">
        <v>44858</v>
      </c>
      <c r="D66">
        <v>35</v>
      </c>
      <c r="E66">
        <v>2</v>
      </c>
      <c r="F66" t="s">
        <v>92</v>
      </c>
      <c r="G66" t="s">
        <v>24</v>
      </c>
      <c r="H66">
        <v>562</v>
      </c>
      <c r="I66">
        <v>171.10000000000002</v>
      </c>
      <c r="J66">
        <v>167</v>
      </c>
      <c r="K66">
        <f t="shared" si="6"/>
        <v>4.1000000000000227</v>
      </c>
      <c r="L66" s="23">
        <v>3.472222222222222E-3</v>
      </c>
      <c r="M66" s="32">
        <f t="shared" si="7"/>
        <v>5.00000000032</v>
      </c>
      <c r="N66" s="11"/>
      <c r="S66" s="1"/>
    </row>
    <row r="67" spans="1:22" x14ac:dyDescent="0.3">
      <c r="A67" s="1">
        <v>66</v>
      </c>
      <c r="B67" s="5">
        <v>44770</v>
      </c>
      <c r="C67" s="18">
        <v>0.43055555555555558</v>
      </c>
      <c r="D67">
        <v>36</v>
      </c>
      <c r="E67">
        <v>1</v>
      </c>
      <c r="F67" t="s">
        <v>61</v>
      </c>
      <c r="G67" t="s">
        <v>169</v>
      </c>
      <c r="H67">
        <v>439</v>
      </c>
      <c r="I67">
        <v>163</v>
      </c>
      <c r="J67">
        <v>170</v>
      </c>
      <c r="K67">
        <f t="shared" si="6"/>
        <v>7</v>
      </c>
      <c r="L67" s="23">
        <v>3.1249999999999997E-3</v>
      </c>
      <c r="M67" s="32">
        <f t="shared" si="7"/>
        <v>4.5000000002879998</v>
      </c>
      <c r="N67" s="11"/>
      <c r="S67" s="1"/>
    </row>
    <row r="68" spans="1:22" x14ac:dyDescent="0.3">
      <c r="A68" s="1">
        <v>67</v>
      </c>
      <c r="B68" t="s">
        <v>192</v>
      </c>
      <c r="C68" s="18">
        <v>0.59583333333333333</v>
      </c>
      <c r="D68">
        <v>37</v>
      </c>
      <c r="E68">
        <v>1</v>
      </c>
      <c r="F68" t="s">
        <v>62</v>
      </c>
      <c r="G68" t="s">
        <v>236</v>
      </c>
      <c r="H68">
        <v>691</v>
      </c>
      <c r="I68">
        <v>171.60000000000002</v>
      </c>
      <c r="J68">
        <v>160</v>
      </c>
      <c r="K68">
        <f t="shared" si="6"/>
        <v>11.600000000000023</v>
      </c>
      <c r="L68" s="28">
        <v>4.3981481481481484E-3</v>
      </c>
      <c r="M68" s="32">
        <f t="shared" si="7"/>
        <v>6.3333333337386675</v>
      </c>
      <c r="N68" s="11"/>
      <c r="R68" s="7">
        <v>20</v>
      </c>
      <c r="S68" s="1"/>
    </row>
    <row r="69" spans="1:22" x14ac:dyDescent="0.3">
      <c r="A69" s="1">
        <v>68</v>
      </c>
      <c r="B69" t="s">
        <v>193</v>
      </c>
      <c r="C69" s="18">
        <v>0.60277777777777775</v>
      </c>
      <c r="D69">
        <v>37</v>
      </c>
      <c r="E69">
        <v>2</v>
      </c>
      <c r="F69" t="s">
        <v>45</v>
      </c>
      <c r="G69" t="s">
        <v>236</v>
      </c>
      <c r="H69">
        <v>412</v>
      </c>
      <c r="I69">
        <v>178.5</v>
      </c>
      <c r="J69">
        <v>150</v>
      </c>
      <c r="K69">
        <f t="shared" si="6"/>
        <v>28.5</v>
      </c>
      <c r="L69" s="28">
        <v>2.7777777777777779E-3</v>
      </c>
      <c r="M69" s="32">
        <f t="shared" si="7"/>
        <v>4.0000000002560006</v>
      </c>
      <c r="N69" s="11"/>
      <c r="S69" s="1"/>
    </row>
    <row r="70" spans="1:22" x14ac:dyDescent="0.3">
      <c r="A70" s="1">
        <v>69</v>
      </c>
      <c r="B70" s="5">
        <v>44876</v>
      </c>
      <c r="C70" s="18">
        <v>0.6166666666666667</v>
      </c>
      <c r="D70">
        <v>38</v>
      </c>
      <c r="E70" t="s">
        <v>196</v>
      </c>
      <c r="F70" t="s">
        <v>46</v>
      </c>
      <c r="G70" t="s">
        <v>92</v>
      </c>
      <c r="H70">
        <v>130</v>
      </c>
      <c r="I70">
        <v>293</v>
      </c>
      <c r="J70">
        <v>293</v>
      </c>
      <c r="K70">
        <f t="shared" si="6"/>
        <v>0</v>
      </c>
      <c r="L70" s="23">
        <v>9.2592592592592585E-4</v>
      </c>
      <c r="M70" s="32">
        <f t="shared" si="7"/>
        <v>1.3333333334186666</v>
      </c>
      <c r="N70" s="11">
        <v>0.8</v>
      </c>
      <c r="O70">
        <v>0</v>
      </c>
      <c r="P70">
        <v>1</v>
      </c>
      <c r="Q70">
        <v>210</v>
      </c>
      <c r="R70" s="7">
        <v>13</v>
      </c>
      <c r="S70" s="1">
        <f>IF(ABS(J70-Q70)&gt;180,360-ABS(J70-Q70),ABS(J70-Q70))</f>
        <v>83</v>
      </c>
      <c r="T70" t="s">
        <v>211</v>
      </c>
    </row>
    <row r="71" spans="1:22" x14ac:dyDescent="0.3">
      <c r="A71" s="1">
        <v>70</v>
      </c>
      <c r="B71" s="5">
        <v>44883</v>
      </c>
      <c r="C71" s="18">
        <v>0.50138888888888888</v>
      </c>
      <c r="D71">
        <v>38</v>
      </c>
      <c r="E71" t="s">
        <v>195</v>
      </c>
      <c r="F71" t="s">
        <v>46</v>
      </c>
      <c r="G71" t="s">
        <v>92</v>
      </c>
      <c r="H71">
        <v>53</v>
      </c>
      <c r="I71">
        <v>3</v>
      </c>
      <c r="J71">
        <v>10</v>
      </c>
      <c r="K71">
        <f t="shared" si="6"/>
        <v>7</v>
      </c>
      <c r="L71" s="23">
        <v>1.4699074074074074E-3</v>
      </c>
      <c r="M71" s="32">
        <f t="shared" si="7"/>
        <v>2.1166666668021334</v>
      </c>
      <c r="N71" s="11">
        <v>1</v>
      </c>
      <c r="O71">
        <v>1</v>
      </c>
      <c r="P71">
        <v>2</v>
      </c>
      <c r="Q71">
        <v>210</v>
      </c>
      <c r="R71" s="7">
        <v>9</v>
      </c>
      <c r="S71" s="1">
        <f>IF(ABS(J71-Q71)&gt;180,360-ABS(J71-Q71),ABS(J71-Q71))</f>
        <v>160</v>
      </c>
      <c r="T71" t="s">
        <v>212</v>
      </c>
      <c r="V71" s="28"/>
    </row>
    <row r="72" spans="1:22" x14ac:dyDescent="0.3">
      <c r="A72" s="1">
        <v>71</v>
      </c>
      <c r="B72" s="5">
        <v>44882</v>
      </c>
      <c r="C72" s="18">
        <v>0.6972222222222223</v>
      </c>
      <c r="D72">
        <v>39</v>
      </c>
      <c r="E72" t="s">
        <v>195</v>
      </c>
      <c r="F72" t="s">
        <v>62</v>
      </c>
      <c r="G72" t="s">
        <v>92</v>
      </c>
      <c r="H72">
        <v>33</v>
      </c>
      <c r="I72">
        <v>23</v>
      </c>
      <c r="J72">
        <v>20</v>
      </c>
      <c r="K72">
        <f t="shared" si="6"/>
        <v>3</v>
      </c>
      <c r="L72" s="23">
        <v>1.1805555555555556E-3</v>
      </c>
      <c r="M72" s="32">
        <f t="shared" si="7"/>
        <v>1.7000000001088</v>
      </c>
      <c r="N72" s="11">
        <v>0.3</v>
      </c>
      <c r="O72">
        <v>0</v>
      </c>
      <c r="P72">
        <v>2.5</v>
      </c>
      <c r="Q72">
        <v>210</v>
      </c>
      <c r="R72" s="7">
        <v>10</v>
      </c>
      <c r="S72" s="1">
        <f>IF(ABS(J72-Q72)&gt;180,360-ABS(J72-Q72),ABS(J72-Q72))</f>
        <v>170</v>
      </c>
      <c r="T72" t="s">
        <v>212</v>
      </c>
      <c r="V72" s="28"/>
    </row>
    <row r="73" spans="1:22" x14ac:dyDescent="0.3">
      <c r="A73" s="1">
        <v>72</v>
      </c>
      <c r="B73" s="31">
        <v>44866</v>
      </c>
      <c r="C73" s="18">
        <v>0.6875</v>
      </c>
      <c r="D73">
        <v>40</v>
      </c>
      <c r="E73" t="s">
        <v>201</v>
      </c>
      <c r="F73" t="s">
        <v>75</v>
      </c>
      <c r="G73" t="s">
        <v>227</v>
      </c>
      <c r="H73">
        <v>164</v>
      </c>
      <c r="I73">
        <v>25</v>
      </c>
      <c r="J73">
        <v>70</v>
      </c>
      <c r="K73">
        <f t="shared" si="6"/>
        <v>45</v>
      </c>
      <c r="L73" s="23">
        <v>1.736111111111111E-3</v>
      </c>
      <c r="M73" s="32">
        <f t="shared" si="7"/>
        <v>2.50000000016</v>
      </c>
      <c r="N73" s="11"/>
      <c r="S73" s="1"/>
    </row>
    <row r="74" spans="1:22" x14ac:dyDescent="0.3">
      <c r="A74" s="1">
        <v>73</v>
      </c>
      <c r="B74" s="31">
        <v>44872</v>
      </c>
      <c r="C74" s="18">
        <v>0.61111111111111105</v>
      </c>
      <c r="D74">
        <v>40</v>
      </c>
      <c r="E74" t="s">
        <v>202</v>
      </c>
      <c r="F74" t="s">
        <v>46</v>
      </c>
      <c r="G74" t="s">
        <v>225</v>
      </c>
      <c r="H74">
        <v>82</v>
      </c>
      <c r="I74">
        <v>240</v>
      </c>
      <c r="J74">
        <v>200</v>
      </c>
      <c r="K74">
        <f t="shared" si="6"/>
        <v>40</v>
      </c>
      <c r="L74" s="23">
        <v>2.1296296296296298E-3</v>
      </c>
      <c r="M74" s="32">
        <f t="shared" si="7"/>
        <v>3.0666666668629334</v>
      </c>
      <c r="N74" s="11"/>
      <c r="S74" s="1"/>
    </row>
    <row r="75" spans="1:22" x14ac:dyDescent="0.3">
      <c r="A75" s="1">
        <v>74</v>
      </c>
      <c r="B75" s="31">
        <v>44851</v>
      </c>
      <c r="C75" s="18">
        <v>0.58333333333333337</v>
      </c>
      <c r="D75">
        <v>41</v>
      </c>
      <c r="E75" t="s">
        <v>195</v>
      </c>
      <c r="F75" t="s">
        <v>46</v>
      </c>
      <c r="G75" t="s">
        <v>224</v>
      </c>
      <c r="H75">
        <v>869</v>
      </c>
      <c r="I75">
        <v>13.3</v>
      </c>
      <c r="J75">
        <v>3</v>
      </c>
      <c r="K75">
        <f t="shared" si="6"/>
        <v>10.3</v>
      </c>
      <c r="L75" s="23">
        <v>4.1666666666666666E-3</v>
      </c>
      <c r="M75" s="32">
        <f t="shared" si="7"/>
        <v>6.0000000003840004</v>
      </c>
    </row>
    <row r="76" spans="1:22" x14ac:dyDescent="0.3">
      <c r="A76" s="1">
        <v>75</v>
      </c>
      <c r="B76" s="31">
        <v>44851</v>
      </c>
      <c r="C76" s="18">
        <v>0.58333333333333337</v>
      </c>
      <c r="D76">
        <v>41</v>
      </c>
      <c r="E76" t="s">
        <v>220</v>
      </c>
      <c r="F76" t="s">
        <v>46</v>
      </c>
      <c r="G76" t="s">
        <v>224</v>
      </c>
      <c r="H76">
        <v>1269</v>
      </c>
      <c r="I76">
        <v>202</v>
      </c>
      <c r="J76">
        <v>212</v>
      </c>
      <c r="K76">
        <f t="shared" si="6"/>
        <v>10</v>
      </c>
      <c r="L76" s="23">
        <v>6.2499999999999995E-3</v>
      </c>
      <c r="M76" s="32">
        <f t="shared" si="7"/>
        <v>9.0000000005759997</v>
      </c>
    </row>
    <row r="77" spans="1:22" x14ac:dyDescent="0.3">
      <c r="M77" s="11"/>
    </row>
    <row r="78" spans="1:22" x14ac:dyDescent="0.3">
      <c r="M78" s="11"/>
    </row>
    <row r="79" spans="1:22" x14ac:dyDescent="0.3">
      <c r="M79" s="11"/>
    </row>
  </sheetData>
  <sortState xmlns:xlrd2="http://schemas.microsoft.com/office/spreadsheetml/2017/richdata2" ref="B2:T79">
    <sortCondition ref="D2:D7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9A9-C2B8-48BA-A7C8-A442FCE26536}">
  <dimension ref="A1:G122"/>
  <sheetViews>
    <sheetView topLeftCell="A5" zoomScale="85" zoomScaleNormal="85" workbookViewId="0">
      <selection activeCell="A32" sqref="A32:XFD32"/>
    </sheetView>
  </sheetViews>
  <sheetFormatPr defaultRowHeight="14.4" x14ac:dyDescent="0.3"/>
  <cols>
    <col min="1" max="1" width="9.6640625" customWidth="1"/>
    <col min="2" max="2" width="14.5546875" customWidth="1"/>
    <col min="3" max="6" width="14.109375" customWidth="1"/>
    <col min="7" max="7" width="25.21875" customWidth="1"/>
    <col min="9" max="9" width="14.33203125" customWidth="1"/>
  </cols>
  <sheetData>
    <row r="1" spans="1:6" x14ac:dyDescent="0.3">
      <c r="A1" s="1" t="s">
        <v>8</v>
      </c>
      <c r="B1" s="1" t="s">
        <v>9</v>
      </c>
      <c r="C1" s="1" t="s">
        <v>47</v>
      </c>
      <c r="D1" s="1" t="s">
        <v>42</v>
      </c>
      <c r="E1" s="1" t="s">
        <v>43</v>
      </c>
      <c r="F1" s="1" t="s">
        <v>44</v>
      </c>
    </row>
    <row r="2" spans="1:6" x14ac:dyDescent="0.3">
      <c r="A2">
        <v>1</v>
      </c>
      <c r="B2">
        <v>20</v>
      </c>
      <c r="C2" t="s">
        <v>60</v>
      </c>
      <c r="D2">
        <v>31.45</v>
      </c>
      <c r="E2">
        <v>31.04</v>
      </c>
      <c r="F2" s="11">
        <f>D2-E2</f>
        <v>0.41000000000000014</v>
      </c>
    </row>
    <row r="3" spans="1:6" x14ac:dyDescent="0.3">
      <c r="A3">
        <v>1</v>
      </c>
      <c r="B3">
        <v>20</v>
      </c>
      <c r="C3" t="s">
        <v>46</v>
      </c>
      <c r="D3">
        <v>31.48</v>
      </c>
      <c r="E3">
        <v>31.03</v>
      </c>
      <c r="F3" s="11">
        <f>D3-E3</f>
        <v>0.44999999999999929</v>
      </c>
    </row>
    <row r="4" spans="1:6" x14ac:dyDescent="0.3">
      <c r="A4">
        <v>1</v>
      </c>
      <c r="B4">
        <v>21</v>
      </c>
      <c r="C4" t="s">
        <v>88</v>
      </c>
      <c r="F4" s="11"/>
    </row>
    <row r="5" spans="1:6" x14ac:dyDescent="0.3">
      <c r="A5">
        <v>1</v>
      </c>
      <c r="B5">
        <v>21</v>
      </c>
      <c r="C5" t="s">
        <v>41</v>
      </c>
      <c r="D5">
        <v>31.34</v>
      </c>
      <c r="E5">
        <v>30.99</v>
      </c>
      <c r="F5" s="11">
        <f>D5-E5</f>
        <v>0.35000000000000142</v>
      </c>
    </row>
    <row r="6" spans="1:6" x14ac:dyDescent="0.3">
      <c r="A6">
        <v>1</v>
      </c>
      <c r="B6">
        <v>21</v>
      </c>
      <c r="C6" t="s">
        <v>62</v>
      </c>
      <c r="D6">
        <v>31.36</v>
      </c>
      <c r="E6">
        <v>30.97</v>
      </c>
      <c r="F6" s="11">
        <f>D6-E6</f>
        <v>0.39000000000000057</v>
      </c>
    </row>
    <row r="7" spans="1:6" x14ac:dyDescent="0.3">
      <c r="A7">
        <v>1</v>
      </c>
      <c r="B7">
        <v>21</v>
      </c>
      <c r="C7" t="s">
        <v>45</v>
      </c>
      <c r="F7" s="11"/>
    </row>
    <row r="8" spans="1:6" x14ac:dyDescent="0.3">
      <c r="A8">
        <v>3</v>
      </c>
      <c r="B8">
        <v>2</v>
      </c>
      <c r="C8" t="s">
        <v>41</v>
      </c>
      <c r="D8" s="11">
        <v>31.3</v>
      </c>
      <c r="E8" s="11">
        <v>30.9</v>
      </c>
      <c r="F8" s="11">
        <f>D8-E8</f>
        <v>0.40000000000000213</v>
      </c>
    </row>
    <row r="9" spans="1:6" x14ac:dyDescent="0.3">
      <c r="A9">
        <v>3</v>
      </c>
      <c r="B9">
        <v>2</v>
      </c>
      <c r="C9" t="s">
        <v>45</v>
      </c>
      <c r="D9">
        <v>31.31</v>
      </c>
      <c r="E9">
        <v>30.95</v>
      </c>
      <c r="F9" s="11">
        <f>D9-E9</f>
        <v>0.35999999999999943</v>
      </c>
    </row>
    <row r="10" spans="1:6" x14ac:dyDescent="0.3">
      <c r="A10">
        <v>4</v>
      </c>
      <c r="B10">
        <v>1</v>
      </c>
      <c r="C10" t="s">
        <v>46</v>
      </c>
      <c r="D10">
        <v>67.14</v>
      </c>
      <c r="E10">
        <v>66.78</v>
      </c>
      <c r="F10" s="11">
        <f>D10-E10</f>
        <v>0.35999999999999943</v>
      </c>
    </row>
    <row r="11" spans="1:6" x14ac:dyDescent="0.3">
      <c r="A11">
        <v>6</v>
      </c>
      <c r="B11">
        <v>1</v>
      </c>
      <c r="C11" t="s">
        <v>64</v>
      </c>
      <c r="D11">
        <v>10.816000000000001</v>
      </c>
      <c r="E11">
        <v>10.5</v>
      </c>
      <c r="F11" s="11">
        <f>D11-E11</f>
        <v>0.31600000000000072</v>
      </c>
    </row>
    <row r="12" spans="1:6" x14ac:dyDescent="0.3">
      <c r="A12">
        <v>10</v>
      </c>
      <c r="B12">
        <v>2</v>
      </c>
      <c r="C12" t="s">
        <v>45</v>
      </c>
      <c r="F12" s="11"/>
    </row>
    <row r="13" spans="1:6" x14ac:dyDescent="0.3">
      <c r="A13">
        <v>10</v>
      </c>
      <c r="B13">
        <v>1</v>
      </c>
      <c r="C13" t="s">
        <v>46</v>
      </c>
      <c r="F13" s="11"/>
    </row>
    <row r="14" spans="1:6" x14ac:dyDescent="0.3">
      <c r="A14">
        <v>10</v>
      </c>
      <c r="B14">
        <v>3</v>
      </c>
      <c r="C14" t="s">
        <v>88</v>
      </c>
      <c r="F14" s="11"/>
    </row>
    <row r="15" spans="1:6" x14ac:dyDescent="0.3">
      <c r="A15">
        <v>10</v>
      </c>
      <c r="B15">
        <v>4</v>
      </c>
      <c r="C15" t="s">
        <v>88</v>
      </c>
      <c r="F15" s="11"/>
    </row>
    <row r="16" spans="1:6" x14ac:dyDescent="0.3">
      <c r="A16">
        <v>10</v>
      </c>
      <c r="B16">
        <v>5</v>
      </c>
      <c r="C16" t="s">
        <v>88</v>
      </c>
      <c r="F16" s="11"/>
    </row>
    <row r="17" spans="1:6" x14ac:dyDescent="0.3">
      <c r="A17">
        <v>10</v>
      </c>
      <c r="B17">
        <v>6</v>
      </c>
      <c r="C17" t="s">
        <v>88</v>
      </c>
      <c r="F17" s="11"/>
    </row>
    <row r="18" spans="1:6" x14ac:dyDescent="0.3">
      <c r="A18">
        <v>10</v>
      </c>
      <c r="B18">
        <v>7</v>
      </c>
      <c r="C18" t="s">
        <v>88</v>
      </c>
      <c r="F18" s="11"/>
    </row>
    <row r="19" spans="1:6" x14ac:dyDescent="0.3">
      <c r="A19">
        <v>10</v>
      </c>
      <c r="B19">
        <v>8</v>
      </c>
      <c r="C19" t="s">
        <v>88</v>
      </c>
      <c r="F19" s="11"/>
    </row>
    <row r="20" spans="1:6" x14ac:dyDescent="0.3">
      <c r="A20">
        <v>11</v>
      </c>
      <c r="B20">
        <v>1</v>
      </c>
      <c r="C20" t="s">
        <v>75</v>
      </c>
      <c r="F20" s="11"/>
    </row>
    <row r="21" spans="1:6" x14ac:dyDescent="0.3">
      <c r="A21">
        <v>12</v>
      </c>
      <c r="B21">
        <v>1</v>
      </c>
      <c r="C21" t="s">
        <v>46</v>
      </c>
      <c r="F21" s="11"/>
    </row>
    <row r="22" spans="1:6" x14ac:dyDescent="0.3">
      <c r="A22">
        <v>13</v>
      </c>
      <c r="B22">
        <v>1</v>
      </c>
      <c r="C22" t="s">
        <v>75</v>
      </c>
      <c r="F22" s="11"/>
    </row>
    <row r="23" spans="1:6" x14ac:dyDescent="0.3">
      <c r="A23">
        <v>13</v>
      </c>
      <c r="B23">
        <v>2</v>
      </c>
      <c r="C23" t="s">
        <v>62</v>
      </c>
      <c r="F23" s="11"/>
    </row>
    <row r="24" spans="1:6" x14ac:dyDescent="0.3">
      <c r="A24">
        <v>13</v>
      </c>
      <c r="B24">
        <v>3</v>
      </c>
      <c r="C24" t="s">
        <v>46</v>
      </c>
      <c r="F24" s="11"/>
    </row>
    <row r="25" spans="1:6" x14ac:dyDescent="0.3">
      <c r="A25">
        <v>14</v>
      </c>
      <c r="B25">
        <v>1</v>
      </c>
      <c r="C25" t="s">
        <v>84</v>
      </c>
      <c r="F25" s="11"/>
    </row>
    <row r="26" spans="1:6" x14ac:dyDescent="0.3">
      <c r="A26">
        <v>14</v>
      </c>
      <c r="B26">
        <v>1</v>
      </c>
      <c r="C26" t="s">
        <v>46</v>
      </c>
      <c r="F26" s="11"/>
    </row>
    <row r="27" spans="1:6" x14ac:dyDescent="0.3">
      <c r="A27">
        <v>14</v>
      </c>
      <c r="B27">
        <v>2</v>
      </c>
      <c r="C27" t="s">
        <v>61</v>
      </c>
      <c r="F27" s="11"/>
    </row>
    <row r="28" spans="1:6" x14ac:dyDescent="0.3">
      <c r="A28">
        <v>14</v>
      </c>
      <c r="B28">
        <v>3</v>
      </c>
      <c r="C28" t="s">
        <v>85</v>
      </c>
      <c r="F28" s="11"/>
    </row>
    <row r="29" spans="1:6" x14ac:dyDescent="0.3">
      <c r="A29">
        <v>14</v>
      </c>
      <c r="B29">
        <v>3</v>
      </c>
      <c r="C29" t="s">
        <v>86</v>
      </c>
      <c r="F29" s="11"/>
    </row>
    <row r="30" spans="1:6" x14ac:dyDescent="0.3">
      <c r="A30">
        <v>14</v>
      </c>
      <c r="B30">
        <v>4</v>
      </c>
      <c r="C30" t="s">
        <v>87</v>
      </c>
      <c r="F30" s="11"/>
    </row>
    <row r="31" spans="1:6" x14ac:dyDescent="0.3">
      <c r="A31">
        <v>15</v>
      </c>
      <c r="B31">
        <v>1</v>
      </c>
      <c r="C31" t="s">
        <v>45</v>
      </c>
      <c r="F31" s="11"/>
    </row>
    <row r="32" spans="1:6" x14ac:dyDescent="0.3">
      <c r="A32">
        <v>16</v>
      </c>
      <c r="B32">
        <v>7</v>
      </c>
      <c r="C32" t="s">
        <v>46</v>
      </c>
      <c r="D32">
        <v>31.47</v>
      </c>
      <c r="E32">
        <f>AVERAGE(31.28, 31.28, 31.26)</f>
        <v>31.273333333333337</v>
      </c>
      <c r="F32" s="11">
        <f>D32-E32</f>
        <v>0.19666666666666188</v>
      </c>
    </row>
    <row r="33" spans="1:7" x14ac:dyDescent="0.3">
      <c r="A33">
        <v>16</v>
      </c>
      <c r="B33">
        <v>7</v>
      </c>
      <c r="C33" t="s">
        <v>88</v>
      </c>
      <c r="F33" s="11"/>
    </row>
    <row r="34" spans="1:7" x14ac:dyDescent="0.3">
      <c r="A34">
        <v>16</v>
      </c>
      <c r="B34">
        <v>8</v>
      </c>
      <c r="C34" t="s">
        <v>61</v>
      </c>
      <c r="F34" s="11"/>
    </row>
    <row r="35" spans="1:7" x14ac:dyDescent="0.3">
      <c r="A35">
        <v>16</v>
      </c>
      <c r="B35">
        <v>10</v>
      </c>
      <c r="C35" t="s">
        <v>61</v>
      </c>
      <c r="F35" s="11"/>
    </row>
    <row r="36" spans="1:7" x14ac:dyDescent="0.3">
      <c r="A36">
        <v>16</v>
      </c>
      <c r="B36">
        <v>11</v>
      </c>
      <c r="C36" t="s">
        <v>88</v>
      </c>
      <c r="F36" s="11"/>
    </row>
    <row r="37" spans="1:7" ht="40.799999999999997" customHeight="1" x14ac:dyDescent="0.3">
      <c r="A37">
        <v>16</v>
      </c>
      <c r="B37">
        <v>2</v>
      </c>
      <c r="C37" t="s">
        <v>88</v>
      </c>
      <c r="F37" s="11"/>
      <c r="G37" s="21" t="s">
        <v>97</v>
      </c>
    </row>
    <row r="38" spans="1:7" ht="43.2" customHeight="1" x14ac:dyDescent="0.3">
      <c r="A38">
        <v>16</v>
      </c>
      <c r="B38">
        <v>11</v>
      </c>
      <c r="C38" t="s">
        <v>60</v>
      </c>
      <c r="D38">
        <f>AVERAGE(31.46, 31.43, 31.46)</f>
        <v>31.45</v>
      </c>
      <c r="E38">
        <f>AVERAGE(31.18, 31.15, 31.2)</f>
        <v>31.176666666666666</v>
      </c>
      <c r="F38" s="11">
        <f>D38-E38</f>
        <v>0.27333333333333343</v>
      </c>
      <c r="G38" s="21" t="s">
        <v>97</v>
      </c>
    </row>
    <row r="39" spans="1:7" x14ac:dyDescent="0.3">
      <c r="A39">
        <v>16</v>
      </c>
      <c r="B39">
        <v>11</v>
      </c>
      <c r="C39" t="s">
        <v>46</v>
      </c>
      <c r="D39">
        <f>AVERAGE(31.47, 31.5, 31.46)</f>
        <v>31.47666666666667</v>
      </c>
      <c r="E39">
        <f>AVERAGE(31.21, 31.21, 31.21)</f>
        <v>31.209999999999997</v>
      </c>
      <c r="F39" s="11">
        <f>D39-E39</f>
        <v>0.26666666666667282</v>
      </c>
    </row>
    <row r="40" spans="1:7" x14ac:dyDescent="0.3">
      <c r="A40">
        <v>16</v>
      </c>
      <c r="B40">
        <v>6</v>
      </c>
      <c r="C40" t="s">
        <v>60</v>
      </c>
      <c r="D40">
        <f>AVERAGE(31.46, 31.43, 31.46)</f>
        <v>31.45</v>
      </c>
      <c r="E40">
        <f>AVERAGE(31.18, 31.15, 31.2)</f>
        <v>31.176666666666666</v>
      </c>
      <c r="F40" s="11">
        <f>D40-E40</f>
        <v>0.27333333333333343</v>
      </c>
    </row>
    <row r="41" spans="1:7" x14ac:dyDescent="0.3">
      <c r="A41">
        <v>16</v>
      </c>
      <c r="B41">
        <v>6</v>
      </c>
      <c r="C41" t="s">
        <v>46</v>
      </c>
      <c r="D41">
        <f>AVERAGE(31.47, 31.5, 31.46)</f>
        <v>31.47666666666667</v>
      </c>
      <c r="E41">
        <f>AVERAGE(31.21, 31.21, 31.21)</f>
        <v>31.209999999999997</v>
      </c>
      <c r="F41" s="11">
        <f>D41-E41</f>
        <v>0.26666666666667282</v>
      </c>
    </row>
    <row r="42" spans="1:7" x14ac:dyDescent="0.3">
      <c r="A42">
        <v>17</v>
      </c>
      <c r="B42">
        <v>1</v>
      </c>
      <c r="C42" t="s">
        <v>75</v>
      </c>
      <c r="F42" s="11"/>
    </row>
    <row r="43" spans="1:7" x14ac:dyDescent="0.3">
      <c r="A43">
        <v>17</v>
      </c>
      <c r="B43">
        <v>2</v>
      </c>
      <c r="C43" t="s">
        <v>62</v>
      </c>
      <c r="F43" s="11"/>
    </row>
    <row r="44" spans="1:7" x14ac:dyDescent="0.3">
      <c r="A44">
        <v>18</v>
      </c>
      <c r="B44">
        <v>1</v>
      </c>
      <c r="C44" t="s">
        <v>92</v>
      </c>
      <c r="F44" s="11"/>
    </row>
    <row r="45" spans="1:7" x14ac:dyDescent="0.3">
      <c r="A45">
        <v>18</v>
      </c>
      <c r="B45">
        <v>1</v>
      </c>
      <c r="C45" t="s">
        <v>46</v>
      </c>
      <c r="F45" s="11"/>
    </row>
    <row r="46" spans="1:7" x14ac:dyDescent="0.3">
      <c r="A46">
        <v>18</v>
      </c>
      <c r="B46">
        <v>1</v>
      </c>
      <c r="C46" t="s">
        <v>93</v>
      </c>
      <c r="F46" s="11"/>
    </row>
    <row r="47" spans="1:7" x14ac:dyDescent="0.3">
      <c r="A47">
        <v>18</v>
      </c>
      <c r="B47">
        <v>1</v>
      </c>
      <c r="C47" t="s">
        <v>61</v>
      </c>
      <c r="F47" s="11"/>
    </row>
    <row r="48" spans="1:7" x14ac:dyDescent="0.3">
      <c r="A48">
        <v>18</v>
      </c>
      <c r="B48">
        <v>1</v>
      </c>
      <c r="C48" t="s">
        <v>45</v>
      </c>
      <c r="F48" s="11"/>
    </row>
    <row r="49" spans="1:7" x14ac:dyDescent="0.3">
      <c r="A49">
        <v>18</v>
      </c>
      <c r="B49">
        <v>2</v>
      </c>
      <c r="C49" t="s">
        <v>60</v>
      </c>
      <c r="F49" s="11"/>
    </row>
    <row r="50" spans="1:7" x14ac:dyDescent="0.3">
      <c r="A50">
        <v>18</v>
      </c>
      <c r="B50">
        <v>3</v>
      </c>
      <c r="C50" t="s">
        <v>62</v>
      </c>
      <c r="F50" s="11"/>
    </row>
    <row r="51" spans="1:7" x14ac:dyDescent="0.3">
      <c r="A51">
        <v>18</v>
      </c>
      <c r="B51">
        <v>4</v>
      </c>
      <c r="C51" t="s">
        <v>61</v>
      </c>
      <c r="F51" s="11"/>
    </row>
    <row r="52" spans="1:7" x14ac:dyDescent="0.3">
      <c r="A52">
        <v>18</v>
      </c>
      <c r="B52">
        <v>1</v>
      </c>
      <c r="C52" t="s">
        <v>88</v>
      </c>
      <c r="F52" s="11"/>
    </row>
    <row r="53" spans="1:7" x14ac:dyDescent="0.3">
      <c r="A53">
        <v>19</v>
      </c>
      <c r="B53">
        <v>13</v>
      </c>
      <c r="C53" t="s">
        <v>46</v>
      </c>
      <c r="F53" s="11"/>
    </row>
    <row r="54" spans="1:7" x14ac:dyDescent="0.3">
      <c r="A54">
        <v>19</v>
      </c>
      <c r="B54">
        <v>13</v>
      </c>
      <c r="C54" t="s">
        <v>41</v>
      </c>
      <c r="D54">
        <f>AVERAGE(31.43, 31.4, 31.4)</f>
        <v>31.409999999999997</v>
      </c>
      <c r="E54">
        <f>AVERAGE(31.08, 31.07, 31.08)</f>
        <v>31.076666666666664</v>
      </c>
      <c r="F54" s="11">
        <f>D54-E54</f>
        <v>0.33333333333333215</v>
      </c>
    </row>
    <row r="55" spans="1:7" x14ac:dyDescent="0.3">
      <c r="A55">
        <v>20</v>
      </c>
      <c r="B55">
        <v>1</v>
      </c>
      <c r="C55" t="s">
        <v>92</v>
      </c>
      <c r="F55" s="11"/>
    </row>
    <row r="56" spans="1:7" x14ac:dyDescent="0.3">
      <c r="A56">
        <v>20</v>
      </c>
      <c r="B56">
        <v>2</v>
      </c>
      <c r="C56" t="s">
        <v>100</v>
      </c>
      <c r="F56" s="11"/>
    </row>
    <row r="57" spans="1:7" x14ac:dyDescent="0.3">
      <c r="A57">
        <v>21</v>
      </c>
      <c r="B57" t="s">
        <v>107</v>
      </c>
      <c r="C57" t="s">
        <v>114</v>
      </c>
      <c r="D57">
        <f>AVERAGE(10.8, 10.82,10.8,10.79)</f>
        <v>10.8025</v>
      </c>
      <c r="E57">
        <f>AVERAGE(10.44, 10.45, 10.41, 10.41, 10.39)</f>
        <v>10.42</v>
      </c>
      <c r="F57" s="11">
        <f>D57-E57</f>
        <v>0.38250000000000028</v>
      </c>
    </row>
    <row r="58" spans="1:7" x14ac:dyDescent="0.3">
      <c r="A58">
        <v>21</v>
      </c>
      <c r="B58" t="s">
        <v>107</v>
      </c>
      <c r="C58" t="s">
        <v>45</v>
      </c>
      <c r="F58" s="11"/>
    </row>
    <row r="59" spans="1:7" x14ac:dyDescent="0.3">
      <c r="A59">
        <v>21</v>
      </c>
      <c r="B59" t="s">
        <v>108</v>
      </c>
      <c r="C59" t="s">
        <v>115</v>
      </c>
      <c r="F59" s="11"/>
    </row>
    <row r="60" spans="1:7" x14ac:dyDescent="0.3">
      <c r="A60">
        <v>21</v>
      </c>
      <c r="B60" t="s">
        <v>108</v>
      </c>
      <c r="C60" t="s">
        <v>116</v>
      </c>
      <c r="F60" s="11"/>
    </row>
    <row r="61" spans="1:7" x14ac:dyDescent="0.3">
      <c r="A61">
        <v>21</v>
      </c>
      <c r="B61" t="s">
        <v>108</v>
      </c>
      <c r="C61" t="s">
        <v>117</v>
      </c>
      <c r="D61">
        <f>AVERAGE(31.34, 31.32, 31.31)</f>
        <v>31.323333333333334</v>
      </c>
      <c r="E61">
        <f>AVERAGE(31.07, 31.02, 31.06)</f>
        <v>31.05</v>
      </c>
      <c r="F61" s="11">
        <f>D61-E61</f>
        <v>0.27333333333333343</v>
      </c>
    </row>
    <row r="62" spans="1:7" ht="28.8" x14ac:dyDescent="0.3">
      <c r="A62">
        <v>21</v>
      </c>
      <c r="B62" t="s">
        <v>109</v>
      </c>
      <c r="C62" t="s">
        <v>118</v>
      </c>
      <c r="F62" s="11"/>
      <c r="G62" s="21" t="s">
        <v>123</v>
      </c>
    </row>
    <row r="63" spans="1:7" x14ac:dyDescent="0.3">
      <c r="A63">
        <v>21</v>
      </c>
      <c r="B63" t="s">
        <v>110</v>
      </c>
      <c r="C63" t="s">
        <v>61</v>
      </c>
      <c r="D63">
        <f>AVERAGE(31.47, 31.47, 31.48, 31.52, 31.47)</f>
        <v>31.481999999999999</v>
      </c>
      <c r="E63">
        <f>AVERAGE(31.13, 31.15, 31.17, 31.12)</f>
        <v>31.142500000000002</v>
      </c>
      <c r="F63" s="11">
        <f>D63-E63</f>
        <v>0.33949999999999747</v>
      </c>
      <c r="G63" s="21"/>
    </row>
    <row r="64" spans="1:7" x14ac:dyDescent="0.3">
      <c r="A64">
        <v>21</v>
      </c>
      <c r="B64" t="s">
        <v>111</v>
      </c>
      <c r="C64" t="s">
        <v>61</v>
      </c>
      <c r="F64" s="11"/>
    </row>
    <row r="65" spans="1:7" x14ac:dyDescent="0.3">
      <c r="A65">
        <v>21</v>
      </c>
      <c r="B65" t="s">
        <v>111</v>
      </c>
      <c r="C65" t="s">
        <v>85</v>
      </c>
      <c r="F65" s="11"/>
    </row>
    <row r="66" spans="1:7" x14ac:dyDescent="0.3">
      <c r="A66">
        <v>21</v>
      </c>
      <c r="B66" t="s">
        <v>111</v>
      </c>
      <c r="C66" t="s">
        <v>120</v>
      </c>
      <c r="F66" s="11"/>
    </row>
    <row r="67" spans="1:7" x14ac:dyDescent="0.3">
      <c r="A67">
        <v>21</v>
      </c>
      <c r="B67" t="s">
        <v>119</v>
      </c>
      <c r="C67" t="s">
        <v>61</v>
      </c>
      <c r="D67">
        <f>AVERAGE(11.05, 11.03, 11.01)</f>
        <v>11.03</v>
      </c>
      <c r="E67">
        <v>10.68</v>
      </c>
      <c r="F67" s="11">
        <f>D67-E67</f>
        <v>0.34999999999999964</v>
      </c>
    </row>
    <row r="68" spans="1:7" x14ac:dyDescent="0.3">
      <c r="A68">
        <v>21</v>
      </c>
      <c r="B68" t="s">
        <v>122</v>
      </c>
      <c r="C68" t="s">
        <v>46</v>
      </c>
      <c r="F68" s="11"/>
    </row>
    <row r="69" spans="1:7" x14ac:dyDescent="0.3">
      <c r="A69">
        <v>21</v>
      </c>
      <c r="B69" t="s">
        <v>121</v>
      </c>
      <c r="C69" t="s">
        <v>41</v>
      </c>
      <c r="D69">
        <f>AVERAGE(31.4, 31.41, 31.39)</f>
        <v>31.400000000000002</v>
      </c>
      <c r="E69">
        <f>AVERAGE(31.08, 31.07, 31.08)</f>
        <v>31.076666666666664</v>
      </c>
      <c r="F69" s="11">
        <f>D69-E69</f>
        <v>0.32333333333333769</v>
      </c>
    </row>
    <row r="70" spans="1:7" x14ac:dyDescent="0.3">
      <c r="A70">
        <v>21</v>
      </c>
      <c r="B70" t="s">
        <v>112</v>
      </c>
      <c r="C70" t="s">
        <v>45</v>
      </c>
    </row>
    <row r="71" spans="1:7" x14ac:dyDescent="0.3">
      <c r="A71">
        <v>21</v>
      </c>
      <c r="B71" t="s">
        <v>113</v>
      </c>
      <c r="C71" t="s">
        <v>92</v>
      </c>
    </row>
    <row r="72" spans="1:7" x14ac:dyDescent="0.3">
      <c r="A72">
        <v>21</v>
      </c>
      <c r="B72" t="s">
        <v>113</v>
      </c>
      <c r="C72" t="s">
        <v>100</v>
      </c>
    </row>
    <row r="73" spans="1:7" x14ac:dyDescent="0.3">
      <c r="A73">
        <v>22</v>
      </c>
      <c r="B73">
        <v>11</v>
      </c>
      <c r="C73" t="s">
        <v>61</v>
      </c>
      <c r="D73">
        <f>AVERAGE(31.61, 31.63, 31.63)</f>
        <v>31.623333333333331</v>
      </c>
      <c r="E73">
        <f>AVERAGE(31.21, 31.23, 31.21)</f>
        <v>31.216666666666669</v>
      </c>
      <c r="F73" s="11">
        <f>D73-E73</f>
        <v>0.40666666666666273</v>
      </c>
      <c r="G73" t="s">
        <v>96</v>
      </c>
    </row>
    <row r="74" spans="1:7" x14ac:dyDescent="0.3">
      <c r="A74">
        <v>22</v>
      </c>
      <c r="B74">
        <v>11</v>
      </c>
      <c r="C74" t="s">
        <v>45</v>
      </c>
      <c r="D74">
        <f>AVERAGE(31.96, 31.86, 31.86)</f>
        <v>31.893333333333334</v>
      </c>
      <c r="E74">
        <f>AVERAGE(31.41, 31.42, 31.41)</f>
        <v>31.41333333333333</v>
      </c>
      <c r="F74" s="11">
        <f>D74-E74</f>
        <v>0.48000000000000398</v>
      </c>
    </row>
    <row r="75" spans="1:7" x14ac:dyDescent="0.3">
      <c r="A75">
        <v>22</v>
      </c>
      <c r="B75">
        <v>11</v>
      </c>
      <c r="C75" t="s">
        <v>88</v>
      </c>
      <c r="F75" s="11"/>
    </row>
    <row r="76" spans="1:7" x14ac:dyDescent="0.3">
      <c r="A76">
        <v>23</v>
      </c>
      <c r="B76">
        <v>1</v>
      </c>
      <c r="C76" t="s">
        <v>62</v>
      </c>
    </row>
    <row r="77" spans="1:7" x14ac:dyDescent="0.3">
      <c r="A77">
        <v>23</v>
      </c>
      <c r="B77">
        <v>2</v>
      </c>
      <c r="C77" t="s">
        <v>45</v>
      </c>
    </row>
    <row r="78" spans="1:7" x14ac:dyDescent="0.3">
      <c r="A78">
        <v>23</v>
      </c>
      <c r="B78">
        <v>3</v>
      </c>
      <c r="C78" t="s">
        <v>45</v>
      </c>
    </row>
    <row r="79" spans="1:7" x14ac:dyDescent="0.3">
      <c r="A79">
        <v>24</v>
      </c>
      <c r="B79">
        <v>1</v>
      </c>
      <c r="C79" t="s">
        <v>46</v>
      </c>
    </row>
    <row r="80" spans="1:7" x14ac:dyDescent="0.3">
      <c r="A80">
        <v>24</v>
      </c>
      <c r="B80">
        <v>2</v>
      </c>
      <c r="C80" t="s">
        <v>46</v>
      </c>
    </row>
    <row r="81" spans="1:6" x14ac:dyDescent="0.3">
      <c r="A81">
        <v>24</v>
      </c>
      <c r="B81">
        <v>3</v>
      </c>
      <c r="C81" t="s">
        <v>46</v>
      </c>
    </row>
    <row r="82" spans="1:6" x14ac:dyDescent="0.3">
      <c r="A82">
        <v>26</v>
      </c>
      <c r="B82">
        <v>1</v>
      </c>
      <c r="C82" t="s">
        <v>46</v>
      </c>
    </row>
    <row r="83" spans="1:6" x14ac:dyDescent="0.3">
      <c r="A83">
        <v>27</v>
      </c>
      <c r="B83">
        <v>1</v>
      </c>
      <c r="C83" t="s">
        <v>45</v>
      </c>
    </row>
    <row r="84" spans="1:6" x14ac:dyDescent="0.3">
      <c r="A84">
        <v>28</v>
      </c>
      <c r="B84" t="s">
        <v>159</v>
      </c>
      <c r="C84" t="s">
        <v>46</v>
      </c>
      <c r="D84">
        <f>AVERAGE(31.73, 31.73, 31.69)</f>
        <v>31.716666666666669</v>
      </c>
      <c r="E84">
        <f>AVERAGE(31.36, 31.35, 31.36)</f>
        <v>31.356666666666666</v>
      </c>
      <c r="F84">
        <f>D84-E84</f>
        <v>0.36000000000000298</v>
      </c>
    </row>
    <row r="85" spans="1:6" x14ac:dyDescent="0.3">
      <c r="A85">
        <v>29</v>
      </c>
      <c r="B85">
        <v>1</v>
      </c>
      <c r="C85" t="s">
        <v>92</v>
      </c>
    </row>
    <row r="86" spans="1:6" x14ac:dyDescent="0.3">
      <c r="A86">
        <v>29</v>
      </c>
      <c r="B86">
        <v>1</v>
      </c>
      <c r="C86" t="s">
        <v>100</v>
      </c>
    </row>
    <row r="87" spans="1:6" x14ac:dyDescent="0.3">
      <c r="A87">
        <v>30</v>
      </c>
      <c r="B87">
        <v>1</v>
      </c>
      <c r="C87" t="s">
        <v>164</v>
      </c>
    </row>
    <row r="88" spans="1:6" x14ac:dyDescent="0.3">
      <c r="A88">
        <v>30</v>
      </c>
      <c r="B88">
        <v>2</v>
      </c>
      <c r="C88" t="s">
        <v>165</v>
      </c>
    </row>
    <row r="89" spans="1:6" x14ac:dyDescent="0.3">
      <c r="A89">
        <v>30</v>
      </c>
      <c r="B89">
        <v>3</v>
      </c>
      <c r="C89" t="s">
        <v>166</v>
      </c>
    </row>
    <row r="90" spans="1:6" x14ac:dyDescent="0.3">
      <c r="A90">
        <v>30</v>
      </c>
      <c r="B90">
        <v>4</v>
      </c>
      <c r="C90" t="s">
        <v>167</v>
      </c>
    </row>
    <row r="91" spans="1:6" x14ac:dyDescent="0.3">
      <c r="A91">
        <v>30</v>
      </c>
      <c r="B91">
        <v>5</v>
      </c>
      <c r="C91" t="s">
        <v>168</v>
      </c>
    </row>
    <row r="92" spans="1:6" x14ac:dyDescent="0.3">
      <c r="A92">
        <v>30</v>
      </c>
      <c r="B92">
        <v>6</v>
      </c>
      <c r="C92" t="s">
        <v>24</v>
      </c>
    </row>
    <row r="93" spans="1:6" x14ac:dyDescent="0.3">
      <c r="A93">
        <v>30</v>
      </c>
      <c r="B93">
        <v>7</v>
      </c>
      <c r="C93" t="s">
        <v>169</v>
      </c>
    </row>
    <row r="94" spans="1:6" x14ac:dyDescent="0.3">
      <c r="A94">
        <v>31</v>
      </c>
      <c r="B94" t="s">
        <v>108</v>
      </c>
      <c r="C94" t="s">
        <v>176</v>
      </c>
    </row>
    <row r="95" spans="1:6" x14ac:dyDescent="0.3">
      <c r="A95">
        <v>31</v>
      </c>
      <c r="B95" t="s">
        <v>108</v>
      </c>
      <c r="C95" t="s">
        <v>175</v>
      </c>
      <c r="D95">
        <f>AVERAGE(31.48, 31.5, 31.5)</f>
        <v>31.493333333333336</v>
      </c>
      <c r="E95">
        <f>AVERAGE(31.19, 31.21, 31.21)</f>
        <v>31.203333333333337</v>
      </c>
      <c r="F95">
        <f>D95-E95</f>
        <v>0.28999999999999915</v>
      </c>
    </row>
    <row r="96" spans="1:6" x14ac:dyDescent="0.3">
      <c r="A96">
        <v>31</v>
      </c>
      <c r="B96" t="s">
        <v>111</v>
      </c>
      <c r="C96" t="s">
        <v>174</v>
      </c>
    </row>
    <row r="97" spans="1:6" x14ac:dyDescent="0.3">
      <c r="A97">
        <v>32</v>
      </c>
      <c r="B97" t="s">
        <v>178</v>
      </c>
      <c r="C97" t="s">
        <v>46</v>
      </c>
    </row>
    <row r="98" spans="1:6" x14ac:dyDescent="0.3">
      <c r="A98">
        <v>32</v>
      </c>
      <c r="B98" t="s">
        <v>179</v>
      </c>
      <c r="C98" t="s">
        <v>41</v>
      </c>
    </row>
    <row r="99" spans="1:6" x14ac:dyDescent="0.3">
      <c r="A99">
        <v>33</v>
      </c>
      <c r="B99" t="s">
        <v>181</v>
      </c>
      <c r="C99" t="s">
        <v>46</v>
      </c>
      <c r="D99">
        <f>AVERAGE(31.87, 31.84, 31.8)</f>
        <v>31.83666666666667</v>
      </c>
      <c r="E99">
        <f>AVERAGE(31.45, 31.45, 31.46)</f>
        <v>31.453333333333333</v>
      </c>
      <c r="F99" s="11">
        <f>D99-E99</f>
        <v>0.38333333333333641</v>
      </c>
    </row>
    <row r="100" spans="1:6" x14ac:dyDescent="0.3">
      <c r="A100">
        <v>33</v>
      </c>
      <c r="B100" t="s">
        <v>181</v>
      </c>
      <c r="C100" t="s">
        <v>41</v>
      </c>
      <c r="D100">
        <f>AVERAGE(31.86, 31.86, 31.85)</f>
        <v>31.856666666666666</v>
      </c>
      <c r="E100">
        <f>AVERAGE(31.42, 31.42, 31.41)</f>
        <v>31.416666666666668</v>
      </c>
      <c r="F100" s="11">
        <f>D100-E100</f>
        <v>0.43999999999999773</v>
      </c>
    </row>
    <row r="101" spans="1:6" x14ac:dyDescent="0.3">
      <c r="A101">
        <v>33</v>
      </c>
      <c r="B101" t="s">
        <v>181</v>
      </c>
      <c r="C101" t="s">
        <v>61</v>
      </c>
      <c r="D101">
        <f>AVERAGE(31.86, 31.86, 31.87)</f>
        <v>31.863333333333333</v>
      </c>
      <c r="E101">
        <f>AVERAGE(31.43, 31.43, 31.42)</f>
        <v>31.426666666666666</v>
      </c>
      <c r="F101" s="11">
        <f>D101-E101</f>
        <v>0.43666666666666742</v>
      </c>
    </row>
    <row r="102" spans="1:6" x14ac:dyDescent="0.3">
      <c r="A102">
        <v>34</v>
      </c>
      <c r="B102">
        <v>1</v>
      </c>
      <c r="C102" t="s">
        <v>92</v>
      </c>
    </row>
    <row r="103" spans="1:6" x14ac:dyDescent="0.3">
      <c r="A103">
        <v>34</v>
      </c>
      <c r="B103">
        <v>2</v>
      </c>
      <c r="C103" t="s">
        <v>100</v>
      </c>
    </row>
    <row r="104" spans="1:6" x14ac:dyDescent="0.3">
      <c r="A104">
        <v>34</v>
      </c>
      <c r="B104">
        <v>2</v>
      </c>
      <c r="C104" t="s">
        <v>184</v>
      </c>
    </row>
    <row r="105" spans="1:6" x14ac:dyDescent="0.3">
      <c r="A105">
        <v>35</v>
      </c>
      <c r="B105">
        <v>1</v>
      </c>
      <c r="C105" t="s">
        <v>46</v>
      </c>
    </row>
    <row r="106" spans="1:6" x14ac:dyDescent="0.3">
      <c r="A106">
        <v>35</v>
      </c>
      <c r="B106">
        <v>2</v>
      </c>
      <c r="C106" t="s">
        <v>92</v>
      </c>
    </row>
    <row r="107" spans="1:6" x14ac:dyDescent="0.3">
      <c r="A107">
        <v>36</v>
      </c>
      <c r="B107">
        <v>1</v>
      </c>
      <c r="C107" t="s">
        <v>61</v>
      </c>
    </row>
    <row r="108" spans="1:6" x14ac:dyDescent="0.3">
      <c r="A108">
        <v>36</v>
      </c>
      <c r="B108">
        <v>2</v>
      </c>
      <c r="C108" t="s">
        <v>46</v>
      </c>
    </row>
    <row r="109" spans="1:6" x14ac:dyDescent="0.3">
      <c r="A109">
        <v>37</v>
      </c>
      <c r="B109">
        <v>1</v>
      </c>
      <c r="C109" t="s">
        <v>62</v>
      </c>
    </row>
    <row r="110" spans="1:6" x14ac:dyDescent="0.3">
      <c r="A110">
        <v>37</v>
      </c>
      <c r="B110">
        <v>1</v>
      </c>
      <c r="C110" t="s">
        <v>46</v>
      </c>
    </row>
    <row r="111" spans="1:6" x14ac:dyDescent="0.3">
      <c r="A111">
        <v>37</v>
      </c>
      <c r="B111">
        <v>2</v>
      </c>
      <c r="C111" t="s">
        <v>45</v>
      </c>
    </row>
    <row r="112" spans="1:6" x14ac:dyDescent="0.3">
      <c r="A112">
        <v>38</v>
      </c>
      <c r="B112" t="s">
        <v>195</v>
      </c>
      <c r="C112" t="s">
        <v>46</v>
      </c>
    </row>
    <row r="113" spans="1:3" x14ac:dyDescent="0.3">
      <c r="A113">
        <v>38</v>
      </c>
      <c r="B113" t="s">
        <v>196</v>
      </c>
      <c r="C113" t="s">
        <v>46</v>
      </c>
    </row>
    <row r="114" spans="1:3" x14ac:dyDescent="0.3">
      <c r="A114">
        <v>38</v>
      </c>
      <c r="B114" t="s">
        <v>196</v>
      </c>
      <c r="C114" t="s">
        <v>41</v>
      </c>
    </row>
    <row r="115" spans="1:3" x14ac:dyDescent="0.3">
      <c r="A115">
        <v>38</v>
      </c>
      <c r="B115" t="s">
        <v>196</v>
      </c>
      <c r="C115" t="s">
        <v>88</v>
      </c>
    </row>
    <row r="116" spans="1:3" x14ac:dyDescent="0.3">
      <c r="A116">
        <v>39</v>
      </c>
      <c r="B116" t="s">
        <v>195</v>
      </c>
      <c r="C116" t="s">
        <v>62</v>
      </c>
    </row>
    <row r="117" spans="1:3" x14ac:dyDescent="0.3">
      <c r="A117">
        <v>40</v>
      </c>
      <c r="B117" t="s">
        <v>201</v>
      </c>
      <c r="C117" t="s">
        <v>75</v>
      </c>
    </row>
    <row r="118" spans="1:3" x14ac:dyDescent="0.3">
      <c r="A118">
        <v>40</v>
      </c>
      <c r="B118" t="s">
        <v>202</v>
      </c>
      <c r="C118" t="s">
        <v>46</v>
      </c>
    </row>
    <row r="119" spans="1:3" x14ac:dyDescent="0.3">
      <c r="A119">
        <v>40</v>
      </c>
      <c r="B119" t="s">
        <v>203</v>
      </c>
      <c r="C119" t="s">
        <v>88</v>
      </c>
    </row>
    <row r="120" spans="1:3" x14ac:dyDescent="0.3">
      <c r="A120">
        <v>40</v>
      </c>
      <c r="B120" t="s">
        <v>204</v>
      </c>
      <c r="C120" t="s">
        <v>88</v>
      </c>
    </row>
    <row r="121" spans="1:3" x14ac:dyDescent="0.3">
      <c r="A121">
        <v>41</v>
      </c>
      <c r="B121" t="s">
        <v>195</v>
      </c>
      <c r="C121" t="s">
        <v>46</v>
      </c>
    </row>
    <row r="122" spans="1:3" x14ac:dyDescent="0.3">
      <c r="A122">
        <v>41</v>
      </c>
      <c r="B122" t="s">
        <v>220</v>
      </c>
      <c r="C122" t="s">
        <v>46</v>
      </c>
    </row>
  </sheetData>
  <sortState xmlns:xlrd2="http://schemas.microsoft.com/office/spreadsheetml/2017/richdata2" ref="A2:G115">
    <sortCondition ref="A2:A115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BE-DD1C-4A83-8AAF-BE9FEF1CD5D9}">
  <dimension ref="A1:G42"/>
  <sheetViews>
    <sheetView workbookViewId="0">
      <pane ySplit="1" topLeftCell="A2" activePane="bottomLeft" state="frozen"/>
      <selection pane="bottomLeft" activeCell="F32" sqref="F32"/>
    </sheetView>
  </sheetViews>
  <sheetFormatPr defaultRowHeight="14.4" x14ac:dyDescent="0.3"/>
  <cols>
    <col min="2" max="2" width="17.6640625" customWidth="1"/>
    <col min="3" max="4" width="15" customWidth="1"/>
    <col min="5" max="6" width="12.6640625" customWidth="1"/>
    <col min="7" max="7" width="45.33203125" customWidth="1"/>
  </cols>
  <sheetData>
    <row r="1" spans="1:7" x14ac:dyDescent="0.3">
      <c r="A1" s="1" t="s">
        <v>8</v>
      </c>
      <c r="B1" s="1" t="s">
        <v>38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2</v>
      </c>
      <c r="B3" t="s">
        <v>40</v>
      </c>
      <c r="C3" s="4">
        <v>51.039180000000002</v>
      </c>
      <c r="D3" s="4">
        <v>3.9239099999999998</v>
      </c>
      <c r="E3">
        <v>16</v>
      </c>
      <c r="F3" t="s">
        <v>12</v>
      </c>
      <c r="G3" s="3" t="s">
        <v>20</v>
      </c>
    </row>
    <row r="4" spans="1:7" x14ac:dyDescent="0.3">
      <c r="A4">
        <v>3</v>
      </c>
      <c r="B4" t="s">
        <v>199</v>
      </c>
      <c r="C4" s="4">
        <v>50.978256999999999</v>
      </c>
      <c r="D4" s="2">
        <v>4.5297150000000004</v>
      </c>
      <c r="E4">
        <v>38</v>
      </c>
      <c r="F4" t="s">
        <v>12</v>
      </c>
      <c r="G4" s="3" t="s">
        <v>37</v>
      </c>
    </row>
    <row r="5" spans="1:7" x14ac:dyDescent="0.3">
      <c r="A5">
        <v>4</v>
      </c>
      <c r="B5" t="s">
        <v>198</v>
      </c>
      <c r="C5" s="4">
        <v>50.983421</v>
      </c>
      <c r="D5" s="4">
        <v>4.5311969999999997</v>
      </c>
      <c r="E5">
        <v>18</v>
      </c>
      <c r="F5" t="s">
        <v>12</v>
      </c>
      <c r="G5" s="3" t="s">
        <v>67</v>
      </c>
    </row>
    <row r="6" spans="1:7" x14ac:dyDescent="0.3">
      <c r="A6">
        <v>5</v>
      </c>
      <c r="B6" t="s">
        <v>105</v>
      </c>
      <c r="C6" s="2">
        <v>51.044800000000002</v>
      </c>
      <c r="D6" s="4">
        <v>3.7301000000000002</v>
      </c>
      <c r="E6" t="s">
        <v>219</v>
      </c>
      <c r="F6" t="s">
        <v>55</v>
      </c>
      <c r="G6" s="3" t="s">
        <v>68</v>
      </c>
    </row>
    <row r="7" spans="1:7" x14ac:dyDescent="0.3">
      <c r="A7">
        <v>6</v>
      </c>
      <c r="B7" t="s">
        <v>63</v>
      </c>
      <c r="C7" s="2">
        <v>51.023747999999998</v>
      </c>
      <c r="D7" s="2">
        <v>3.752383</v>
      </c>
      <c r="E7">
        <v>11</v>
      </c>
      <c r="F7" t="s">
        <v>12</v>
      </c>
      <c r="G7" s="3" t="s">
        <v>69</v>
      </c>
    </row>
    <row r="8" spans="1:7" x14ac:dyDescent="0.3">
      <c r="A8">
        <v>7</v>
      </c>
      <c r="B8" t="s">
        <v>104</v>
      </c>
      <c r="C8" s="4">
        <v>51.060733999999997</v>
      </c>
      <c r="D8" s="2">
        <v>3.6608320000000001</v>
      </c>
      <c r="E8">
        <v>10</v>
      </c>
      <c r="F8" t="s">
        <v>12</v>
      </c>
      <c r="G8" s="3" t="s">
        <v>70</v>
      </c>
    </row>
    <row r="9" spans="1:7" x14ac:dyDescent="0.3">
      <c r="A9">
        <v>8</v>
      </c>
      <c r="B9" t="s">
        <v>106</v>
      </c>
      <c r="C9" s="2">
        <v>50.965980000000002</v>
      </c>
      <c r="D9" s="2">
        <v>4.0387899999999997</v>
      </c>
      <c r="E9">
        <v>13</v>
      </c>
      <c r="F9" t="s">
        <v>12</v>
      </c>
      <c r="G9" s="3" t="s">
        <v>71</v>
      </c>
    </row>
    <row r="10" spans="1:7" x14ac:dyDescent="0.3">
      <c r="C10" s="2"/>
      <c r="D10" s="2"/>
      <c r="G10" s="3"/>
    </row>
    <row r="11" spans="1:7" x14ac:dyDescent="0.3">
      <c r="A11">
        <v>10</v>
      </c>
      <c r="B11" t="s">
        <v>66</v>
      </c>
      <c r="C11" s="2">
        <v>51.294463</v>
      </c>
      <c r="D11" s="4">
        <v>4.4872740000000002</v>
      </c>
      <c r="E11">
        <v>16</v>
      </c>
      <c r="F11" t="s">
        <v>12</v>
      </c>
      <c r="G11" s="3" t="s">
        <v>72</v>
      </c>
    </row>
    <row r="12" spans="1:7" x14ac:dyDescent="0.3">
      <c r="A12">
        <v>11</v>
      </c>
      <c r="B12" t="s">
        <v>74</v>
      </c>
      <c r="C12" s="2">
        <v>50.777177999999999</v>
      </c>
      <c r="D12" s="2">
        <v>4.6039260000000004</v>
      </c>
      <c r="E12">
        <v>32</v>
      </c>
      <c r="F12" t="s">
        <v>12</v>
      </c>
      <c r="G12" s="3" t="s">
        <v>73</v>
      </c>
    </row>
    <row r="13" spans="1:7" x14ac:dyDescent="0.3">
      <c r="A13">
        <v>12</v>
      </c>
      <c r="B13" t="s">
        <v>76</v>
      </c>
      <c r="C13" s="2">
        <v>50.750433000000001</v>
      </c>
      <c r="D13" s="2">
        <v>4.562119</v>
      </c>
      <c r="E13">
        <v>25</v>
      </c>
      <c r="F13" t="s">
        <v>12</v>
      </c>
      <c r="G13" s="3" t="s">
        <v>77</v>
      </c>
    </row>
    <row r="14" spans="1:7" x14ac:dyDescent="0.3">
      <c r="A14">
        <v>13</v>
      </c>
      <c r="B14" t="s">
        <v>78</v>
      </c>
      <c r="C14" s="2">
        <v>51.270265999999999</v>
      </c>
      <c r="D14" s="4">
        <v>4.6123370000000001</v>
      </c>
      <c r="E14">
        <v>26</v>
      </c>
      <c r="F14" t="s">
        <v>12</v>
      </c>
      <c r="G14" s="3" t="s">
        <v>79</v>
      </c>
    </row>
    <row r="15" spans="1:7" x14ac:dyDescent="0.3">
      <c r="A15">
        <v>14</v>
      </c>
      <c r="B15" t="s">
        <v>80</v>
      </c>
      <c r="C15" s="2">
        <v>51.003443564296802</v>
      </c>
      <c r="D15" s="4">
        <v>4.6232369249311898</v>
      </c>
      <c r="E15">
        <v>30</v>
      </c>
      <c r="F15" t="s">
        <v>12</v>
      </c>
      <c r="G15" s="3" t="s">
        <v>81</v>
      </c>
    </row>
    <row r="16" spans="1:7" x14ac:dyDescent="0.3">
      <c r="A16">
        <v>15</v>
      </c>
      <c r="B16" t="s">
        <v>82</v>
      </c>
      <c r="C16" s="2">
        <v>51.297685000000001</v>
      </c>
      <c r="D16" s="4">
        <v>4.8429000000000002</v>
      </c>
      <c r="E16">
        <v>18</v>
      </c>
      <c r="F16" t="s">
        <v>12</v>
      </c>
      <c r="G16" s="3" t="s">
        <v>83</v>
      </c>
    </row>
    <row r="17" spans="1:7" x14ac:dyDescent="0.3">
      <c r="A17">
        <v>16</v>
      </c>
      <c r="B17" t="s">
        <v>103</v>
      </c>
      <c r="C17" s="2">
        <v>51.034646000000002</v>
      </c>
      <c r="D17" s="2">
        <v>3.7185090000000001</v>
      </c>
      <c r="E17">
        <v>13</v>
      </c>
      <c r="F17" t="s">
        <v>12</v>
      </c>
      <c r="G17" s="3" t="s">
        <v>129</v>
      </c>
    </row>
    <row r="18" spans="1:7" x14ac:dyDescent="0.3">
      <c r="A18">
        <v>17</v>
      </c>
      <c r="B18" t="s">
        <v>89</v>
      </c>
      <c r="C18" s="2">
        <v>51.121275298825502</v>
      </c>
      <c r="D18" s="4">
        <v>3.5723362461817301</v>
      </c>
      <c r="E18">
        <v>30</v>
      </c>
      <c r="F18" t="s">
        <v>12</v>
      </c>
      <c r="G18" s="3" t="s">
        <v>90</v>
      </c>
    </row>
    <row r="19" spans="1:7" x14ac:dyDescent="0.3">
      <c r="A19">
        <v>18</v>
      </c>
      <c r="B19" t="s">
        <v>65</v>
      </c>
      <c r="C19" s="2">
        <v>50.936830999999998</v>
      </c>
      <c r="D19" s="4">
        <v>4.0664850000000001</v>
      </c>
      <c r="E19">
        <v>20</v>
      </c>
      <c r="F19" t="s">
        <v>12</v>
      </c>
      <c r="G19" s="3" t="s">
        <v>91</v>
      </c>
    </row>
    <row r="20" spans="1:7" x14ac:dyDescent="0.3">
      <c r="A20">
        <v>19</v>
      </c>
      <c r="B20" t="s">
        <v>102</v>
      </c>
      <c r="C20" s="2">
        <v>51.032021999999998</v>
      </c>
      <c r="D20" s="2">
        <v>3.7217500000000001</v>
      </c>
      <c r="E20">
        <v>16</v>
      </c>
      <c r="F20" t="s">
        <v>12</v>
      </c>
      <c r="G20" s="3" t="s">
        <v>95</v>
      </c>
    </row>
    <row r="21" spans="1:7" x14ac:dyDescent="0.3">
      <c r="A21">
        <v>20</v>
      </c>
      <c r="B21" t="s">
        <v>98</v>
      </c>
      <c r="C21" s="2">
        <v>50.993557000000003</v>
      </c>
      <c r="D21" s="4">
        <v>4.6956449999999998</v>
      </c>
      <c r="E21">
        <v>10</v>
      </c>
      <c r="F21" t="s">
        <v>12</v>
      </c>
      <c r="G21" s="3" t="s">
        <v>99</v>
      </c>
    </row>
    <row r="22" spans="1:7" x14ac:dyDescent="0.3">
      <c r="A22">
        <v>21</v>
      </c>
      <c r="B22" t="s">
        <v>101</v>
      </c>
      <c r="C22" s="2">
        <v>51.056859000000003</v>
      </c>
      <c r="D22" s="2">
        <v>3.645635</v>
      </c>
      <c r="E22">
        <v>19</v>
      </c>
      <c r="F22" t="s">
        <v>12</v>
      </c>
      <c r="G22" s="3" t="s">
        <v>128</v>
      </c>
    </row>
    <row r="23" spans="1:7" x14ac:dyDescent="0.3">
      <c r="A23">
        <v>22</v>
      </c>
      <c r="B23" t="s">
        <v>124</v>
      </c>
      <c r="C23" s="2">
        <v>51.037799</v>
      </c>
      <c r="D23" s="2">
        <v>3.7282839999999999</v>
      </c>
      <c r="E23" s="35">
        <v>15</v>
      </c>
      <c r="F23" t="s">
        <v>12</v>
      </c>
      <c r="G23" s="3" t="s">
        <v>125</v>
      </c>
    </row>
    <row r="24" spans="1:7" x14ac:dyDescent="0.3">
      <c r="A24">
        <v>23</v>
      </c>
      <c r="B24" t="s">
        <v>126</v>
      </c>
      <c r="C24" s="2">
        <v>51.396759000000003</v>
      </c>
      <c r="D24" s="2">
        <v>4.518605</v>
      </c>
      <c r="E24">
        <v>21</v>
      </c>
      <c r="F24" t="s">
        <v>12</v>
      </c>
      <c r="G24" s="3" t="s">
        <v>127</v>
      </c>
    </row>
    <row r="25" spans="1:7" x14ac:dyDescent="0.3">
      <c r="A25">
        <v>24</v>
      </c>
      <c r="B25" t="s">
        <v>130</v>
      </c>
      <c r="C25" s="2">
        <v>50.903289999999998</v>
      </c>
      <c r="D25" s="2">
        <v>4.7727870000000001</v>
      </c>
      <c r="E25">
        <v>1</v>
      </c>
      <c r="F25" t="s">
        <v>12</v>
      </c>
      <c r="G25" s="3" t="s">
        <v>131</v>
      </c>
    </row>
    <row r="26" spans="1:7" x14ac:dyDescent="0.3">
      <c r="C26" s="2"/>
      <c r="D26" s="2"/>
    </row>
    <row r="27" spans="1:7" x14ac:dyDescent="0.3">
      <c r="A27">
        <v>26</v>
      </c>
      <c r="B27" t="s">
        <v>148</v>
      </c>
      <c r="C27" s="2">
        <v>50.966822754100299</v>
      </c>
      <c r="D27" s="2">
        <v>4.1827444024576401</v>
      </c>
      <c r="E27">
        <v>15</v>
      </c>
      <c r="F27" t="s">
        <v>12</v>
      </c>
      <c r="G27" s="3" t="s">
        <v>149</v>
      </c>
    </row>
    <row r="28" spans="1:7" x14ac:dyDescent="0.3">
      <c r="A28">
        <v>27</v>
      </c>
      <c r="B28" t="s">
        <v>150</v>
      </c>
      <c r="C28" s="2">
        <v>50.771839</v>
      </c>
      <c r="D28" s="2">
        <v>2.8121320000000001</v>
      </c>
      <c r="E28">
        <v>17</v>
      </c>
      <c r="F28" t="s">
        <v>12</v>
      </c>
      <c r="G28" s="3" t="s">
        <v>158</v>
      </c>
    </row>
    <row r="29" spans="1:7" x14ac:dyDescent="0.3">
      <c r="A29">
        <v>28</v>
      </c>
      <c r="B29" t="s">
        <v>156</v>
      </c>
      <c r="C29" s="2">
        <v>51.051338000000001</v>
      </c>
      <c r="D29" s="2">
        <v>3.7631130000000002</v>
      </c>
      <c r="E29">
        <v>8</v>
      </c>
      <c r="F29" t="s">
        <v>12</v>
      </c>
      <c r="G29" s="3" t="s">
        <v>157</v>
      </c>
    </row>
    <row r="30" spans="1:7" x14ac:dyDescent="0.3">
      <c r="A30">
        <v>29</v>
      </c>
      <c r="B30" t="s">
        <v>161</v>
      </c>
      <c r="C30" s="2">
        <v>50.957195946460601</v>
      </c>
      <c r="D30" s="2">
        <v>4.8513332764241497</v>
      </c>
      <c r="E30">
        <v>0.3</v>
      </c>
      <c r="F30" t="s">
        <v>12</v>
      </c>
      <c r="G30" s="3" t="s">
        <v>160</v>
      </c>
    </row>
    <row r="31" spans="1:7" x14ac:dyDescent="0.3">
      <c r="A31">
        <v>30</v>
      </c>
      <c r="B31" t="s">
        <v>162</v>
      </c>
      <c r="C31" s="2">
        <v>50.995710613492498</v>
      </c>
      <c r="D31" s="2">
        <v>4.8297636484741</v>
      </c>
      <c r="E31">
        <v>8</v>
      </c>
      <c r="F31" t="s">
        <v>12</v>
      </c>
      <c r="G31" t="s">
        <v>218</v>
      </c>
    </row>
    <row r="32" spans="1:7" x14ac:dyDescent="0.3">
      <c r="A32">
        <v>31</v>
      </c>
      <c r="B32" t="s">
        <v>172</v>
      </c>
      <c r="C32" s="2">
        <v>51.051234000000001</v>
      </c>
      <c r="D32" s="2">
        <v>3.653292</v>
      </c>
      <c r="E32">
        <v>26</v>
      </c>
      <c r="F32" t="s">
        <v>12</v>
      </c>
      <c r="G32" s="3" t="s">
        <v>173</v>
      </c>
    </row>
    <row r="33" spans="1:7" x14ac:dyDescent="0.3">
      <c r="A33">
        <v>32</v>
      </c>
      <c r="B33" t="s">
        <v>177</v>
      </c>
      <c r="C33" s="2">
        <v>51.183352999999997</v>
      </c>
      <c r="D33" s="2">
        <v>4.8470979999999999</v>
      </c>
      <c r="E33">
        <v>26</v>
      </c>
      <c r="F33" t="s">
        <v>12</v>
      </c>
      <c r="G33" s="3" t="s">
        <v>185</v>
      </c>
    </row>
    <row r="34" spans="1:7" x14ac:dyDescent="0.3">
      <c r="A34">
        <v>33</v>
      </c>
      <c r="B34" t="s">
        <v>180</v>
      </c>
      <c r="C34" s="2">
        <v>51.033582000000003</v>
      </c>
      <c r="D34" s="2">
        <v>3.710693</v>
      </c>
      <c r="E34">
        <v>19</v>
      </c>
      <c r="F34" t="s">
        <v>12</v>
      </c>
    </row>
    <row r="35" spans="1:7" x14ac:dyDescent="0.3">
      <c r="A35">
        <v>34</v>
      </c>
      <c r="B35" t="s">
        <v>182</v>
      </c>
      <c r="C35" s="4">
        <v>50.967765</v>
      </c>
      <c r="D35" s="2">
        <v>4.7895880000000002</v>
      </c>
      <c r="E35">
        <v>17</v>
      </c>
      <c r="F35" t="s">
        <v>12</v>
      </c>
      <c r="G35" s="3" t="s">
        <v>183</v>
      </c>
    </row>
    <row r="36" spans="1:7" x14ac:dyDescent="0.3">
      <c r="A36">
        <v>35</v>
      </c>
      <c r="B36" t="s">
        <v>186</v>
      </c>
      <c r="C36" s="2">
        <v>50.973542999999999</v>
      </c>
      <c r="D36" s="2">
        <v>4.7393770000000002</v>
      </c>
      <c r="G36" t="s">
        <v>163</v>
      </c>
    </row>
    <row r="37" spans="1:7" x14ac:dyDescent="0.3">
      <c r="A37">
        <v>36</v>
      </c>
      <c r="B37" t="s">
        <v>188</v>
      </c>
      <c r="C37" s="2">
        <v>50.979920999999997</v>
      </c>
      <c r="D37" s="2">
        <v>4.7532959999999997</v>
      </c>
      <c r="E37">
        <v>20</v>
      </c>
      <c r="F37" t="s">
        <v>12</v>
      </c>
      <c r="G37" s="3" t="s">
        <v>187</v>
      </c>
    </row>
    <row r="38" spans="1:7" x14ac:dyDescent="0.3">
      <c r="A38">
        <v>37</v>
      </c>
      <c r="B38" t="s">
        <v>190</v>
      </c>
      <c r="C38" s="2">
        <v>51.155503000000003</v>
      </c>
      <c r="D38" s="2">
        <v>3.4758619999999998</v>
      </c>
      <c r="E38">
        <v>14</v>
      </c>
      <c r="F38" t="s">
        <v>12</v>
      </c>
      <c r="G38" s="3" t="s">
        <v>191</v>
      </c>
    </row>
    <row r="39" spans="1:7" x14ac:dyDescent="0.3">
      <c r="A39">
        <v>38</v>
      </c>
      <c r="B39" t="s">
        <v>194</v>
      </c>
      <c r="C39" s="2">
        <v>51.061709999999998</v>
      </c>
      <c r="D39" s="2">
        <v>3.7479900000000002</v>
      </c>
      <c r="E39">
        <v>3</v>
      </c>
      <c r="F39" t="s">
        <v>12</v>
      </c>
    </row>
    <row r="40" spans="1:7" x14ac:dyDescent="0.3">
      <c r="A40">
        <v>39</v>
      </c>
      <c r="B40" t="s">
        <v>197</v>
      </c>
      <c r="C40" s="2">
        <v>51.061539000000003</v>
      </c>
      <c r="D40" s="2">
        <v>3.7480440000000002</v>
      </c>
      <c r="F40" t="s">
        <v>12</v>
      </c>
    </row>
    <row r="41" spans="1:7" x14ac:dyDescent="0.3">
      <c r="A41">
        <v>40</v>
      </c>
      <c r="B41" t="s">
        <v>200</v>
      </c>
      <c r="C41" s="2">
        <v>50.983040000000003</v>
      </c>
      <c r="D41" s="2">
        <v>4.5316299999999998</v>
      </c>
      <c r="E41">
        <v>5</v>
      </c>
      <c r="F41" t="s">
        <v>205</v>
      </c>
    </row>
    <row r="42" spans="1:7" x14ac:dyDescent="0.3">
      <c r="A42">
        <v>41</v>
      </c>
      <c r="B42" t="s">
        <v>216</v>
      </c>
      <c r="C42" s="2">
        <v>50.978233000000003</v>
      </c>
      <c r="D42" s="2">
        <v>4.6956150000000001</v>
      </c>
      <c r="E42">
        <v>12</v>
      </c>
      <c r="F42" t="s">
        <v>12</v>
      </c>
      <c r="G42" s="20" t="s">
        <v>217</v>
      </c>
    </row>
  </sheetData>
  <hyperlinks>
    <hyperlink ref="G2" r:id="rId1" xr:uid="{9A49091F-FCFD-4B28-B560-2223BE074A6F}"/>
    <hyperlink ref="G3" r:id="rId2" xr:uid="{BFBB214C-EE08-4807-95E4-CE2B7C715974}"/>
    <hyperlink ref="G4" r:id="rId3" xr:uid="{7976AE7E-F7A0-44A1-9C96-A7FDDFC82501}"/>
    <hyperlink ref="G6" r:id="rId4" xr:uid="{EFF4584F-7675-41BF-A641-659F3A5981FE}"/>
    <hyperlink ref="G11" r:id="rId5" xr:uid="{67798211-9FFA-482E-BC83-E223E186E955}"/>
    <hyperlink ref="G9" r:id="rId6" xr:uid="{6215821F-75B0-4E78-BD0C-38058E4625ED}"/>
    <hyperlink ref="G19" r:id="rId7" xr:uid="{B0DE7D30-1FBA-443B-A466-0757206A95B9}"/>
    <hyperlink ref="G21" r:id="rId8" xr:uid="{BE52CD51-F85C-41D0-B813-483F90EA756C}"/>
    <hyperlink ref="G22" r:id="rId9" xr:uid="{E26798E5-935D-4133-966D-1A2A67CC3626}"/>
    <hyperlink ref="G17" r:id="rId10" xr:uid="{C0D94C40-E42D-4298-BC2F-A3FBEDDC257E}"/>
    <hyperlink ref="G13" r:id="rId11" xr:uid="{217A60F5-360A-4FCB-A5E1-D53A422DABFD}"/>
    <hyperlink ref="G27" r:id="rId12" xr:uid="{3B07DB8F-B6A0-49AC-AFD2-2D6746DF6915}"/>
    <hyperlink ref="G29" r:id="rId13" xr:uid="{6F533E42-BE11-4339-8A63-784970E35CC4}"/>
    <hyperlink ref="G28" r:id="rId14" xr:uid="{18E353CD-2235-4377-9779-C3F5CE365D1E}"/>
    <hyperlink ref="G30" r:id="rId15" xr:uid="{1D0D7A20-A2BB-4AA8-A893-207618C034E7}"/>
    <hyperlink ref="G35" r:id="rId16" xr:uid="{89EB0A6B-7E58-4936-9AB5-CB6F80EBDDB0}"/>
    <hyperlink ref="G18" r:id="rId17" xr:uid="{36B64230-3C15-4391-962B-215D3564AE15}"/>
    <hyperlink ref="G5" r:id="rId18" xr:uid="{DD160D71-4893-4BF2-BDCC-12CB7B1F38C4}"/>
    <hyperlink ref="G7" r:id="rId19" xr:uid="{643A792F-6964-4CEF-A442-CC38AE92E4B6}"/>
    <hyperlink ref="G8" r:id="rId20" xr:uid="{F4A3088B-37A4-492B-B92F-51232A0B01B0}"/>
    <hyperlink ref="G12" r:id="rId21" xr:uid="{8ED65ED3-B5C4-4077-8BAC-B9383760FCA9}"/>
    <hyperlink ref="G14" r:id="rId22" xr:uid="{C4FA5C4E-E421-4DD3-B6C1-4AB9255BC61E}"/>
    <hyperlink ref="G15" r:id="rId23" xr:uid="{9D5E6A09-6DFD-49B7-A2AE-7DF8AA687E15}"/>
    <hyperlink ref="G16" r:id="rId24" xr:uid="{F7D9A907-DF19-441D-9CF6-9BB747CF1911}"/>
    <hyperlink ref="G24" r:id="rId25" xr:uid="{09E19BD4-9AC5-4089-9AF4-5879530A2FE2}"/>
    <hyperlink ref="G25" r:id="rId26" xr:uid="{DA0749C2-6835-42F9-A533-29B0B2835B6D}"/>
    <hyperlink ref="G37" r:id="rId27" xr:uid="{243A1677-0A1B-45DE-B539-0042AA3EEA52}"/>
    <hyperlink ref="G38" r:id="rId28" xr:uid="{CD5BA3E5-383F-40D0-BADA-485AB02F293D}"/>
    <hyperlink ref="G32" r:id="rId29" xr:uid="{61F2C749-6CFF-4D11-AE3C-1855069C3DD3}"/>
    <hyperlink ref="G23" r:id="rId30" xr:uid="{CB6BF14F-8CA2-42EF-A244-FBC1AA1B56F0}"/>
    <hyperlink ref="G33" r:id="rId31" xr:uid="{208E5CAB-4B3C-4369-A97E-E10DDBC5C300}"/>
    <hyperlink ref="G20" r:id="rId32" xr:uid="{A0BDC15A-EABE-418C-BC8D-A41491F6E142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B53-F404-4AEE-B84D-7413AF3F1842}">
  <dimension ref="A1:G36"/>
  <sheetViews>
    <sheetView topLeftCell="A6" workbookViewId="0">
      <selection activeCell="C36" sqref="C36:D36"/>
    </sheetView>
  </sheetViews>
  <sheetFormatPr defaultRowHeight="14.4" x14ac:dyDescent="0.3"/>
  <cols>
    <col min="1" max="1" width="8.88671875" customWidth="1"/>
    <col min="2" max="2" width="20.21875" customWidth="1"/>
    <col min="3" max="3" width="16.21875" customWidth="1"/>
    <col min="4" max="4" width="18.21875" customWidth="1"/>
    <col min="7" max="7" width="44.109375" customWidth="1"/>
  </cols>
  <sheetData>
    <row r="1" spans="1:7" x14ac:dyDescent="0.3">
      <c r="A1" s="1" t="s">
        <v>8</v>
      </c>
      <c r="B1" s="1" t="s">
        <v>38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3</v>
      </c>
      <c r="B3" t="s">
        <v>199</v>
      </c>
      <c r="C3" s="4">
        <v>50.978256999999999</v>
      </c>
      <c r="D3" s="2">
        <v>4.5297150000000004</v>
      </c>
      <c r="E3">
        <v>38</v>
      </c>
      <c r="F3" t="s">
        <v>12</v>
      </c>
      <c r="G3" s="3" t="s">
        <v>37</v>
      </c>
    </row>
    <row r="4" spans="1:7" x14ac:dyDescent="0.3">
      <c r="A4">
        <v>4</v>
      </c>
      <c r="B4" t="s">
        <v>198</v>
      </c>
      <c r="C4" s="4">
        <v>50.983421</v>
      </c>
      <c r="D4" s="4">
        <v>4.5311969999999997</v>
      </c>
      <c r="E4">
        <v>18</v>
      </c>
      <c r="F4" t="s">
        <v>12</v>
      </c>
      <c r="G4" s="3" t="s">
        <v>67</v>
      </c>
    </row>
    <row r="5" spans="1:7" x14ac:dyDescent="0.3">
      <c r="A5">
        <v>6</v>
      </c>
      <c r="B5" t="s">
        <v>63</v>
      </c>
      <c r="C5" s="2">
        <v>51.023747999999998</v>
      </c>
      <c r="D5" s="2">
        <v>3.752383</v>
      </c>
      <c r="E5">
        <v>11</v>
      </c>
      <c r="F5" t="s">
        <v>12</v>
      </c>
      <c r="G5" s="3" t="s">
        <v>69</v>
      </c>
    </row>
    <row r="6" spans="1:7" x14ac:dyDescent="0.3">
      <c r="A6">
        <v>10</v>
      </c>
      <c r="B6" t="s">
        <v>66</v>
      </c>
      <c r="C6" s="2">
        <v>51.294463</v>
      </c>
      <c r="D6" s="4">
        <v>4.4872740000000002</v>
      </c>
      <c r="E6">
        <v>16</v>
      </c>
      <c r="F6" t="s">
        <v>12</v>
      </c>
      <c r="G6" s="3" t="s">
        <v>72</v>
      </c>
    </row>
    <row r="7" spans="1:7" x14ac:dyDescent="0.3">
      <c r="A7">
        <v>11</v>
      </c>
      <c r="B7" t="s">
        <v>74</v>
      </c>
      <c r="C7" s="2">
        <v>50.777177999999999</v>
      </c>
      <c r="D7" s="2">
        <v>4.6039260000000004</v>
      </c>
      <c r="E7">
        <v>32</v>
      </c>
      <c r="F7" t="s">
        <v>12</v>
      </c>
      <c r="G7" s="3" t="s">
        <v>73</v>
      </c>
    </row>
    <row r="8" spans="1:7" x14ac:dyDescent="0.3">
      <c r="A8">
        <v>12</v>
      </c>
      <c r="B8" t="s">
        <v>76</v>
      </c>
      <c r="C8" s="2">
        <v>50.750433000000001</v>
      </c>
      <c r="D8" s="2">
        <v>4.562119</v>
      </c>
      <c r="E8">
        <v>25</v>
      </c>
      <c r="F8" t="s">
        <v>12</v>
      </c>
      <c r="G8" s="3" t="s">
        <v>77</v>
      </c>
    </row>
    <row r="9" spans="1:7" x14ac:dyDescent="0.3">
      <c r="A9">
        <v>13</v>
      </c>
      <c r="B9" t="s">
        <v>78</v>
      </c>
      <c r="C9" s="2">
        <v>51.270265999999999</v>
      </c>
      <c r="D9" s="4">
        <v>4.6123370000000001</v>
      </c>
      <c r="E9">
        <v>26</v>
      </c>
      <c r="F9" t="s">
        <v>12</v>
      </c>
      <c r="G9" s="3" t="s">
        <v>79</v>
      </c>
    </row>
    <row r="10" spans="1:7" x14ac:dyDescent="0.3">
      <c r="A10">
        <v>14</v>
      </c>
      <c r="B10" t="s">
        <v>80</v>
      </c>
      <c r="C10" s="2">
        <v>51.003443564296802</v>
      </c>
      <c r="D10" s="4">
        <v>4.6232369249311898</v>
      </c>
      <c r="E10">
        <v>30</v>
      </c>
      <c r="F10" t="s">
        <v>12</v>
      </c>
      <c r="G10" s="3" t="s">
        <v>81</v>
      </c>
    </row>
    <row r="11" spans="1:7" x14ac:dyDescent="0.3">
      <c r="A11">
        <v>15</v>
      </c>
      <c r="B11" t="s">
        <v>82</v>
      </c>
      <c r="C11" s="2">
        <v>51.297685000000001</v>
      </c>
      <c r="D11" s="4">
        <v>4.8429000000000002</v>
      </c>
      <c r="E11">
        <v>18</v>
      </c>
      <c r="F11" t="s">
        <v>12</v>
      </c>
      <c r="G11" s="3" t="s">
        <v>83</v>
      </c>
    </row>
    <row r="12" spans="1:7" x14ac:dyDescent="0.3">
      <c r="A12">
        <v>16</v>
      </c>
      <c r="B12" t="s">
        <v>103</v>
      </c>
      <c r="C12" s="2">
        <v>51.034646000000002</v>
      </c>
      <c r="D12" s="2">
        <v>3.7185090000000001</v>
      </c>
      <c r="E12">
        <v>13</v>
      </c>
      <c r="F12" t="s">
        <v>12</v>
      </c>
      <c r="G12" s="3" t="s">
        <v>129</v>
      </c>
    </row>
    <row r="13" spans="1:7" x14ac:dyDescent="0.3">
      <c r="A13">
        <v>17</v>
      </c>
      <c r="B13" t="s">
        <v>89</v>
      </c>
      <c r="C13" s="2">
        <v>51.121275298825502</v>
      </c>
      <c r="D13" s="4">
        <v>3.5723362461817301</v>
      </c>
      <c r="E13">
        <v>30</v>
      </c>
      <c r="F13" t="s">
        <v>12</v>
      </c>
      <c r="G13" s="3" t="s">
        <v>90</v>
      </c>
    </row>
    <row r="14" spans="1:7" x14ac:dyDescent="0.3">
      <c r="A14">
        <v>18</v>
      </c>
      <c r="B14" t="s">
        <v>65</v>
      </c>
      <c r="C14" s="2">
        <v>50.936830999999998</v>
      </c>
      <c r="D14" s="4">
        <v>4.0664850000000001</v>
      </c>
      <c r="E14">
        <v>20</v>
      </c>
      <c r="F14" t="s">
        <v>12</v>
      </c>
      <c r="G14" s="3" t="s">
        <v>91</v>
      </c>
    </row>
    <row r="15" spans="1:7" x14ac:dyDescent="0.3">
      <c r="A15">
        <v>19</v>
      </c>
      <c r="B15" t="s">
        <v>102</v>
      </c>
      <c r="C15" s="2">
        <v>51.032021999999998</v>
      </c>
      <c r="D15" s="2">
        <v>3.7217500000000001</v>
      </c>
      <c r="E15">
        <v>16</v>
      </c>
      <c r="F15" t="s">
        <v>12</v>
      </c>
      <c r="G15" s="3" t="s">
        <v>95</v>
      </c>
    </row>
    <row r="16" spans="1:7" x14ac:dyDescent="0.3">
      <c r="A16">
        <v>20</v>
      </c>
      <c r="B16" t="s">
        <v>98</v>
      </c>
      <c r="C16" s="2">
        <v>50.993557000000003</v>
      </c>
      <c r="D16" s="4">
        <v>4.6956449999999998</v>
      </c>
      <c r="E16">
        <v>10</v>
      </c>
      <c r="F16" t="s">
        <v>12</v>
      </c>
      <c r="G16" s="3" t="s">
        <v>99</v>
      </c>
    </row>
    <row r="17" spans="1:7" x14ac:dyDescent="0.3">
      <c r="A17">
        <v>21</v>
      </c>
      <c r="B17" t="s">
        <v>101</v>
      </c>
      <c r="C17" s="2">
        <v>51.056859000000003</v>
      </c>
      <c r="D17" s="2">
        <v>3.645635</v>
      </c>
      <c r="E17">
        <v>19</v>
      </c>
      <c r="F17" t="s">
        <v>12</v>
      </c>
      <c r="G17" s="3" t="s">
        <v>128</v>
      </c>
    </row>
    <row r="18" spans="1:7" x14ac:dyDescent="0.3">
      <c r="A18">
        <v>22</v>
      </c>
      <c r="B18" t="s">
        <v>124</v>
      </c>
      <c r="C18" s="2">
        <v>51.037799</v>
      </c>
      <c r="D18" s="2">
        <v>3.7282839999999999</v>
      </c>
      <c r="E18" s="35">
        <v>15</v>
      </c>
      <c r="F18" t="s">
        <v>12</v>
      </c>
      <c r="G18" s="3" t="s">
        <v>125</v>
      </c>
    </row>
    <row r="19" spans="1:7" x14ac:dyDescent="0.3">
      <c r="A19">
        <v>23</v>
      </c>
      <c r="B19" t="s">
        <v>126</v>
      </c>
      <c r="C19" s="2">
        <v>51.396759000000003</v>
      </c>
      <c r="D19" s="2">
        <v>4.518605</v>
      </c>
      <c r="E19">
        <v>21</v>
      </c>
      <c r="F19" t="s">
        <v>12</v>
      </c>
      <c r="G19" s="3" t="s">
        <v>127</v>
      </c>
    </row>
    <row r="20" spans="1:7" x14ac:dyDescent="0.3">
      <c r="A20">
        <v>24</v>
      </c>
      <c r="B20" t="s">
        <v>130</v>
      </c>
      <c r="C20" s="2">
        <v>50.903289999999998</v>
      </c>
      <c r="D20" s="2">
        <v>4.7727870000000001</v>
      </c>
      <c r="E20">
        <v>1</v>
      </c>
      <c r="F20" t="s">
        <v>12</v>
      </c>
      <c r="G20" s="3" t="s">
        <v>131</v>
      </c>
    </row>
    <row r="21" spans="1:7" x14ac:dyDescent="0.3">
      <c r="A21">
        <v>26</v>
      </c>
      <c r="B21" t="s">
        <v>148</v>
      </c>
      <c r="C21" s="2">
        <v>50.966822754100299</v>
      </c>
      <c r="D21" s="2">
        <v>4.1827444024576401</v>
      </c>
      <c r="E21">
        <v>15</v>
      </c>
      <c r="F21" t="s">
        <v>12</v>
      </c>
      <c r="G21" s="3" t="s">
        <v>149</v>
      </c>
    </row>
    <row r="22" spans="1:7" x14ac:dyDescent="0.3">
      <c r="A22">
        <v>27</v>
      </c>
      <c r="B22" t="s">
        <v>150</v>
      </c>
      <c r="C22" s="2">
        <v>50.771839</v>
      </c>
      <c r="D22" s="2">
        <v>2.8121320000000001</v>
      </c>
      <c r="E22">
        <v>17</v>
      </c>
      <c r="F22" t="s">
        <v>12</v>
      </c>
      <c r="G22" s="3" t="s">
        <v>158</v>
      </c>
    </row>
    <row r="23" spans="1:7" x14ac:dyDescent="0.3">
      <c r="A23">
        <v>28</v>
      </c>
      <c r="B23" t="s">
        <v>156</v>
      </c>
      <c r="C23" s="2">
        <v>51.051338000000001</v>
      </c>
      <c r="D23" s="2">
        <v>3.7631130000000002</v>
      </c>
      <c r="E23">
        <v>8</v>
      </c>
      <c r="F23" t="s">
        <v>12</v>
      </c>
      <c r="G23" s="3" t="s">
        <v>157</v>
      </c>
    </row>
    <row r="24" spans="1:7" x14ac:dyDescent="0.3">
      <c r="A24">
        <v>29</v>
      </c>
      <c r="B24" t="s">
        <v>161</v>
      </c>
      <c r="C24" s="2">
        <v>50.957195946460601</v>
      </c>
      <c r="D24" s="2">
        <v>4.8513332764241497</v>
      </c>
      <c r="E24">
        <v>0.3</v>
      </c>
      <c r="F24" t="s">
        <v>12</v>
      </c>
      <c r="G24" s="3" t="s">
        <v>160</v>
      </c>
    </row>
    <row r="25" spans="1:7" x14ac:dyDescent="0.3">
      <c r="A25">
        <v>30</v>
      </c>
      <c r="B25" t="s">
        <v>162</v>
      </c>
      <c r="C25" s="2">
        <v>50.995710613492498</v>
      </c>
      <c r="D25" s="2">
        <v>4.8297636484741</v>
      </c>
      <c r="E25">
        <v>8</v>
      </c>
      <c r="F25" t="s">
        <v>12</v>
      </c>
      <c r="G25" t="s">
        <v>218</v>
      </c>
    </row>
    <row r="26" spans="1:7" x14ac:dyDescent="0.3">
      <c r="A26">
        <v>31</v>
      </c>
      <c r="B26" t="s">
        <v>172</v>
      </c>
      <c r="C26" s="2">
        <v>51.051234000000001</v>
      </c>
      <c r="D26" s="2">
        <v>3.653292</v>
      </c>
      <c r="E26">
        <v>26</v>
      </c>
      <c r="F26" t="s">
        <v>12</v>
      </c>
      <c r="G26" s="3" t="s">
        <v>173</v>
      </c>
    </row>
    <row r="27" spans="1:7" x14ac:dyDescent="0.3">
      <c r="A27">
        <v>32</v>
      </c>
      <c r="B27" t="s">
        <v>177</v>
      </c>
      <c r="C27" s="2">
        <v>51.183352999999997</v>
      </c>
      <c r="D27" s="2">
        <v>4.8470979999999999</v>
      </c>
      <c r="E27">
        <v>26</v>
      </c>
      <c r="F27" t="s">
        <v>12</v>
      </c>
      <c r="G27" s="3" t="s">
        <v>185</v>
      </c>
    </row>
    <row r="28" spans="1:7" x14ac:dyDescent="0.3">
      <c r="A28">
        <v>33</v>
      </c>
      <c r="B28" t="s">
        <v>180</v>
      </c>
      <c r="C28" s="2">
        <v>51.033582000000003</v>
      </c>
      <c r="D28" s="2">
        <v>3.710693</v>
      </c>
      <c r="E28">
        <v>19</v>
      </c>
      <c r="F28" t="s">
        <v>12</v>
      </c>
    </row>
    <row r="29" spans="1:7" x14ac:dyDescent="0.3">
      <c r="A29">
        <v>34</v>
      </c>
      <c r="B29" t="s">
        <v>182</v>
      </c>
      <c r="C29" s="4">
        <v>50.967765</v>
      </c>
      <c r="D29" s="2">
        <v>4.7895880000000002</v>
      </c>
      <c r="E29">
        <v>17</v>
      </c>
      <c r="F29" t="s">
        <v>12</v>
      </c>
      <c r="G29" s="3" t="s">
        <v>183</v>
      </c>
    </row>
    <row r="30" spans="1:7" x14ac:dyDescent="0.3">
      <c r="A30">
        <v>35</v>
      </c>
      <c r="B30" t="s">
        <v>186</v>
      </c>
      <c r="C30" s="2">
        <v>50.973542999999999</v>
      </c>
      <c r="D30" s="2">
        <v>4.7393770000000002</v>
      </c>
      <c r="G30" t="s">
        <v>163</v>
      </c>
    </row>
    <row r="31" spans="1:7" x14ac:dyDescent="0.3">
      <c r="A31">
        <v>36</v>
      </c>
      <c r="B31" t="s">
        <v>188</v>
      </c>
      <c r="C31" s="2">
        <v>50.979920999999997</v>
      </c>
      <c r="D31" s="2">
        <v>4.7532959999999997</v>
      </c>
      <c r="E31">
        <v>20</v>
      </c>
      <c r="F31" t="s">
        <v>12</v>
      </c>
      <c r="G31" s="3" t="s">
        <v>187</v>
      </c>
    </row>
    <row r="32" spans="1:7" x14ac:dyDescent="0.3">
      <c r="A32">
        <v>37</v>
      </c>
      <c r="B32" t="s">
        <v>190</v>
      </c>
      <c r="C32" s="2">
        <v>51.155503000000003</v>
      </c>
      <c r="D32" s="2">
        <v>3.4758619999999998</v>
      </c>
      <c r="E32">
        <v>14</v>
      </c>
      <c r="F32" t="s">
        <v>12</v>
      </c>
      <c r="G32" s="3" t="s">
        <v>191</v>
      </c>
    </row>
    <row r="33" spans="1:7" x14ac:dyDescent="0.3">
      <c r="A33">
        <v>38</v>
      </c>
      <c r="B33" t="s">
        <v>194</v>
      </c>
      <c r="C33" s="2">
        <v>51.061709999999998</v>
      </c>
      <c r="D33" s="2">
        <v>3.7479900000000002</v>
      </c>
      <c r="E33">
        <v>3</v>
      </c>
      <c r="F33" t="s">
        <v>12</v>
      </c>
    </row>
    <row r="34" spans="1:7" x14ac:dyDescent="0.3">
      <c r="A34">
        <v>39</v>
      </c>
      <c r="B34" t="s">
        <v>197</v>
      </c>
      <c r="C34" s="2">
        <v>51.061539000000003</v>
      </c>
      <c r="D34" s="2">
        <v>3.7480440000000002</v>
      </c>
      <c r="F34" t="s">
        <v>12</v>
      </c>
    </row>
    <row r="35" spans="1:7" x14ac:dyDescent="0.3">
      <c r="A35">
        <v>40</v>
      </c>
      <c r="B35" t="s">
        <v>200</v>
      </c>
      <c r="C35" s="2">
        <v>50.983040000000003</v>
      </c>
      <c r="D35" s="2">
        <v>4.5316299999999998</v>
      </c>
      <c r="E35">
        <v>5</v>
      </c>
      <c r="F35" t="s">
        <v>205</v>
      </c>
    </row>
    <row r="36" spans="1:7" x14ac:dyDescent="0.3">
      <c r="A36">
        <v>41</v>
      </c>
      <c r="B36" t="s">
        <v>216</v>
      </c>
      <c r="C36" s="2">
        <v>50.978233000000003</v>
      </c>
      <c r="D36" s="2">
        <v>4.6956150000000001</v>
      </c>
      <c r="E36">
        <v>12</v>
      </c>
      <c r="F36" t="s">
        <v>12</v>
      </c>
      <c r="G36" s="20" t="s">
        <v>217</v>
      </c>
    </row>
  </sheetData>
  <hyperlinks>
    <hyperlink ref="G2" r:id="rId1" xr:uid="{0B46A68E-907C-4661-9183-E83D8545AA9B}"/>
    <hyperlink ref="G3" r:id="rId2" xr:uid="{BA75174C-65B5-462A-A56F-F1DEA7AE5568}"/>
    <hyperlink ref="G6" r:id="rId3" xr:uid="{37C1D2EA-5432-4476-AB52-8A2205A1FCF2}"/>
    <hyperlink ref="G14" r:id="rId4" xr:uid="{F00903D9-E372-49AF-B099-35CD84598481}"/>
    <hyperlink ref="G16" r:id="rId5" xr:uid="{82B74EC8-2464-486C-AAEE-A8E85193A424}"/>
    <hyperlink ref="G17" r:id="rId6" xr:uid="{8AC7C486-04F4-48D8-805B-87CCC072025A}"/>
    <hyperlink ref="G12" r:id="rId7" xr:uid="{B36422CD-F2AC-4320-B0F7-4311207D9573}"/>
    <hyperlink ref="G8" r:id="rId8" xr:uid="{AAA687ED-4083-4EDF-90E9-15FC45EE78B0}"/>
    <hyperlink ref="G21" r:id="rId9" xr:uid="{7D1EF07A-E261-4B01-8A07-A178798E77EA}"/>
    <hyperlink ref="G23" r:id="rId10" xr:uid="{FA8C5EA2-CD89-4F34-9F71-960412728138}"/>
    <hyperlink ref="G22" r:id="rId11" xr:uid="{030DAA16-2E3D-42E0-A4CC-9636ED364693}"/>
    <hyperlink ref="G24" r:id="rId12" xr:uid="{6E304176-A647-444F-B1F9-4C364DD036B6}"/>
    <hyperlink ref="G29" r:id="rId13" xr:uid="{1D4ED3D1-2003-46ED-B37D-744E165269D5}"/>
    <hyperlink ref="G13" r:id="rId14" xr:uid="{77210356-DEE8-4685-8032-A56F7711AA04}"/>
    <hyperlink ref="G4" r:id="rId15" xr:uid="{3C08B198-6B93-4AB7-AE07-B67FFE4A6352}"/>
    <hyperlink ref="G5" r:id="rId16" xr:uid="{09A39F89-0941-48BB-93EA-AF43345EAC29}"/>
    <hyperlink ref="G7" r:id="rId17" xr:uid="{DF50D737-4D92-47F0-BB3E-5D61138BF12B}"/>
    <hyperlink ref="G9" r:id="rId18" xr:uid="{906D38C6-C8AB-4585-9D83-60AE66EE19AF}"/>
    <hyperlink ref="G10" r:id="rId19" xr:uid="{FB83BE4C-1074-49B7-86EC-C4353EBCE234}"/>
    <hyperlink ref="G11" r:id="rId20" xr:uid="{3B733F1E-B225-42FB-97B9-58230DF4CB5D}"/>
    <hyperlink ref="G19" r:id="rId21" xr:uid="{70E1AB52-136A-4204-ACD7-2441542162EE}"/>
    <hyperlink ref="G20" r:id="rId22" xr:uid="{441CC350-9F23-4ECF-AD18-8CFD42047FE3}"/>
    <hyperlink ref="G31" r:id="rId23" xr:uid="{9329E57A-95CE-4EB1-B2A3-EC2B998EF0F7}"/>
    <hyperlink ref="G32" r:id="rId24" xr:uid="{E481B592-E63E-433A-A173-97A9A0CE09EA}"/>
    <hyperlink ref="G26" r:id="rId25" xr:uid="{C204E740-8892-4F33-B15C-2BB5ADAD89B9}"/>
    <hyperlink ref="G18" r:id="rId26" xr:uid="{BDE4DEE8-6FE4-474E-8A52-A0496510A80F}"/>
    <hyperlink ref="G27" r:id="rId27" xr:uid="{1B36D83E-5962-4877-88E8-6FF7CAD89B62}"/>
    <hyperlink ref="G15" r:id="rId28" xr:uid="{4BB7BD55-B2CD-4B8E-A77E-FD6C2C849B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E0E8-20D7-42E5-A5FE-9568E58C2604}">
  <dimension ref="A1:N157"/>
  <sheetViews>
    <sheetView zoomScale="75" zoomScaleNormal="85" workbookViewId="0">
      <pane ySplit="1" topLeftCell="A141" activePane="bottomLeft" state="frozen"/>
      <selection pane="bottomLeft" activeCell="A157" sqref="A157:G157"/>
    </sheetView>
  </sheetViews>
  <sheetFormatPr defaultRowHeight="14.4" x14ac:dyDescent="0.3"/>
  <cols>
    <col min="2" max="2" width="14.44140625" customWidth="1"/>
    <col min="3" max="3" width="15.6640625" customWidth="1"/>
    <col min="4" max="4" width="12.5546875" customWidth="1"/>
    <col min="5" max="5" width="12.6640625" customWidth="1"/>
    <col min="6" max="6" width="19.77734375" customWidth="1"/>
    <col min="7" max="8" width="12.6640625" customWidth="1"/>
    <col min="12" max="12" width="14.33203125" customWidth="1"/>
    <col min="13" max="13" width="12" customWidth="1"/>
    <col min="14" max="14" width="11.332031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/>
      <c r="K1" s="1"/>
      <c r="L1" s="1"/>
      <c r="M1" s="1"/>
      <c r="N1" s="1"/>
    </row>
    <row r="2" spans="1:14" x14ac:dyDescent="0.3">
      <c r="A2">
        <v>1</v>
      </c>
      <c r="B2">
        <v>1</v>
      </c>
      <c r="C2" s="2">
        <v>50.998690699999997</v>
      </c>
      <c r="D2" s="2">
        <v>3.7821866000000002</v>
      </c>
      <c r="E2">
        <v>88</v>
      </c>
      <c r="F2">
        <f t="shared" ref="F2:F33" si="0">MOD(180+G2,360)</f>
        <v>170</v>
      </c>
      <c r="G2">
        <v>350</v>
      </c>
      <c r="M2" s="2"/>
      <c r="N2" s="2"/>
    </row>
    <row r="3" spans="1:14" x14ac:dyDescent="0.3">
      <c r="A3">
        <v>1</v>
      </c>
      <c r="B3">
        <v>2</v>
      </c>
      <c r="C3" s="2">
        <v>50.997796299999997</v>
      </c>
      <c r="D3" s="2">
        <v>3.7836892999999998</v>
      </c>
      <c r="E3">
        <v>91</v>
      </c>
      <c r="F3">
        <f t="shared" si="0"/>
        <v>278</v>
      </c>
      <c r="G3">
        <v>98</v>
      </c>
      <c r="M3" s="4"/>
      <c r="N3" s="4"/>
    </row>
    <row r="4" spans="1:14" x14ac:dyDescent="0.3">
      <c r="A4">
        <v>1</v>
      </c>
      <c r="B4">
        <v>3</v>
      </c>
      <c r="C4" s="2">
        <v>50.996919300000002</v>
      </c>
      <c r="D4" s="2">
        <v>3.7819213999999999</v>
      </c>
      <c r="E4">
        <v>115</v>
      </c>
      <c r="F4">
        <f t="shared" si="0"/>
        <v>17</v>
      </c>
      <c r="G4">
        <v>197</v>
      </c>
      <c r="M4" s="4"/>
      <c r="N4" s="2"/>
    </row>
    <row r="5" spans="1:14" x14ac:dyDescent="0.3">
      <c r="A5">
        <v>1</v>
      </c>
      <c r="B5">
        <v>4</v>
      </c>
      <c r="C5" s="2">
        <v>50.998182</v>
      </c>
      <c r="D5" s="2">
        <v>3.7810117999999999</v>
      </c>
      <c r="E5">
        <v>102</v>
      </c>
      <c r="F5">
        <f t="shared" si="0"/>
        <v>107</v>
      </c>
      <c r="G5">
        <v>287</v>
      </c>
      <c r="M5" s="4"/>
      <c r="N5" s="4"/>
    </row>
    <row r="6" spans="1:14" x14ac:dyDescent="0.3">
      <c r="A6">
        <v>1</v>
      </c>
      <c r="B6">
        <v>6</v>
      </c>
      <c r="C6" s="2">
        <v>50.999506199999999</v>
      </c>
      <c r="D6" s="2">
        <v>3.7852657999999999</v>
      </c>
      <c r="E6">
        <v>268</v>
      </c>
      <c r="F6">
        <f t="shared" si="0"/>
        <v>228</v>
      </c>
      <c r="G6">
        <v>48</v>
      </c>
      <c r="M6" s="2"/>
      <c r="N6" s="4"/>
    </row>
    <row r="7" spans="1:14" x14ac:dyDescent="0.3">
      <c r="A7">
        <v>1</v>
      </c>
      <c r="B7">
        <v>7</v>
      </c>
      <c r="C7" s="2">
        <v>50.996919499999997</v>
      </c>
      <c r="D7" s="2">
        <v>3.7866683000000001</v>
      </c>
      <c r="E7">
        <v>319</v>
      </c>
      <c r="F7">
        <f t="shared" si="0"/>
        <v>290.2</v>
      </c>
      <c r="G7">
        <v>110.2</v>
      </c>
      <c r="M7" s="2"/>
      <c r="N7" s="2"/>
    </row>
    <row r="8" spans="1:14" x14ac:dyDescent="0.3">
      <c r="A8">
        <v>1</v>
      </c>
      <c r="B8">
        <v>8</v>
      </c>
      <c r="C8" s="2">
        <v>50.995863399999998</v>
      </c>
      <c r="D8" s="2">
        <v>3.7794487999999999</v>
      </c>
      <c r="E8">
        <v>308</v>
      </c>
      <c r="F8">
        <f t="shared" si="0"/>
        <v>42.399999999999977</v>
      </c>
      <c r="G8">
        <v>222.4</v>
      </c>
      <c r="M8" s="4"/>
      <c r="N8" s="2"/>
    </row>
    <row r="9" spans="1:14" x14ac:dyDescent="0.3">
      <c r="A9">
        <v>1</v>
      </c>
      <c r="B9">
        <v>9</v>
      </c>
      <c r="C9" s="2">
        <v>51.006603699999999</v>
      </c>
      <c r="D9" s="2">
        <v>3.7826376000000002</v>
      </c>
      <c r="E9">
        <v>967</v>
      </c>
      <c r="F9">
        <f t="shared" si="0"/>
        <v>181</v>
      </c>
      <c r="G9">
        <v>1</v>
      </c>
      <c r="M9" s="2"/>
      <c r="N9" s="2"/>
    </row>
    <row r="10" spans="1:14" x14ac:dyDescent="0.3">
      <c r="A10">
        <v>1</v>
      </c>
      <c r="B10">
        <v>10</v>
      </c>
      <c r="C10" s="2">
        <v>50.997030500000001</v>
      </c>
      <c r="D10" s="2">
        <v>3.7967268999999999</v>
      </c>
      <c r="E10">
        <v>1010</v>
      </c>
      <c r="F10">
        <f t="shared" si="0"/>
        <v>275.5</v>
      </c>
      <c r="G10">
        <v>95.5</v>
      </c>
      <c r="M10" s="2"/>
      <c r="N10" s="4"/>
    </row>
    <row r="11" spans="1:14" x14ac:dyDescent="0.3">
      <c r="A11">
        <v>1</v>
      </c>
      <c r="B11">
        <v>11</v>
      </c>
      <c r="C11" s="2">
        <v>50.988103299999999</v>
      </c>
      <c r="D11" s="2">
        <v>3.7823536</v>
      </c>
      <c r="E11">
        <v>1091</v>
      </c>
      <c r="F11">
        <f t="shared" si="0"/>
        <v>0.19999999999998863</v>
      </c>
      <c r="G11">
        <v>180.2</v>
      </c>
    </row>
    <row r="12" spans="1:14" x14ac:dyDescent="0.3">
      <c r="A12">
        <v>1</v>
      </c>
      <c r="B12">
        <v>12</v>
      </c>
      <c r="C12" s="2">
        <v>50.997962299999998</v>
      </c>
      <c r="D12" s="2">
        <v>3.7681022999999998</v>
      </c>
      <c r="E12">
        <v>1004</v>
      </c>
      <c r="F12">
        <f t="shared" si="0"/>
        <v>90.300000000000011</v>
      </c>
      <c r="G12">
        <v>270.3</v>
      </c>
    </row>
    <row r="13" spans="1:14" x14ac:dyDescent="0.3">
      <c r="A13">
        <v>1</v>
      </c>
      <c r="B13">
        <v>13</v>
      </c>
      <c r="C13" s="2">
        <v>50.997909399999998</v>
      </c>
      <c r="D13" s="2">
        <v>3.7824062000000001</v>
      </c>
      <c r="E13">
        <v>0</v>
      </c>
      <c r="F13">
        <f t="shared" si="0"/>
        <v>180</v>
      </c>
      <c r="G13">
        <v>0</v>
      </c>
    </row>
    <row r="14" spans="1:14" x14ac:dyDescent="0.3">
      <c r="A14">
        <v>1</v>
      </c>
      <c r="B14" t="s">
        <v>56</v>
      </c>
      <c r="C14" s="4">
        <v>50.996783999999998</v>
      </c>
      <c r="D14" s="4">
        <v>3.7812199999999998</v>
      </c>
      <c r="E14">
        <v>150</v>
      </c>
      <c r="F14">
        <f t="shared" si="0"/>
        <v>34</v>
      </c>
      <c r="G14">
        <v>214</v>
      </c>
    </row>
    <row r="15" spans="1:14" x14ac:dyDescent="0.3">
      <c r="A15">
        <v>1</v>
      </c>
      <c r="B15" t="s">
        <v>57</v>
      </c>
      <c r="C15" s="4">
        <v>50.996766999999998</v>
      </c>
      <c r="D15" s="4">
        <v>3.7812459999999999</v>
      </c>
      <c r="E15">
        <v>151</v>
      </c>
      <c r="F15">
        <f t="shared" si="0"/>
        <v>33</v>
      </c>
      <c r="G15">
        <v>213</v>
      </c>
    </row>
    <row r="16" spans="1:14" x14ac:dyDescent="0.3">
      <c r="A16">
        <v>1</v>
      </c>
      <c r="B16" t="s">
        <v>48</v>
      </c>
      <c r="C16" s="2">
        <v>50.998232999999999</v>
      </c>
      <c r="D16" s="2">
        <v>3.7845140000000002</v>
      </c>
      <c r="E16">
        <v>152</v>
      </c>
      <c r="F16">
        <f t="shared" si="0"/>
        <v>256</v>
      </c>
      <c r="G16">
        <v>76</v>
      </c>
    </row>
    <row r="17" spans="1:7" x14ac:dyDescent="0.3">
      <c r="A17">
        <v>1</v>
      </c>
      <c r="B17" t="s">
        <v>49</v>
      </c>
      <c r="C17" s="2">
        <v>50.998282000000003</v>
      </c>
      <c r="D17" s="2">
        <v>3.784605</v>
      </c>
      <c r="E17">
        <v>160</v>
      </c>
      <c r="F17">
        <f t="shared" si="0"/>
        <v>255</v>
      </c>
      <c r="G17">
        <v>75</v>
      </c>
    </row>
    <row r="18" spans="1:7" x14ac:dyDescent="0.3">
      <c r="A18">
        <v>1</v>
      </c>
      <c r="B18" t="s">
        <v>50</v>
      </c>
      <c r="C18" s="2">
        <v>50.998922</v>
      </c>
      <c r="D18" s="2">
        <v>3.7826780000000002</v>
      </c>
      <c r="E18">
        <v>114</v>
      </c>
      <c r="F18">
        <f t="shared" si="0"/>
        <v>190</v>
      </c>
      <c r="G18">
        <v>10</v>
      </c>
    </row>
    <row r="19" spans="1:7" x14ac:dyDescent="0.3">
      <c r="A19">
        <v>1</v>
      </c>
      <c r="B19" t="s">
        <v>51</v>
      </c>
      <c r="C19" s="2">
        <v>50.998911</v>
      </c>
      <c r="D19" s="2">
        <v>3.782721</v>
      </c>
      <c r="E19">
        <v>114</v>
      </c>
      <c r="F19">
        <f t="shared" si="0"/>
        <v>191</v>
      </c>
      <c r="G19">
        <v>11</v>
      </c>
    </row>
    <row r="20" spans="1:7" x14ac:dyDescent="0.3">
      <c r="A20">
        <v>1</v>
      </c>
      <c r="B20" t="s">
        <v>53</v>
      </c>
      <c r="C20" s="2">
        <v>51.000016000000002</v>
      </c>
      <c r="D20" s="2">
        <v>3.78586</v>
      </c>
      <c r="E20">
        <v>337</v>
      </c>
      <c r="F20">
        <f t="shared" si="0"/>
        <v>226</v>
      </c>
      <c r="G20">
        <v>46</v>
      </c>
    </row>
    <row r="21" spans="1:7" x14ac:dyDescent="0.3">
      <c r="A21">
        <v>1</v>
      </c>
      <c r="B21" t="s">
        <v>54</v>
      </c>
      <c r="C21" s="2">
        <v>51.000010000000003</v>
      </c>
      <c r="D21" s="2">
        <v>3.7858260000000001</v>
      </c>
      <c r="E21">
        <v>335</v>
      </c>
      <c r="F21">
        <f t="shared" si="0"/>
        <v>225.8</v>
      </c>
      <c r="G21">
        <v>45.8</v>
      </c>
    </row>
    <row r="22" spans="1:7" x14ac:dyDescent="0.3">
      <c r="A22">
        <v>1</v>
      </c>
      <c r="B22" t="s">
        <v>58</v>
      </c>
      <c r="C22" s="2">
        <v>50.998637000000002</v>
      </c>
      <c r="D22" s="2">
        <v>3.7884350000000002</v>
      </c>
      <c r="E22">
        <v>431</v>
      </c>
      <c r="F22">
        <f t="shared" si="0"/>
        <v>259.2</v>
      </c>
      <c r="G22">
        <v>79.2</v>
      </c>
    </row>
    <row r="23" spans="1:7" x14ac:dyDescent="0.3">
      <c r="A23">
        <v>1</v>
      </c>
      <c r="B23" t="s">
        <v>59</v>
      </c>
      <c r="C23" s="2">
        <v>50.998665000000003</v>
      </c>
      <c r="D23" s="2">
        <v>3.7884350000000002</v>
      </c>
      <c r="E23">
        <v>431</v>
      </c>
      <c r="F23">
        <f t="shared" si="0"/>
        <v>258.8</v>
      </c>
      <c r="G23">
        <v>78.8</v>
      </c>
    </row>
    <row r="24" spans="1:7" x14ac:dyDescent="0.3">
      <c r="A24">
        <v>1</v>
      </c>
      <c r="B24">
        <v>19</v>
      </c>
      <c r="C24" s="2">
        <v>50.997304</v>
      </c>
      <c r="D24" s="2">
        <v>3.7869649999999999</v>
      </c>
      <c r="E24">
        <v>327</v>
      </c>
      <c r="F24">
        <f t="shared" si="0"/>
        <v>281.89999999999998</v>
      </c>
      <c r="G24">
        <v>101.9</v>
      </c>
    </row>
    <row r="25" spans="1:7" x14ac:dyDescent="0.3">
      <c r="A25" s="13">
        <v>1</v>
      </c>
      <c r="B25" s="13">
        <v>20</v>
      </c>
      <c r="C25" s="14">
        <v>50.979626799999998</v>
      </c>
      <c r="D25" s="14">
        <v>3.7798034999999999</v>
      </c>
      <c r="E25" s="13">
        <v>2042</v>
      </c>
      <c r="F25">
        <f t="shared" si="0"/>
        <v>5.1000000000000227</v>
      </c>
      <c r="G25" s="13">
        <v>185.1</v>
      </c>
    </row>
    <row r="26" spans="1:7" x14ac:dyDescent="0.3">
      <c r="A26" s="13">
        <v>1</v>
      </c>
      <c r="B26" s="13">
        <v>21</v>
      </c>
      <c r="C26" s="13">
        <v>50.9795941</v>
      </c>
      <c r="D26" s="14">
        <v>3.7798292999999998</v>
      </c>
      <c r="E26" s="13">
        <v>2046</v>
      </c>
      <c r="F26">
        <f t="shared" si="0"/>
        <v>5.1000000000000227</v>
      </c>
      <c r="G26" s="13">
        <v>185.1</v>
      </c>
    </row>
    <row r="27" spans="1:7" x14ac:dyDescent="0.3">
      <c r="A27">
        <v>2</v>
      </c>
      <c r="B27">
        <v>1</v>
      </c>
      <c r="C27" s="2">
        <v>51.0401691</v>
      </c>
      <c r="D27" s="2">
        <v>3.9240811999999998</v>
      </c>
      <c r="E27">
        <v>100</v>
      </c>
      <c r="F27" t="e">
        <f t="shared" si="0"/>
        <v>#VALUE!</v>
      </c>
      <c r="G27" t="s">
        <v>21</v>
      </c>
    </row>
    <row r="28" spans="1:7" x14ac:dyDescent="0.3">
      <c r="A28">
        <v>2</v>
      </c>
      <c r="B28">
        <v>2</v>
      </c>
      <c r="C28" s="2">
        <v>51.039499999999997</v>
      </c>
      <c r="D28" s="2">
        <v>3.9251100000000001</v>
      </c>
      <c r="E28">
        <v>100</v>
      </c>
      <c r="F28" t="e">
        <f t="shared" si="0"/>
        <v>#VALUE!</v>
      </c>
      <c r="G28" t="s">
        <v>22</v>
      </c>
    </row>
    <row r="29" spans="1:7" x14ac:dyDescent="0.3">
      <c r="A29">
        <v>2</v>
      </c>
      <c r="B29">
        <v>3</v>
      </c>
      <c r="C29" s="2">
        <v>51.038276600000003</v>
      </c>
      <c r="D29" s="2">
        <v>3.9235521000000002</v>
      </c>
      <c r="E29">
        <v>100</v>
      </c>
      <c r="F29" t="e">
        <f t="shared" si="0"/>
        <v>#VALUE!</v>
      </c>
      <c r="G29" t="s">
        <v>23</v>
      </c>
    </row>
    <row r="30" spans="1:7" x14ac:dyDescent="0.3">
      <c r="A30">
        <v>2</v>
      </c>
      <c r="B30">
        <v>4</v>
      </c>
      <c r="C30" s="2">
        <v>51.039280499999997</v>
      </c>
      <c r="D30" s="2">
        <v>3.9223360999999999</v>
      </c>
      <c r="E30">
        <v>100</v>
      </c>
      <c r="F30" t="e">
        <f t="shared" si="0"/>
        <v>#VALUE!</v>
      </c>
      <c r="G30" t="s">
        <v>24</v>
      </c>
    </row>
    <row r="31" spans="1:7" x14ac:dyDescent="0.3">
      <c r="A31">
        <v>2</v>
      </c>
      <c r="B31">
        <v>5</v>
      </c>
      <c r="C31" s="2">
        <v>51.041211799999999</v>
      </c>
      <c r="D31" s="2">
        <v>3.9271335000000001</v>
      </c>
      <c r="E31">
        <v>300</v>
      </c>
      <c r="F31" t="e">
        <f t="shared" si="0"/>
        <v>#VALUE!</v>
      </c>
      <c r="G31" t="s">
        <v>25</v>
      </c>
    </row>
    <row r="32" spans="1:7" x14ac:dyDescent="0.3">
      <c r="A32">
        <v>2</v>
      </c>
      <c r="B32">
        <v>6</v>
      </c>
      <c r="C32" s="2">
        <v>51.036732700000002</v>
      </c>
      <c r="D32" s="2">
        <v>3.9259841999999998</v>
      </c>
      <c r="E32">
        <v>300</v>
      </c>
      <c r="F32" t="e">
        <f t="shared" si="0"/>
        <v>#VALUE!</v>
      </c>
      <c r="G32" t="s">
        <v>26</v>
      </c>
    </row>
    <row r="33" spans="1:7" x14ac:dyDescent="0.3">
      <c r="A33">
        <v>2</v>
      </c>
      <c r="B33">
        <v>7</v>
      </c>
      <c r="C33" s="2">
        <v>51.037211499999998</v>
      </c>
      <c r="D33" s="2">
        <v>3.9208517999999999</v>
      </c>
      <c r="E33">
        <v>300</v>
      </c>
      <c r="F33" t="e">
        <f t="shared" si="0"/>
        <v>#VALUE!</v>
      </c>
      <c r="G33" t="s">
        <v>27</v>
      </c>
    </row>
    <row r="34" spans="1:7" x14ac:dyDescent="0.3">
      <c r="A34">
        <v>2</v>
      </c>
      <c r="B34">
        <v>8</v>
      </c>
      <c r="C34" s="2">
        <v>51.041210700000001</v>
      </c>
      <c r="D34" s="2">
        <v>3.9216994000000001</v>
      </c>
      <c r="E34">
        <v>300</v>
      </c>
      <c r="F34" t="e">
        <f t="shared" ref="F34:F65" si="1">MOD(180+G34,360)</f>
        <v>#VALUE!</v>
      </c>
      <c r="G34" t="s">
        <v>29</v>
      </c>
    </row>
    <row r="35" spans="1:7" x14ac:dyDescent="0.3">
      <c r="A35">
        <v>2</v>
      </c>
      <c r="B35">
        <v>9</v>
      </c>
      <c r="C35" s="2">
        <v>51.048508099999999</v>
      </c>
      <c r="D35" s="2">
        <v>3.9245193999999999</v>
      </c>
      <c r="E35">
        <v>1000</v>
      </c>
      <c r="F35" t="e">
        <f t="shared" si="1"/>
        <v>#VALUE!</v>
      </c>
      <c r="G35" t="s">
        <v>21</v>
      </c>
    </row>
    <row r="36" spans="1:7" x14ac:dyDescent="0.3">
      <c r="A36">
        <v>2</v>
      </c>
      <c r="B36">
        <v>10</v>
      </c>
      <c r="C36" s="2">
        <v>51.036116</v>
      </c>
      <c r="D36" s="2">
        <v>3.9379552000000002</v>
      </c>
      <c r="E36">
        <v>1000</v>
      </c>
      <c r="F36" t="e">
        <f t="shared" si="1"/>
        <v>#VALUE!</v>
      </c>
      <c r="G36" t="s">
        <v>22</v>
      </c>
    </row>
    <row r="37" spans="1:7" x14ac:dyDescent="0.3">
      <c r="A37">
        <v>2</v>
      </c>
      <c r="B37">
        <v>11</v>
      </c>
      <c r="C37" s="2">
        <v>51.029836199999998</v>
      </c>
      <c r="D37" s="2">
        <v>3.9194396</v>
      </c>
      <c r="E37">
        <v>1000</v>
      </c>
      <c r="F37" t="e">
        <f t="shared" si="1"/>
        <v>#VALUE!</v>
      </c>
      <c r="G37" t="s">
        <v>23</v>
      </c>
    </row>
    <row r="38" spans="1:7" x14ac:dyDescent="0.3">
      <c r="A38">
        <v>2</v>
      </c>
      <c r="B38">
        <v>12</v>
      </c>
      <c r="C38" s="2">
        <v>51.039872099999997</v>
      </c>
      <c r="D38" s="2">
        <v>3.9107455999999998</v>
      </c>
      <c r="E38">
        <v>1000</v>
      </c>
      <c r="F38" t="e">
        <f t="shared" si="1"/>
        <v>#VALUE!</v>
      </c>
      <c r="G38" t="s">
        <v>24</v>
      </c>
    </row>
    <row r="39" spans="1:7" x14ac:dyDescent="0.3">
      <c r="A39">
        <v>2</v>
      </c>
      <c r="B39">
        <v>13</v>
      </c>
      <c r="C39" s="2">
        <v>51.039202500000002</v>
      </c>
      <c r="D39" s="2">
        <v>3.9239785999999999</v>
      </c>
      <c r="E39">
        <v>0</v>
      </c>
      <c r="F39" t="e">
        <f t="shared" si="1"/>
        <v>#VALUE!</v>
      </c>
      <c r="G39" t="s">
        <v>28</v>
      </c>
    </row>
    <row r="40" spans="1:7" x14ac:dyDescent="0.3">
      <c r="A40">
        <v>2</v>
      </c>
      <c r="B40">
        <v>14</v>
      </c>
      <c r="C40" s="2">
        <v>51.041867000000003</v>
      </c>
      <c r="D40" s="2">
        <v>3.9223710000000001</v>
      </c>
      <c r="F40">
        <f t="shared" si="1"/>
        <v>180</v>
      </c>
    </row>
    <row r="41" spans="1:7" x14ac:dyDescent="0.3">
      <c r="A41">
        <v>2</v>
      </c>
      <c r="B41" t="s">
        <v>48</v>
      </c>
      <c r="C41" s="2">
        <v>51.040117000000002</v>
      </c>
      <c r="D41" s="2">
        <v>3.9244509999999999</v>
      </c>
      <c r="F41">
        <f t="shared" si="1"/>
        <v>180</v>
      </c>
    </row>
    <row r="42" spans="1:7" x14ac:dyDescent="0.3">
      <c r="A42">
        <v>2</v>
      </c>
      <c r="B42" t="s">
        <v>49</v>
      </c>
      <c r="C42" s="2">
        <v>51.040109999999999</v>
      </c>
      <c r="D42" s="2">
        <v>3.924499</v>
      </c>
      <c r="F42">
        <f t="shared" si="1"/>
        <v>180</v>
      </c>
    </row>
    <row r="43" spans="1:7" x14ac:dyDescent="0.3">
      <c r="A43">
        <v>2</v>
      </c>
      <c r="B43" t="s">
        <v>50</v>
      </c>
      <c r="C43" s="2">
        <v>51.039709999999999</v>
      </c>
      <c r="D43" s="2">
        <v>3.9262540000000001</v>
      </c>
      <c r="F43">
        <f t="shared" si="1"/>
        <v>180</v>
      </c>
    </row>
    <row r="44" spans="1:7" x14ac:dyDescent="0.3">
      <c r="A44">
        <v>2</v>
      </c>
      <c r="B44" t="s">
        <v>51</v>
      </c>
      <c r="C44" s="2">
        <v>51.039734000000003</v>
      </c>
      <c r="D44" s="2">
        <v>3.9263159999999999</v>
      </c>
      <c r="F44">
        <f t="shared" si="1"/>
        <v>180</v>
      </c>
    </row>
    <row r="45" spans="1:7" x14ac:dyDescent="0.3">
      <c r="A45">
        <v>2</v>
      </c>
      <c r="B45" t="s">
        <v>52</v>
      </c>
      <c r="C45" s="2">
        <v>51.039754000000002</v>
      </c>
      <c r="D45" s="2">
        <v>3.92638</v>
      </c>
      <c r="F45">
        <f t="shared" si="1"/>
        <v>180</v>
      </c>
    </row>
    <row r="46" spans="1:7" x14ac:dyDescent="0.3">
      <c r="A46">
        <v>2</v>
      </c>
      <c r="B46" t="s">
        <v>53</v>
      </c>
      <c r="C46" s="2">
        <v>51.038088999999999</v>
      </c>
      <c r="D46" s="2">
        <v>3.9258609999999998</v>
      </c>
      <c r="F46">
        <f t="shared" si="1"/>
        <v>180</v>
      </c>
    </row>
    <row r="47" spans="1:7" x14ac:dyDescent="0.3">
      <c r="A47">
        <v>2</v>
      </c>
      <c r="B47" t="s">
        <v>54</v>
      </c>
      <c r="C47" s="2">
        <v>51.038077000000001</v>
      </c>
      <c r="D47" s="2">
        <v>3.9258310000000001</v>
      </c>
      <c r="F47">
        <f t="shared" si="1"/>
        <v>180</v>
      </c>
    </row>
    <row r="48" spans="1:7" x14ac:dyDescent="0.3">
      <c r="A48">
        <v>2</v>
      </c>
      <c r="B48">
        <v>18</v>
      </c>
      <c r="C48" s="2">
        <v>51.038117999999997</v>
      </c>
      <c r="D48" s="2">
        <v>3.9239139999999999</v>
      </c>
      <c r="F48">
        <f t="shared" si="1"/>
        <v>180</v>
      </c>
    </row>
    <row r="49" spans="1:7" x14ac:dyDescent="0.3">
      <c r="A49">
        <v>2</v>
      </c>
      <c r="B49">
        <v>19</v>
      </c>
      <c r="C49" s="2">
        <v>51.036537000000003</v>
      </c>
      <c r="D49" s="2">
        <v>3.9209520000000002</v>
      </c>
      <c r="F49">
        <f t="shared" si="1"/>
        <v>180</v>
      </c>
    </row>
    <row r="50" spans="1:7" x14ac:dyDescent="0.3">
      <c r="A50">
        <v>2</v>
      </c>
      <c r="B50">
        <v>20</v>
      </c>
      <c r="C50" s="2">
        <v>51.039993000000003</v>
      </c>
      <c r="D50" s="2">
        <v>3.9225539999999999</v>
      </c>
      <c r="F50">
        <f t="shared" si="1"/>
        <v>180</v>
      </c>
    </row>
    <row r="51" spans="1:7" x14ac:dyDescent="0.3">
      <c r="A51">
        <v>2</v>
      </c>
      <c r="B51">
        <v>21</v>
      </c>
      <c r="C51" s="2">
        <v>51.038502999999999</v>
      </c>
      <c r="D51" s="2">
        <v>3.9210639999999999</v>
      </c>
      <c r="F51">
        <f t="shared" si="1"/>
        <v>180</v>
      </c>
    </row>
    <row r="52" spans="1:7" x14ac:dyDescent="0.3">
      <c r="A52" s="13">
        <v>4</v>
      </c>
      <c r="B52" s="13">
        <v>1</v>
      </c>
      <c r="C52" s="14">
        <v>50.981147900000003</v>
      </c>
      <c r="D52" s="14">
        <v>4.5297688999999997</v>
      </c>
      <c r="E52">
        <v>272</v>
      </c>
      <c r="F52">
        <f t="shared" si="1"/>
        <v>22</v>
      </c>
      <c r="G52">
        <v>202</v>
      </c>
    </row>
    <row r="53" spans="1:7" x14ac:dyDescent="0.3">
      <c r="A53" s="13">
        <v>3</v>
      </c>
      <c r="B53" s="13">
        <v>2</v>
      </c>
      <c r="C53" s="14">
        <v>50.979526700000001</v>
      </c>
      <c r="D53" s="14">
        <v>4.5304371000000003</v>
      </c>
      <c r="E53">
        <v>150</v>
      </c>
      <c r="F53">
        <f t="shared" si="1"/>
        <v>200</v>
      </c>
      <c r="G53">
        <v>20</v>
      </c>
    </row>
    <row r="54" spans="1:7" x14ac:dyDescent="0.3">
      <c r="A54">
        <v>5</v>
      </c>
      <c r="B54">
        <v>1</v>
      </c>
      <c r="C54" s="2">
        <v>51.046697100000003</v>
      </c>
      <c r="D54" s="2">
        <v>3.7261955000000002</v>
      </c>
      <c r="F54">
        <f t="shared" si="1"/>
        <v>180</v>
      </c>
    </row>
    <row r="55" spans="1:7" x14ac:dyDescent="0.3">
      <c r="A55">
        <v>5</v>
      </c>
      <c r="B55">
        <v>2</v>
      </c>
      <c r="C55">
        <v>51.044860499999999</v>
      </c>
      <c r="D55">
        <v>3.7282689000000002</v>
      </c>
      <c r="F55">
        <f t="shared" si="1"/>
        <v>180</v>
      </c>
    </row>
    <row r="56" spans="1:7" x14ac:dyDescent="0.3">
      <c r="A56">
        <v>5</v>
      </c>
      <c r="B56">
        <v>3</v>
      </c>
      <c r="C56">
        <v>51.0470082</v>
      </c>
      <c r="D56">
        <v>3.7288806999999999</v>
      </c>
      <c r="F56">
        <f t="shared" si="1"/>
        <v>180</v>
      </c>
    </row>
    <row r="57" spans="1:7" x14ac:dyDescent="0.3">
      <c r="A57">
        <v>5</v>
      </c>
      <c r="B57">
        <v>4</v>
      </c>
      <c r="C57">
        <v>51.044751699999999</v>
      </c>
      <c r="D57">
        <v>3.7305074999999999</v>
      </c>
      <c r="F57">
        <f t="shared" si="1"/>
        <v>180</v>
      </c>
    </row>
    <row r="58" spans="1:7" x14ac:dyDescent="0.3">
      <c r="A58">
        <v>5</v>
      </c>
      <c r="B58">
        <v>5</v>
      </c>
      <c r="C58">
        <v>51.045702800000001</v>
      </c>
      <c r="D58" s="4">
        <v>3.7320850000000001</v>
      </c>
      <c r="F58">
        <f t="shared" si="1"/>
        <v>180</v>
      </c>
    </row>
    <row r="59" spans="1:7" x14ac:dyDescent="0.3">
      <c r="A59">
        <v>5</v>
      </c>
      <c r="B59">
        <v>6</v>
      </c>
      <c r="C59" s="4">
        <v>51.044549000000004</v>
      </c>
      <c r="D59" s="4">
        <v>3.7323900000000001</v>
      </c>
      <c r="F59">
        <f t="shared" si="1"/>
        <v>180</v>
      </c>
    </row>
    <row r="60" spans="1:7" x14ac:dyDescent="0.3">
      <c r="A60">
        <v>5</v>
      </c>
      <c r="B60">
        <v>7</v>
      </c>
      <c r="C60">
        <v>51.043735099999999</v>
      </c>
      <c r="D60" s="4">
        <v>3.7331319999999999</v>
      </c>
      <c r="F60">
        <f t="shared" si="1"/>
        <v>180</v>
      </c>
    </row>
    <row r="61" spans="1:7" x14ac:dyDescent="0.3">
      <c r="A61">
        <v>5</v>
      </c>
      <c r="B61">
        <v>8</v>
      </c>
      <c r="C61">
        <v>51.043013700000003</v>
      </c>
      <c r="D61">
        <v>3.7298711</v>
      </c>
      <c r="F61">
        <f t="shared" si="1"/>
        <v>180</v>
      </c>
    </row>
    <row r="62" spans="1:7" x14ac:dyDescent="0.3">
      <c r="A62">
        <v>5</v>
      </c>
      <c r="B62">
        <v>9</v>
      </c>
      <c r="C62">
        <v>51.042316599999999</v>
      </c>
      <c r="D62">
        <v>3.7318251</v>
      </c>
      <c r="F62">
        <f t="shared" si="1"/>
        <v>180</v>
      </c>
    </row>
    <row r="63" spans="1:7" x14ac:dyDescent="0.3">
      <c r="A63">
        <v>5</v>
      </c>
      <c r="B63">
        <v>10</v>
      </c>
      <c r="C63">
        <v>51.044424599999999</v>
      </c>
      <c r="D63">
        <v>3.7307106999999999</v>
      </c>
      <c r="F63">
        <f t="shared" si="1"/>
        <v>180</v>
      </c>
    </row>
    <row r="64" spans="1:7" x14ac:dyDescent="0.3">
      <c r="A64" s="13">
        <v>6</v>
      </c>
      <c r="B64" s="13">
        <v>1</v>
      </c>
      <c r="C64" s="13">
        <v>51.018613899999998</v>
      </c>
      <c r="D64" s="13">
        <v>3.7588517000000001</v>
      </c>
      <c r="E64" s="13">
        <v>730</v>
      </c>
      <c r="F64">
        <f t="shared" si="1"/>
        <v>321.5</v>
      </c>
      <c r="G64" s="13">
        <v>141.5</v>
      </c>
    </row>
    <row r="65" spans="1:7" x14ac:dyDescent="0.3">
      <c r="A65">
        <v>8</v>
      </c>
      <c r="B65">
        <v>1</v>
      </c>
      <c r="C65" s="4">
        <v>50.968885</v>
      </c>
      <c r="D65" s="4">
        <v>4.0397160000000003</v>
      </c>
      <c r="F65">
        <f t="shared" si="1"/>
        <v>180</v>
      </c>
    </row>
    <row r="66" spans="1:7" x14ac:dyDescent="0.3">
      <c r="A66">
        <v>8</v>
      </c>
      <c r="B66" t="s">
        <v>94</v>
      </c>
      <c r="C66" s="4">
        <v>50.967934999999997</v>
      </c>
      <c r="D66" s="4">
        <v>4.0386660000000001</v>
      </c>
      <c r="F66">
        <f t="shared" ref="F66:F97" si="2">MOD(180+G66,360)</f>
        <v>180</v>
      </c>
    </row>
    <row r="67" spans="1:7" x14ac:dyDescent="0.3">
      <c r="A67">
        <v>8</v>
      </c>
      <c r="B67">
        <v>2</v>
      </c>
      <c r="C67" s="4">
        <v>50.967142000000003</v>
      </c>
      <c r="D67" s="4">
        <v>4.038259</v>
      </c>
      <c r="F67">
        <f t="shared" si="2"/>
        <v>180</v>
      </c>
    </row>
    <row r="68" spans="1:7" x14ac:dyDescent="0.3">
      <c r="A68">
        <v>8</v>
      </c>
      <c r="B68">
        <v>3</v>
      </c>
      <c r="C68" s="4">
        <v>50.966127</v>
      </c>
      <c r="D68" s="4">
        <v>4.0386939999999996</v>
      </c>
      <c r="F68">
        <f t="shared" si="2"/>
        <v>180</v>
      </c>
    </row>
    <row r="69" spans="1:7" x14ac:dyDescent="0.3">
      <c r="A69">
        <v>8</v>
      </c>
      <c r="B69">
        <v>4</v>
      </c>
      <c r="C69" s="15">
        <v>50.964993999999997</v>
      </c>
      <c r="D69" s="4">
        <v>4.037058</v>
      </c>
      <c r="F69">
        <f t="shared" si="2"/>
        <v>180</v>
      </c>
    </row>
    <row r="70" spans="1:7" x14ac:dyDescent="0.3">
      <c r="A70">
        <v>8</v>
      </c>
      <c r="B70">
        <v>5</v>
      </c>
      <c r="C70" s="4">
        <v>50.964523</v>
      </c>
      <c r="D70" s="4">
        <v>4.0406370000000003</v>
      </c>
      <c r="F70">
        <f t="shared" si="2"/>
        <v>180</v>
      </c>
    </row>
    <row r="71" spans="1:7" x14ac:dyDescent="0.3">
      <c r="A71">
        <v>8</v>
      </c>
      <c r="B71">
        <v>6</v>
      </c>
      <c r="C71">
        <v>50.965331300000003</v>
      </c>
      <c r="D71">
        <v>4.0424303000000004</v>
      </c>
      <c r="F71">
        <f t="shared" si="2"/>
        <v>180</v>
      </c>
    </row>
    <row r="72" spans="1:7" x14ac:dyDescent="0.3">
      <c r="A72">
        <v>8</v>
      </c>
      <c r="B72">
        <v>7</v>
      </c>
      <c r="C72">
        <v>50.967027100000003</v>
      </c>
      <c r="D72">
        <v>4.0447091999999998</v>
      </c>
      <c r="F72">
        <f t="shared" si="2"/>
        <v>180</v>
      </c>
    </row>
    <row r="73" spans="1:7" x14ac:dyDescent="0.3">
      <c r="A73">
        <v>8</v>
      </c>
      <c r="B73">
        <v>8</v>
      </c>
      <c r="C73">
        <v>50.967280899999999</v>
      </c>
      <c r="D73">
        <v>4.0423039000000003</v>
      </c>
      <c r="F73">
        <f t="shared" si="2"/>
        <v>180</v>
      </c>
    </row>
    <row r="74" spans="1:7" x14ac:dyDescent="0.3">
      <c r="A74">
        <v>8</v>
      </c>
      <c r="B74">
        <v>9</v>
      </c>
      <c r="C74">
        <v>50.968864400000001</v>
      </c>
      <c r="D74">
        <v>4.0440768</v>
      </c>
      <c r="F74">
        <f t="shared" si="2"/>
        <v>180</v>
      </c>
    </row>
    <row r="75" spans="1:7" x14ac:dyDescent="0.3">
      <c r="A75">
        <v>10</v>
      </c>
      <c r="B75">
        <v>1</v>
      </c>
      <c r="C75" s="4">
        <v>51.294145999999998</v>
      </c>
      <c r="D75" s="4">
        <v>4.4825410000000003</v>
      </c>
      <c r="E75">
        <v>332</v>
      </c>
      <c r="F75">
        <f t="shared" si="2"/>
        <v>83.899999999999977</v>
      </c>
      <c r="G75">
        <v>263.89999999999998</v>
      </c>
    </row>
    <row r="76" spans="1:7" x14ac:dyDescent="0.3">
      <c r="A76">
        <v>10</v>
      </c>
      <c r="B76">
        <v>2</v>
      </c>
      <c r="C76" s="4">
        <v>51.293317000000002</v>
      </c>
      <c r="D76" s="4">
        <v>4.4833639999999999</v>
      </c>
      <c r="E76">
        <v>301</v>
      </c>
      <c r="F76">
        <f t="shared" si="2"/>
        <v>64.899999999999977</v>
      </c>
      <c r="G76">
        <v>244.9</v>
      </c>
    </row>
    <row r="77" spans="1:7" x14ac:dyDescent="0.3">
      <c r="A77">
        <v>10</v>
      </c>
      <c r="B77">
        <v>3</v>
      </c>
      <c r="C77" s="4">
        <v>51.293681999999997</v>
      </c>
      <c r="D77" s="4">
        <v>4.4846450000000004</v>
      </c>
      <c r="E77">
        <v>203</v>
      </c>
      <c r="F77">
        <f t="shared" si="2"/>
        <v>65</v>
      </c>
      <c r="G77">
        <v>245</v>
      </c>
    </row>
    <row r="78" spans="1:7" x14ac:dyDescent="0.3">
      <c r="A78">
        <v>10</v>
      </c>
      <c r="B78">
        <v>4</v>
      </c>
      <c r="C78" s="4">
        <v>51.292267000000002</v>
      </c>
      <c r="D78" s="4">
        <v>4.4855010000000002</v>
      </c>
      <c r="E78">
        <v>274</v>
      </c>
      <c r="F78">
        <f t="shared" si="2"/>
        <v>27</v>
      </c>
      <c r="G78">
        <v>207</v>
      </c>
    </row>
    <row r="79" spans="1:7" x14ac:dyDescent="0.3">
      <c r="A79">
        <v>10</v>
      </c>
      <c r="B79">
        <v>5</v>
      </c>
      <c r="C79" s="4">
        <v>51.292737000000002</v>
      </c>
      <c r="D79" s="2">
        <v>4.4866929999999998</v>
      </c>
      <c r="E79">
        <v>196</v>
      </c>
      <c r="F79">
        <f t="shared" si="2"/>
        <v>12</v>
      </c>
      <c r="G79">
        <v>192</v>
      </c>
    </row>
    <row r="80" spans="1:7" x14ac:dyDescent="0.3">
      <c r="A80">
        <v>10</v>
      </c>
      <c r="B80">
        <v>6</v>
      </c>
      <c r="C80" s="4">
        <v>51.292813000000002</v>
      </c>
      <c r="D80" s="2">
        <v>4.4870890000000001</v>
      </c>
      <c r="E80">
        <v>184</v>
      </c>
      <c r="F80">
        <f t="shared" si="2"/>
        <v>4</v>
      </c>
      <c r="G80">
        <v>184</v>
      </c>
    </row>
    <row r="81" spans="1:7" x14ac:dyDescent="0.3">
      <c r="A81">
        <v>10</v>
      </c>
      <c r="B81">
        <v>7</v>
      </c>
      <c r="C81" s="4">
        <v>51.293227999999999</v>
      </c>
      <c r="D81" s="2">
        <v>4.4868300000000003</v>
      </c>
      <c r="E81">
        <v>141</v>
      </c>
      <c r="F81">
        <f t="shared" si="2"/>
        <v>13</v>
      </c>
      <c r="G81">
        <v>193</v>
      </c>
    </row>
    <row r="82" spans="1:7" x14ac:dyDescent="0.3">
      <c r="A82">
        <v>10</v>
      </c>
      <c r="B82">
        <v>8</v>
      </c>
      <c r="C82" s="4">
        <v>51.29401</v>
      </c>
      <c r="D82" s="2">
        <v>4.487571</v>
      </c>
      <c r="E82">
        <v>54</v>
      </c>
      <c r="F82">
        <f t="shared" si="2"/>
        <v>338</v>
      </c>
      <c r="G82">
        <v>158</v>
      </c>
    </row>
    <row r="83" spans="1:7" x14ac:dyDescent="0.3">
      <c r="A83">
        <v>11</v>
      </c>
      <c r="B83">
        <v>1</v>
      </c>
      <c r="C83" s="16">
        <v>50.781960420798001</v>
      </c>
      <c r="D83" s="14">
        <v>4.5965174008940801</v>
      </c>
      <c r="E83">
        <v>746</v>
      </c>
      <c r="F83">
        <f t="shared" si="2"/>
        <v>135.5</v>
      </c>
      <c r="G83">
        <v>315.5</v>
      </c>
    </row>
    <row r="84" spans="1:7" x14ac:dyDescent="0.3">
      <c r="A84">
        <v>12</v>
      </c>
      <c r="B84">
        <v>1</v>
      </c>
      <c r="C84" s="4">
        <v>50.751069999999999</v>
      </c>
      <c r="D84" s="4">
        <v>4.5637249999999998</v>
      </c>
      <c r="E84">
        <v>134</v>
      </c>
      <c r="F84">
        <f t="shared" si="2"/>
        <v>238</v>
      </c>
      <c r="G84">
        <v>58</v>
      </c>
    </row>
    <row r="85" spans="1:7" x14ac:dyDescent="0.3">
      <c r="A85">
        <v>13</v>
      </c>
      <c r="B85">
        <v>1</v>
      </c>
      <c r="C85" s="14">
        <v>51.276015360453997</v>
      </c>
      <c r="D85" s="16">
        <v>4.6105630756259997</v>
      </c>
      <c r="E85">
        <v>652</v>
      </c>
      <c r="F85">
        <f t="shared" si="2"/>
        <v>169</v>
      </c>
      <c r="G85">
        <v>349</v>
      </c>
    </row>
    <row r="86" spans="1:7" x14ac:dyDescent="0.3">
      <c r="A86">
        <v>13</v>
      </c>
      <c r="B86">
        <v>2</v>
      </c>
      <c r="C86" s="14">
        <v>51.268018962331503</v>
      </c>
      <c r="D86" s="16">
        <v>4.6170784003613496</v>
      </c>
      <c r="E86">
        <v>415</v>
      </c>
      <c r="F86">
        <f t="shared" si="2"/>
        <v>307.10000000000002</v>
      </c>
      <c r="G86">
        <v>127.1</v>
      </c>
    </row>
    <row r="87" spans="1:7" x14ac:dyDescent="0.3">
      <c r="A87">
        <v>13</v>
      </c>
      <c r="B87">
        <v>3</v>
      </c>
      <c r="C87" s="16">
        <v>51.268780999999997</v>
      </c>
      <c r="D87" s="16">
        <v>4.6070970000000004</v>
      </c>
      <c r="E87">
        <v>401</v>
      </c>
      <c r="F87">
        <f t="shared" si="2"/>
        <v>65.699999999999989</v>
      </c>
      <c r="G87">
        <v>245.7</v>
      </c>
    </row>
    <row r="88" spans="1:7" x14ac:dyDescent="0.3">
      <c r="A88">
        <v>14</v>
      </c>
      <c r="B88">
        <v>1</v>
      </c>
      <c r="C88" s="4">
        <v>51.004847518866299</v>
      </c>
      <c r="D88" s="4">
        <v>4.6229756705920604</v>
      </c>
      <c r="E88">
        <v>157</v>
      </c>
      <c r="F88">
        <f t="shared" si="2"/>
        <v>173</v>
      </c>
      <c r="G88">
        <v>353</v>
      </c>
    </row>
    <row r="89" spans="1:7" x14ac:dyDescent="0.3">
      <c r="A89">
        <v>14</v>
      </c>
      <c r="B89">
        <v>2</v>
      </c>
      <c r="C89" s="4">
        <v>51.001053172070399</v>
      </c>
      <c r="D89" s="4">
        <v>4.6225814512178296</v>
      </c>
      <c r="E89">
        <v>270</v>
      </c>
      <c r="F89">
        <f t="shared" si="2"/>
        <v>10</v>
      </c>
      <c r="G89">
        <v>190</v>
      </c>
    </row>
    <row r="90" spans="1:7" x14ac:dyDescent="0.3">
      <c r="A90">
        <v>14</v>
      </c>
      <c r="B90">
        <v>3</v>
      </c>
      <c r="C90" s="4">
        <v>51.003501040862702</v>
      </c>
      <c r="D90" s="4">
        <v>4.6265367199390797</v>
      </c>
      <c r="E90">
        <v>232</v>
      </c>
      <c r="F90">
        <f t="shared" si="2"/>
        <v>268</v>
      </c>
      <c r="G90">
        <v>88</v>
      </c>
    </row>
    <row r="91" spans="1:7" x14ac:dyDescent="0.3">
      <c r="A91">
        <v>14</v>
      </c>
      <c r="B91">
        <v>4</v>
      </c>
      <c r="C91">
        <v>51.006295303521803</v>
      </c>
      <c r="D91" s="2">
        <v>4.6270099659054802</v>
      </c>
      <c r="E91">
        <v>413</v>
      </c>
      <c r="F91">
        <f t="shared" si="2"/>
        <v>219.9</v>
      </c>
      <c r="G91">
        <v>39.9</v>
      </c>
    </row>
    <row r="92" spans="1:7" x14ac:dyDescent="0.3">
      <c r="A92">
        <v>15</v>
      </c>
      <c r="B92">
        <v>1</v>
      </c>
      <c r="C92" s="4">
        <v>51.2990471144766</v>
      </c>
      <c r="D92" s="4">
        <v>4.8468345585548001</v>
      </c>
      <c r="E92">
        <v>313</v>
      </c>
      <c r="F92">
        <f t="shared" si="2"/>
        <v>241.1</v>
      </c>
      <c r="G92">
        <v>61.1</v>
      </c>
    </row>
    <row r="93" spans="1:7" x14ac:dyDescent="0.3">
      <c r="A93">
        <v>16</v>
      </c>
      <c r="B93">
        <v>6</v>
      </c>
      <c r="C93" s="4">
        <v>51.035040000000002</v>
      </c>
      <c r="D93" s="4">
        <v>3.7203900000000001</v>
      </c>
      <c r="E93">
        <v>139</v>
      </c>
      <c r="F93">
        <f t="shared" si="2"/>
        <v>252</v>
      </c>
      <c r="G93">
        <v>72</v>
      </c>
    </row>
    <row r="94" spans="1:7" x14ac:dyDescent="0.3">
      <c r="A94">
        <v>16</v>
      </c>
      <c r="B94">
        <v>7</v>
      </c>
      <c r="C94" s="2">
        <v>51.034571999999997</v>
      </c>
      <c r="D94" s="4">
        <v>3.7194940000000001</v>
      </c>
      <c r="E94">
        <v>70</v>
      </c>
      <c r="F94">
        <f t="shared" si="2"/>
        <v>277</v>
      </c>
      <c r="G94">
        <v>97</v>
      </c>
    </row>
    <row r="95" spans="1:7" x14ac:dyDescent="0.3">
      <c r="A95">
        <v>16</v>
      </c>
      <c r="B95">
        <v>8</v>
      </c>
      <c r="C95" s="4">
        <v>51.035305999999999</v>
      </c>
      <c r="D95" s="4">
        <v>3.7193100000000001</v>
      </c>
      <c r="E95">
        <v>92</v>
      </c>
      <c r="F95">
        <f t="shared" si="2"/>
        <v>217</v>
      </c>
      <c r="G95">
        <v>37</v>
      </c>
    </row>
    <row r="96" spans="1:7" x14ac:dyDescent="0.3">
      <c r="A96">
        <v>16</v>
      </c>
      <c r="B96">
        <v>10</v>
      </c>
      <c r="C96" s="4">
        <v>51.035829999999997</v>
      </c>
      <c r="D96" s="4">
        <v>3.7202799999999998</v>
      </c>
      <c r="E96">
        <v>181</v>
      </c>
      <c r="F96">
        <f t="shared" si="2"/>
        <v>223</v>
      </c>
      <c r="G96">
        <v>43</v>
      </c>
    </row>
    <row r="97" spans="1:7" x14ac:dyDescent="0.3">
      <c r="A97">
        <v>16</v>
      </c>
      <c r="B97">
        <v>11</v>
      </c>
      <c r="C97" s="4">
        <v>51.034999999999997</v>
      </c>
      <c r="D97" s="4">
        <v>3.71956</v>
      </c>
      <c r="E97">
        <v>84</v>
      </c>
      <c r="F97">
        <f t="shared" si="2"/>
        <v>242</v>
      </c>
      <c r="G97">
        <v>62</v>
      </c>
    </row>
    <row r="98" spans="1:7" x14ac:dyDescent="0.3">
      <c r="A98">
        <v>16</v>
      </c>
      <c r="B98">
        <v>2</v>
      </c>
      <c r="C98" s="4">
        <v>51.03396</v>
      </c>
      <c r="D98" s="4">
        <v>3.7180300000000002</v>
      </c>
      <c r="E98">
        <v>83</v>
      </c>
      <c r="F98">
        <f t="shared" ref="F98:F125" si="3">MOD(180+G98,360)</f>
        <v>24</v>
      </c>
      <c r="G98">
        <v>204</v>
      </c>
    </row>
    <row r="99" spans="1:7" x14ac:dyDescent="0.3">
      <c r="A99">
        <v>17</v>
      </c>
      <c r="B99">
        <v>1</v>
      </c>
      <c r="C99" s="4">
        <v>51.123104149049198</v>
      </c>
      <c r="D99" s="4">
        <v>3.5671700904061399</v>
      </c>
      <c r="E99">
        <v>415</v>
      </c>
      <c r="F99">
        <f t="shared" si="3"/>
        <v>119.39999999999998</v>
      </c>
      <c r="G99">
        <v>299.39999999999998</v>
      </c>
    </row>
    <row r="100" spans="1:7" x14ac:dyDescent="0.3">
      <c r="A100">
        <v>17</v>
      </c>
      <c r="B100">
        <v>2</v>
      </c>
      <c r="C100" s="4">
        <v>51.122352503718801</v>
      </c>
      <c r="D100" s="4">
        <v>3.5702940529051901</v>
      </c>
      <c r="E100">
        <v>187</v>
      </c>
      <c r="F100">
        <f t="shared" si="3"/>
        <v>130</v>
      </c>
      <c r="G100">
        <v>310</v>
      </c>
    </row>
    <row r="101" spans="1:7" x14ac:dyDescent="0.3">
      <c r="A101">
        <v>18</v>
      </c>
      <c r="B101">
        <v>1</v>
      </c>
      <c r="C101" s="4">
        <v>50.939922000000003</v>
      </c>
      <c r="D101" s="4">
        <v>4.0752540000000002</v>
      </c>
      <c r="E101">
        <v>706</v>
      </c>
      <c r="F101">
        <f t="shared" si="3"/>
        <v>240.8</v>
      </c>
      <c r="G101">
        <v>60.8</v>
      </c>
    </row>
    <row r="102" spans="1:7" x14ac:dyDescent="0.3">
      <c r="A102">
        <v>18</v>
      </c>
      <c r="B102">
        <v>2</v>
      </c>
      <c r="C102" s="4">
        <v>50.93777</v>
      </c>
      <c r="D102" s="4">
        <v>4.070951</v>
      </c>
      <c r="E102">
        <v>331</v>
      </c>
      <c r="F102">
        <f t="shared" si="3"/>
        <v>251.6</v>
      </c>
      <c r="G102">
        <v>71.599999999999994</v>
      </c>
    </row>
    <row r="103" spans="1:7" x14ac:dyDescent="0.3">
      <c r="A103">
        <v>18</v>
      </c>
      <c r="B103">
        <v>3</v>
      </c>
      <c r="C103" s="4">
        <v>50.937745</v>
      </c>
      <c r="D103" s="4">
        <v>4.0694150000000002</v>
      </c>
      <c r="E103">
        <v>230</v>
      </c>
      <c r="F103">
        <f t="shared" si="3"/>
        <v>244</v>
      </c>
      <c r="G103">
        <v>64</v>
      </c>
    </row>
    <row r="104" spans="1:7" x14ac:dyDescent="0.3">
      <c r="A104">
        <v>18</v>
      </c>
      <c r="B104">
        <v>4</v>
      </c>
      <c r="C104" s="4">
        <v>50.937044</v>
      </c>
      <c r="D104" s="4">
        <v>4.0649620000000004</v>
      </c>
      <c r="E104">
        <v>110</v>
      </c>
      <c r="F104">
        <f t="shared" si="3"/>
        <v>102</v>
      </c>
      <c r="G104">
        <v>282</v>
      </c>
    </row>
    <row r="105" spans="1:7" x14ac:dyDescent="0.3">
      <c r="A105">
        <v>19</v>
      </c>
      <c r="B105">
        <v>13</v>
      </c>
      <c r="C105" s="4">
        <v>51.031689999999998</v>
      </c>
      <c r="D105" s="4">
        <v>3.7169249999999998</v>
      </c>
      <c r="E105">
        <v>340</v>
      </c>
      <c r="F105">
        <f t="shared" si="3"/>
        <v>83.800000000000011</v>
      </c>
      <c r="G105">
        <v>263.8</v>
      </c>
    </row>
    <row r="106" spans="1:7" x14ac:dyDescent="0.3">
      <c r="A106">
        <v>20</v>
      </c>
      <c r="B106">
        <v>1</v>
      </c>
      <c r="C106" s="4">
        <v>50.992404824040598</v>
      </c>
      <c r="D106" s="4">
        <v>4.6975971707516804</v>
      </c>
      <c r="E106">
        <v>188</v>
      </c>
      <c r="F106">
        <f t="shared" si="3"/>
        <v>313</v>
      </c>
      <c r="G106">
        <v>133</v>
      </c>
    </row>
    <row r="107" spans="1:7" x14ac:dyDescent="0.3">
      <c r="A107">
        <v>20</v>
      </c>
      <c r="B107">
        <v>2</v>
      </c>
      <c r="C107" s="4">
        <v>50.997862248713602</v>
      </c>
      <c r="D107" s="4">
        <v>4.6939183900001602</v>
      </c>
      <c r="E107">
        <v>494</v>
      </c>
      <c r="F107">
        <f t="shared" si="3"/>
        <v>165.79999999999995</v>
      </c>
      <c r="G107">
        <v>345.8</v>
      </c>
    </row>
    <row r="108" spans="1:7" x14ac:dyDescent="0.3">
      <c r="A108">
        <v>22</v>
      </c>
      <c r="B108">
        <v>11</v>
      </c>
      <c r="C108" s="4">
        <v>51.034999999999997</v>
      </c>
      <c r="D108" s="4">
        <v>3.71956</v>
      </c>
      <c r="E108">
        <v>687</v>
      </c>
      <c r="F108">
        <f t="shared" si="3"/>
        <v>63</v>
      </c>
      <c r="G108">
        <v>243</v>
      </c>
    </row>
    <row r="109" spans="1:7" x14ac:dyDescent="0.3">
      <c r="A109">
        <v>21</v>
      </c>
      <c r="B109" t="s">
        <v>107</v>
      </c>
      <c r="C109" s="4">
        <v>51.059735000000003</v>
      </c>
      <c r="D109" s="2">
        <v>3.6386810000000001</v>
      </c>
      <c r="E109">
        <v>583</v>
      </c>
      <c r="F109">
        <f t="shared" si="3"/>
        <v>123.30000000000001</v>
      </c>
      <c r="G109">
        <v>303.3</v>
      </c>
    </row>
    <row r="110" spans="1:7" x14ac:dyDescent="0.3">
      <c r="A110">
        <v>21</v>
      </c>
      <c r="B110" t="s">
        <v>108</v>
      </c>
      <c r="C110" s="4">
        <v>51.055128000000003</v>
      </c>
      <c r="D110" s="4">
        <v>3.6395300000000002</v>
      </c>
      <c r="E110">
        <v>469</v>
      </c>
      <c r="F110">
        <f t="shared" si="3"/>
        <v>65.800000000000011</v>
      </c>
      <c r="G110">
        <v>245.8</v>
      </c>
    </row>
    <row r="111" spans="1:7" x14ac:dyDescent="0.3">
      <c r="A111">
        <v>21</v>
      </c>
      <c r="B111" t="s">
        <v>109</v>
      </c>
      <c r="C111" s="4">
        <v>51.058717999999999</v>
      </c>
      <c r="D111" s="4">
        <v>3.6401729999999999</v>
      </c>
      <c r="E111">
        <v>435</v>
      </c>
      <c r="F111">
        <f t="shared" si="3"/>
        <v>118.39999999999998</v>
      </c>
      <c r="G111">
        <v>298.39999999999998</v>
      </c>
    </row>
    <row r="112" spans="1:7" x14ac:dyDescent="0.3">
      <c r="A112">
        <v>21</v>
      </c>
      <c r="B112" t="s">
        <v>110</v>
      </c>
      <c r="C112" s="4">
        <v>51.057296000000001</v>
      </c>
      <c r="D112" s="4">
        <v>3.6429230000000001</v>
      </c>
      <c r="E112">
        <v>196</v>
      </c>
      <c r="F112">
        <f t="shared" si="3"/>
        <v>104</v>
      </c>
      <c r="G112">
        <v>284</v>
      </c>
    </row>
    <row r="113" spans="1:7" x14ac:dyDescent="0.3">
      <c r="A113">
        <v>21</v>
      </c>
      <c r="B113" t="s">
        <v>111</v>
      </c>
      <c r="C113" s="4">
        <v>51.055802999999997</v>
      </c>
      <c r="D113" s="4">
        <v>3.6455410000000001</v>
      </c>
      <c r="E113">
        <v>118</v>
      </c>
      <c r="F113">
        <f t="shared" si="3"/>
        <v>3</v>
      </c>
      <c r="G113">
        <v>183</v>
      </c>
    </row>
    <row r="114" spans="1:7" x14ac:dyDescent="0.3">
      <c r="A114">
        <v>21</v>
      </c>
      <c r="B114" t="s">
        <v>119</v>
      </c>
      <c r="C114" s="4">
        <v>51.055878999999997</v>
      </c>
      <c r="D114" s="4">
        <v>3.645524</v>
      </c>
      <c r="E114">
        <v>109</v>
      </c>
      <c r="F114">
        <f t="shared" si="3"/>
        <v>4</v>
      </c>
      <c r="G114">
        <v>184</v>
      </c>
    </row>
    <row r="115" spans="1:7" x14ac:dyDescent="0.3">
      <c r="A115">
        <v>21</v>
      </c>
      <c r="B115" t="s">
        <v>122</v>
      </c>
      <c r="C115" s="4">
        <v>51.057932000000001</v>
      </c>
      <c r="D115" s="4">
        <v>3.6475840000000002</v>
      </c>
      <c r="E115">
        <v>181</v>
      </c>
      <c r="F115">
        <f t="shared" si="3"/>
        <v>229</v>
      </c>
      <c r="G115">
        <v>49</v>
      </c>
    </row>
    <row r="116" spans="1:7" x14ac:dyDescent="0.3">
      <c r="A116">
        <v>21</v>
      </c>
      <c r="B116" t="s">
        <v>121</v>
      </c>
      <c r="C116" s="4">
        <v>51.057965000000003</v>
      </c>
      <c r="D116" s="4">
        <v>3.6472060000000002</v>
      </c>
      <c r="E116">
        <v>165</v>
      </c>
      <c r="F116">
        <f t="shared" si="3"/>
        <v>222</v>
      </c>
      <c r="G116">
        <v>42</v>
      </c>
    </row>
    <row r="117" spans="1:7" x14ac:dyDescent="0.3">
      <c r="A117">
        <v>21</v>
      </c>
      <c r="B117" t="s">
        <v>112</v>
      </c>
      <c r="C117" s="4">
        <v>51.056820000000002</v>
      </c>
      <c r="D117" s="2">
        <v>3.6453669999999998</v>
      </c>
      <c r="E117">
        <v>19</v>
      </c>
      <c r="F117">
        <f t="shared" si="3"/>
        <v>77</v>
      </c>
      <c r="G117">
        <v>257</v>
      </c>
    </row>
    <row r="118" spans="1:7" x14ac:dyDescent="0.3">
      <c r="A118">
        <v>21</v>
      </c>
      <c r="B118" t="s">
        <v>113</v>
      </c>
      <c r="C118" s="4">
        <v>51.057257</v>
      </c>
      <c r="D118" s="2">
        <v>3.6453850000000001</v>
      </c>
      <c r="E118">
        <v>48</v>
      </c>
      <c r="F118">
        <f t="shared" si="3"/>
        <v>158</v>
      </c>
      <c r="G118">
        <v>338</v>
      </c>
    </row>
    <row r="119" spans="1:7" x14ac:dyDescent="0.3">
      <c r="A119">
        <v>23</v>
      </c>
      <c r="B119">
        <v>1</v>
      </c>
      <c r="C119" s="4">
        <v>51.392940000000003</v>
      </c>
      <c r="D119" s="4">
        <v>4.5062899999999999</v>
      </c>
      <c r="E119">
        <v>957</v>
      </c>
      <c r="F119">
        <f t="shared" si="3"/>
        <v>63.600000000000023</v>
      </c>
      <c r="G119">
        <v>243.6</v>
      </c>
    </row>
    <row r="120" spans="1:7" x14ac:dyDescent="0.3">
      <c r="A120">
        <v>23</v>
      </c>
      <c r="B120">
        <v>2</v>
      </c>
      <c r="C120" s="4">
        <v>51.396279999999997</v>
      </c>
      <c r="D120" s="4">
        <v>4.5110799999999998</v>
      </c>
      <c r="E120">
        <v>526</v>
      </c>
      <c r="F120">
        <f t="shared" si="3"/>
        <v>84.199999999999989</v>
      </c>
      <c r="G120">
        <v>264.2</v>
      </c>
    </row>
    <row r="121" spans="1:7" x14ac:dyDescent="0.3">
      <c r="A121">
        <v>23</v>
      </c>
      <c r="B121">
        <v>3</v>
      </c>
      <c r="C121" s="2">
        <v>51.396369999999997</v>
      </c>
      <c r="D121" s="4">
        <v>4.5156000000000001</v>
      </c>
      <c r="E121">
        <v>214</v>
      </c>
      <c r="F121">
        <f t="shared" si="3"/>
        <v>78</v>
      </c>
      <c r="G121">
        <v>258</v>
      </c>
    </row>
    <row r="122" spans="1:7" x14ac:dyDescent="0.3">
      <c r="A122">
        <v>24</v>
      </c>
      <c r="B122">
        <v>1</v>
      </c>
      <c r="C122" s="4">
        <v>50.898144000000002</v>
      </c>
      <c r="D122" s="2">
        <v>4.7631199999999998</v>
      </c>
      <c r="E122">
        <v>889</v>
      </c>
      <c r="F122">
        <f t="shared" si="3"/>
        <v>49.899999999999977</v>
      </c>
      <c r="G122">
        <v>229.9</v>
      </c>
    </row>
    <row r="123" spans="1:7" x14ac:dyDescent="0.3">
      <c r="A123">
        <v>24</v>
      </c>
      <c r="B123">
        <v>2</v>
      </c>
      <c r="C123" s="4">
        <v>50.901733999999998</v>
      </c>
      <c r="D123" s="2">
        <v>4.7667469999999996</v>
      </c>
      <c r="E123">
        <v>459</v>
      </c>
      <c r="F123">
        <f t="shared" si="3"/>
        <v>67.800000000000011</v>
      </c>
      <c r="G123">
        <v>247.8</v>
      </c>
    </row>
    <row r="124" spans="1:7" x14ac:dyDescent="0.3">
      <c r="A124">
        <v>24</v>
      </c>
      <c r="B124">
        <v>3</v>
      </c>
      <c r="C124" s="4">
        <v>50.902498999999999</v>
      </c>
      <c r="D124" s="2">
        <v>4.7696649999999998</v>
      </c>
      <c r="E124">
        <v>237</v>
      </c>
      <c r="F124">
        <f t="shared" si="3"/>
        <v>68</v>
      </c>
      <c r="G124">
        <v>248</v>
      </c>
    </row>
    <row r="125" spans="1:7" x14ac:dyDescent="0.3">
      <c r="A125">
        <v>26</v>
      </c>
      <c r="B125">
        <v>1</v>
      </c>
      <c r="C125" s="2">
        <v>50.971343804223999</v>
      </c>
      <c r="D125" s="2">
        <v>4.1858308341108197</v>
      </c>
      <c r="E125">
        <v>548</v>
      </c>
      <c r="F125">
        <f t="shared" si="3"/>
        <v>203.3</v>
      </c>
      <c r="G125">
        <v>23.3</v>
      </c>
    </row>
    <row r="126" spans="1:7" x14ac:dyDescent="0.3">
      <c r="A126">
        <v>27</v>
      </c>
      <c r="B126">
        <v>1</v>
      </c>
      <c r="C126" s="4">
        <v>50.770739602176903</v>
      </c>
      <c r="D126" s="2">
        <v>2.8215275129427599</v>
      </c>
      <c r="E126">
        <v>674</v>
      </c>
      <c r="F126">
        <f>MOD(180+G126,360)</f>
        <v>280.5</v>
      </c>
      <c r="G126">
        <v>100.5</v>
      </c>
    </row>
    <row r="127" spans="1:7" x14ac:dyDescent="0.3">
      <c r="A127">
        <v>28</v>
      </c>
      <c r="B127" t="s">
        <v>159</v>
      </c>
      <c r="C127" s="4">
        <v>51.050367000000001</v>
      </c>
      <c r="D127" s="2">
        <v>3.758229</v>
      </c>
      <c r="E127">
        <v>359</v>
      </c>
      <c r="F127">
        <f t="shared" ref="F127:F147" si="4">MOD(180+G127,360)</f>
        <v>72.5</v>
      </c>
      <c r="G127">
        <v>252.5</v>
      </c>
    </row>
    <row r="128" spans="1:7" x14ac:dyDescent="0.3">
      <c r="A128">
        <v>29</v>
      </c>
      <c r="B128">
        <v>1</v>
      </c>
      <c r="C128" s="2">
        <v>50.957020928875998</v>
      </c>
      <c r="D128" s="2">
        <v>4.8425238128431403</v>
      </c>
      <c r="E128">
        <v>619</v>
      </c>
      <c r="F128">
        <f t="shared" si="4"/>
        <v>88.199999999999989</v>
      </c>
      <c r="G128">
        <v>268.2</v>
      </c>
    </row>
    <row r="129" spans="1:12" x14ac:dyDescent="0.3">
      <c r="A129">
        <v>30</v>
      </c>
      <c r="B129">
        <v>1</v>
      </c>
      <c r="C129" s="4">
        <v>50.9942622276793</v>
      </c>
      <c r="D129" s="2">
        <v>4.8281527895066203</v>
      </c>
      <c r="E129">
        <v>197</v>
      </c>
      <c r="F129">
        <f t="shared" si="4"/>
        <v>35</v>
      </c>
      <c r="G129">
        <v>215</v>
      </c>
    </row>
    <row r="130" spans="1:12" x14ac:dyDescent="0.3">
      <c r="A130">
        <v>30</v>
      </c>
      <c r="B130">
        <v>2</v>
      </c>
      <c r="C130" s="4">
        <v>50.994288569566201</v>
      </c>
      <c r="D130" s="2">
        <v>4.8350565311112899</v>
      </c>
      <c r="E130">
        <v>404</v>
      </c>
      <c r="F130">
        <f t="shared" si="4"/>
        <v>293.10000000000002</v>
      </c>
      <c r="G130">
        <v>113.10000000000002</v>
      </c>
    </row>
    <row r="131" spans="1:12" x14ac:dyDescent="0.3">
      <c r="A131">
        <v>30</v>
      </c>
      <c r="B131">
        <v>3</v>
      </c>
      <c r="C131" s="4">
        <v>50.993755289032102</v>
      </c>
      <c r="D131" s="2">
        <v>4.8362176125991603</v>
      </c>
      <c r="E131">
        <v>503</v>
      </c>
      <c r="F131">
        <f t="shared" si="4"/>
        <v>295.60000000000002</v>
      </c>
      <c r="G131">
        <v>115.60000000000002</v>
      </c>
      <c r="K131" s="27"/>
      <c r="L131" s="27"/>
    </row>
    <row r="132" spans="1:12" x14ac:dyDescent="0.3">
      <c r="A132">
        <v>30</v>
      </c>
      <c r="B132">
        <v>4</v>
      </c>
      <c r="C132" s="4">
        <v>50.996388697507101</v>
      </c>
      <c r="D132" s="2">
        <v>4.8367092425878599</v>
      </c>
      <c r="E132">
        <v>493</v>
      </c>
      <c r="F132">
        <f t="shared" si="4"/>
        <v>261.2</v>
      </c>
      <c r="G132">
        <v>81.199999999999989</v>
      </c>
      <c r="K132" s="27"/>
      <c r="L132" s="27"/>
    </row>
    <row r="133" spans="1:12" x14ac:dyDescent="0.3">
      <c r="A133">
        <v>30</v>
      </c>
      <c r="B133">
        <v>5</v>
      </c>
      <c r="C133" s="4">
        <v>51.0014575923461</v>
      </c>
      <c r="D133" s="2">
        <v>4.8395544226883302</v>
      </c>
      <c r="E133">
        <v>939</v>
      </c>
      <c r="F133">
        <f t="shared" si="4"/>
        <v>227.10000000000002</v>
      </c>
      <c r="G133">
        <v>47.100000000000023</v>
      </c>
      <c r="K133" s="27"/>
      <c r="L133" s="27"/>
    </row>
    <row r="134" spans="1:12" x14ac:dyDescent="0.3">
      <c r="A134">
        <v>30</v>
      </c>
      <c r="B134">
        <v>6</v>
      </c>
      <c r="C134" s="4">
        <v>50.992043490558302</v>
      </c>
      <c r="D134" s="2">
        <v>4.8410502344173798</v>
      </c>
      <c r="E134">
        <v>891</v>
      </c>
      <c r="F134">
        <f t="shared" si="4"/>
        <v>297.2</v>
      </c>
      <c r="G134">
        <v>117.19999999999999</v>
      </c>
      <c r="K134" s="27"/>
      <c r="L134" s="27"/>
    </row>
    <row r="135" spans="1:12" x14ac:dyDescent="0.3">
      <c r="A135">
        <v>30</v>
      </c>
      <c r="B135">
        <v>7</v>
      </c>
      <c r="C135" s="26">
        <v>50.9937396556031</v>
      </c>
      <c r="D135" s="2">
        <v>4.8362313388566998</v>
      </c>
      <c r="E135">
        <v>504</v>
      </c>
      <c r="F135">
        <f t="shared" si="4"/>
        <v>295.8</v>
      </c>
      <c r="G135">
        <v>115.80000000000001</v>
      </c>
      <c r="K135" s="27"/>
      <c r="L135" s="27"/>
    </row>
    <row r="136" spans="1:12" x14ac:dyDescent="0.3">
      <c r="A136">
        <v>31</v>
      </c>
      <c r="B136" t="s">
        <v>108</v>
      </c>
      <c r="C136" s="4">
        <v>51.055128000000003</v>
      </c>
      <c r="D136" s="4">
        <v>3.6395300000000002</v>
      </c>
      <c r="E136">
        <v>1058</v>
      </c>
      <c r="F136">
        <f t="shared" si="4"/>
        <v>114.19999999999999</v>
      </c>
      <c r="G136">
        <v>294.2</v>
      </c>
    </row>
    <row r="137" spans="1:12" x14ac:dyDescent="0.3">
      <c r="A137">
        <v>31</v>
      </c>
      <c r="B137" t="s">
        <v>111</v>
      </c>
      <c r="C137" s="4">
        <v>51.057932000000001</v>
      </c>
      <c r="D137" s="4">
        <v>3.6475840000000002</v>
      </c>
      <c r="E137">
        <v>846</v>
      </c>
      <c r="F137">
        <f t="shared" si="4"/>
        <v>151.80000000000001</v>
      </c>
      <c r="G137">
        <v>331.8</v>
      </c>
    </row>
    <row r="138" spans="1:12" x14ac:dyDescent="0.3">
      <c r="A138">
        <v>32</v>
      </c>
      <c r="B138" t="s">
        <v>178</v>
      </c>
      <c r="C138" s="4">
        <v>51.180677000000003</v>
      </c>
      <c r="D138" s="2">
        <v>4.8423100000000003</v>
      </c>
      <c r="E138">
        <v>448</v>
      </c>
      <c r="F138">
        <f t="shared" si="4"/>
        <v>48.399999999999977</v>
      </c>
      <c r="G138">
        <v>228.4</v>
      </c>
    </row>
    <row r="139" spans="1:12" x14ac:dyDescent="0.3">
      <c r="A139">
        <v>32</v>
      </c>
      <c r="B139" t="s">
        <v>179</v>
      </c>
      <c r="C139" s="4">
        <v>51.182701999999999</v>
      </c>
      <c r="D139" s="2">
        <v>4.8438109999999996</v>
      </c>
      <c r="E139">
        <v>241</v>
      </c>
      <c r="F139">
        <f t="shared" si="4"/>
        <v>73</v>
      </c>
      <c r="G139">
        <v>253</v>
      </c>
    </row>
    <row r="140" spans="1:12" x14ac:dyDescent="0.3">
      <c r="A140">
        <v>33</v>
      </c>
      <c r="B140" t="s">
        <v>181</v>
      </c>
      <c r="C140" s="4">
        <v>51.033852000000003</v>
      </c>
      <c r="D140" s="2">
        <v>3.7096689999999999</v>
      </c>
      <c r="E140">
        <v>78</v>
      </c>
      <c r="F140">
        <f t="shared" si="4"/>
        <v>113</v>
      </c>
      <c r="G140">
        <v>293</v>
      </c>
    </row>
    <row r="141" spans="1:12" x14ac:dyDescent="0.3">
      <c r="A141">
        <v>34</v>
      </c>
      <c r="B141">
        <v>1</v>
      </c>
      <c r="C141" s="4">
        <v>50.970366727972902</v>
      </c>
      <c r="D141" s="2">
        <v>4.80291392091336</v>
      </c>
      <c r="E141">
        <v>980</v>
      </c>
      <c r="F141">
        <f t="shared" si="4"/>
        <v>252.8</v>
      </c>
      <c r="G141">
        <v>72.8</v>
      </c>
    </row>
    <row r="142" spans="1:12" x14ac:dyDescent="0.3">
      <c r="A142">
        <v>34</v>
      </c>
      <c r="B142">
        <v>2</v>
      </c>
      <c r="C142" s="4">
        <v>50.962019619777401</v>
      </c>
      <c r="D142" s="2">
        <v>4.7936437653220398</v>
      </c>
      <c r="E142">
        <v>700</v>
      </c>
      <c r="F142">
        <f t="shared" si="4"/>
        <v>336</v>
      </c>
      <c r="G142">
        <v>156</v>
      </c>
    </row>
    <row r="143" spans="1:12" x14ac:dyDescent="0.3">
      <c r="A143">
        <v>35</v>
      </c>
      <c r="B143">
        <v>1</v>
      </c>
      <c r="C143" s="4">
        <v>50.979140025952098</v>
      </c>
      <c r="D143" s="2">
        <v>4.7433969310961501</v>
      </c>
      <c r="E143">
        <v>684</v>
      </c>
      <c r="F143">
        <f t="shared" si="4"/>
        <v>204.4</v>
      </c>
      <c r="G143">
        <v>24.4</v>
      </c>
    </row>
    <row r="144" spans="1:12" x14ac:dyDescent="0.3">
      <c r="A144">
        <v>35</v>
      </c>
      <c r="B144">
        <v>2</v>
      </c>
      <c r="C144" s="2">
        <v>50.978538</v>
      </c>
      <c r="D144" s="2">
        <v>4.7381440000000001</v>
      </c>
      <c r="E144">
        <v>562</v>
      </c>
      <c r="F144">
        <f t="shared" si="4"/>
        <v>171.10000000000002</v>
      </c>
      <c r="G144">
        <v>351.1</v>
      </c>
    </row>
    <row r="145" spans="1:9" x14ac:dyDescent="0.3">
      <c r="A145">
        <v>36</v>
      </c>
      <c r="B145">
        <v>1</v>
      </c>
      <c r="C145" s="4">
        <v>50.9836903307596</v>
      </c>
      <c r="D145" s="2">
        <v>4.7514690035930398</v>
      </c>
      <c r="E145">
        <v>439</v>
      </c>
      <c r="F145">
        <f t="shared" si="4"/>
        <v>163</v>
      </c>
      <c r="G145">
        <v>343</v>
      </c>
    </row>
    <row r="146" spans="1:9" x14ac:dyDescent="0.3">
      <c r="A146">
        <v>36</v>
      </c>
      <c r="B146">
        <v>2</v>
      </c>
      <c r="C146" s="4">
        <v>50.9801993268131</v>
      </c>
      <c r="D146" s="2">
        <v>4.74744694962199</v>
      </c>
      <c r="E146">
        <v>412</v>
      </c>
      <c r="F146">
        <f t="shared" si="4"/>
        <v>94.300000000000011</v>
      </c>
      <c r="G146">
        <v>274.3</v>
      </c>
    </row>
    <row r="147" spans="1:9" x14ac:dyDescent="0.3">
      <c r="A147">
        <v>37</v>
      </c>
      <c r="B147">
        <v>1</v>
      </c>
      <c r="C147" s="4">
        <v>51.161650435726401</v>
      </c>
      <c r="D147" s="2">
        <v>3.47442003411832</v>
      </c>
      <c r="E147">
        <v>691</v>
      </c>
      <c r="F147">
        <f t="shared" si="4"/>
        <v>171.60000000000002</v>
      </c>
      <c r="G147">
        <v>351.6</v>
      </c>
    </row>
    <row r="148" spans="1:9" x14ac:dyDescent="0.3">
      <c r="A148">
        <v>37</v>
      </c>
      <c r="B148">
        <v>2</v>
      </c>
      <c r="C148" s="4">
        <v>51.159202999999998</v>
      </c>
      <c r="D148" s="2">
        <v>3.4757090000000002</v>
      </c>
      <c r="E148">
        <v>412</v>
      </c>
      <c r="F148">
        <f t="shared" ref="F148:F157" si="5">MOD(180+G148,360)</f>
        <v>178.5</v>
      </c>
      <c r="G148">
        <v>358.5</v>
      </c>
    </row>
    <row r="149" spans="1:9" x14ac:dyDescent="0.3">
      <c r="A149">
        <v>38</v>
      </c>
      <c r="B149" t="s">
        <v>195</v>
      </c>
      <c r="C149" s="4">
        <v>51.06127</v>
      </c>
      <c r="D149" s="2">
        <v>3.7478600000000002</v>
      </c>
      <c r="E149">
        <v>53</v>
      </c>
      <c r="F149">
        <f t="shared" si="5"/>
        <v>3</v>
      </c>
      <c r="G149">
        <v>183</v>
      </c>
    </row>
    <row r="150" spans="1:9" x14ac:dyDescent="0.3">
      <c r="A150">
        <v>38</v>
      </c>
      <c r="B150" t="s">
        <v>196</v>
      </c>
      <c r="C150" s="4">
        <v>51.061210000000003</v>
      </c>
      <c r="D150" s="2">
        <v>3.7478600000000002</v>
      </c>
      <c r="E150">
        <v>130</v>
      </c>
      <c r="F150">
        <f t="shared" si="5"/>
        <v>293</v>
      </c>
      <c r="G150">
        <v>113</v>
      </c>
      <c r="I150" t="s">
        <v>189</v>
      </c>
    </row>
    <row r="151" spans="1:9" x14ac:dyDescent="0.3">
      <c r="A151">
        <v>39</v>
      </c>
      <c r="B151" t="s">
        <v>195</v>
      </c>
      <c r="C151" s="4">
        <v>51.06127</v>
      </c>
      <c r="D151" s="2">
        <v>3.7478600000000002</v>
      </c>
      <c r="E151">
        <v>33</v>
      </c>
      <c r="F151">
        <f t="shared" si="5"/>
        <v>23</v>
      </c>
      <c r="G151">
        <v>203</v>
      </c>
    </row>
    <row r="152" spans="1:9" x14ac:dyDescent="0.3">
      <c r="A152">
        <v>40</v>
      </c>
      <c r="B152" t="s">
        <v>201</v>
      </c>
      <c r="C152" s="4">
        <v>50.98171</v>
      </c>
      <c r="D152" s="2">
        <v>4.5306300000000004</v>
      </c>
      <c r="E152">
        <v>164</v>
      </c>
      <c r="F152">
        <f t="shared" si="5"/>
        <v>25</v>
      </c>
      <c r="G152">
        <v>205</v>
      </c>
    </row>
    <row r="153" spans="1:9" x14ac:dyDescent="0.3">
      <c r="A153">
        <v>40</v>
      </c>
      <c r="B153" t="s">
        <v>202</v>
      </c>
      <c r="C153" s="4">
        <v>50.983409999999999</v>
      </c>
      <c r="D153" s="2">
        <v>4.5326399999999998</v>
      </c>
      <c r="E153">
        <v>82</v>
      </c>
      <c r="F153">
        <f t="shared" si="5"/>
        <v>240</v>
      </c>
      <c r="G153">
        <v>60</v>
      </c>
    </row>
    <row r="154" spans="1:9" x14ac:dyDescent="0.3">
      <c r="A154">
        <v>40</v>
      </c>
      <c r="B154" t="s">
        <v>203</v>
      </c>
      <c r="C154" s="4">
        <v>50.982729999999997</v>
      </c>
      <c r="D154" s="2">
        <v>4.5345300000000002</v>
      </c>
      <c r="E154">
        <v>207</v>
      </c>
      <c r="F154">
        <f t="shared" si="5"/>
        <v>280</v>
      </c>
      <c r="G154">
        <v>100</v>
      </c>
    </row>
    <row r="155" spans="1:9" x14ac:dyDescent="0.3">
      <c r="A155">
        <v>40</v>
      </c>
      <c r="B155" t="s">
        <v>204</v>
      </c>
      <c r="C155" s="2">
        <v>50.981147900000003</v>
      </c>
      <c r="D155" s="2">
        <v>4.5297688999999997</v>
      </c>
      <c r="E155">
        <v>248</v>
      </c>
      <c r="F155">
        <f t="shared" si="5"/>
        <v>32</v>
      </c>
      <c r="G155">
        <v>212</v>
      </c>
    </row>
    <row r="156" spans="1:9" x14ac:dyDescent="0.3">
      <c r="A156">
        <v>41</v>
      </c>
      <c r="B156" t="s">
        <v>195</v>
      </c>
      <c r="C156" s="2">
        <v>50.970626000000003</v>
      </c>
      <c r="D156" s="2">
        <v>4.6927770000000004</v>
      </c>
      <c r="E156">
        <v>869</v>
      </c>
      <c r="F156" s="7">
        <f t="shared" si="5"/>
        <v>13.300000000000011</v>
      </c>
      <c r="G156" s="7">
        <v>193.3</v>
      </c>
    </row>
    <row r="157" spans="1:9" x14ac:dyDescent="0.3">
      <c r="A157">
        <v>41</v>
      </c>
      <c r="B157" t="s">
        <v>220</v>
      </c>
      <c r="C157" s="4">
        <v>50.988810000000001</v>
      </c>
      <c r="D157" s="2">
        <v>4.7023999999999999</v>
      </c>
      <c r="E157">
        <v>1269</v>
      </c>
      <c r="F157">
        <f t="shared" si="5"/>
        <v>202</v>
      </c>
      <c r="G157">
        <v>22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A88-3512-4357-B275-C59183D0EF18}">
  <dimension ref="A1:M89"/>
  <sheetViews>
    <sheetView zoomScale="121" workbookViewId="0">
      <pane xSplit="1" topLeftCell="B1" activePane="topRight" state="frozen"/>
      <selection pane="topRight" activeCell="O8" sqref="O8"/>
    </sheetView>
  </sheetViews>
  <sheetFormatPr defaultRowHeight="14.4" x14ac:dyDescent="0.3"/>
  <cols>
    <col min="2" max="2" width="15.77734375" customWidth="1"/>
    <col min="3" max="3" width="11.77734375" customWidth="1"/>
    <col min="4" max="4" width="10.88671875" customWidth="1"/>
    <col min="6" max="6" width="16" customWidth="1"/>
    <col min="7" max="7" width="17" customWidth="1"/>
    <col min="8" max="8" width="15.77734375" customWidth="1"/>
    <col min="9" max="9" width="16.44140625" customWidth="1"/>
    <col min="10" max="10" width="15.6640625" customWidth="1"/>
  </cols>
  <sheetData>
    <row r="1" spans="1:13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 t="s">
        <v>207</v>
      </c>
      <c r="I1" s="1" t="s">
        <v>208</v>
      </c>
      <c r="J1" s="1" t="s">
        <v>209</v>
      </c>
      <c r="K1" s="1" t="s">
        <v>221</v>
      </c>
      <c r="L1" s="1" t="s">
        <v>222</v>
      </c>
      <c r="M1" s="1" t="s">
        <v>223</v>
      </c>
    </row>
    <row r="2" spans="1:13" x14ac:dyDescent="0.3">
      <c r="A2">
        <v>1</v>
      </c>
      <c r="B2">
        <v>20</v>
      </c>
      <c r="C2" s="2">
        <v>50.979626799999998</v>
      </c>
      <c r="D2" s="2">
        <v>3.7798034999999999</v>
      </c>
      <c r="E2">
        <v>2042</v>
      </c>
      <c r="F2" s="7">
        <f t="shared" ref="F2:F6" si="0">MOD(180+G2,360)</f>
        <v>5.1000000000000227</v>
      </c>
      <c r="G2" s="7">
        <v>185.1</v>
      </c>
      <c r="H2" s="29">
        <v>8.2919999999999994E-2</v>
      </c>
      <c r="I2" s="29">
        <v>6.2799999999999995E-2</v>
      </c>
      <c r="J2" s="29">
        <v>4.5341049995353482E-2</v>
      </c>
      <c r="K2">
        <v>5.1596000000000003E-2</v>
      </c>
      <c r="L2">
        <v>6.4191999999999999E-2</v>
      </c>
      <c r="M2">
        <v>7.3478000000000002E-2</v>
      </c>
    </row>
    <row r="3" spans="1:13" x14ac:dyDescent="0.3">
      <c r="A3">
        <v>1</v>
      </c>
      <c r="B3">
        <v>21</v>
      </c>
      <c r="C3" s="2">
        <v>50.9795941</v>
      </c>
      <c r="D3" s="2">
        <v>3.7798292999999998</v>
      </c>
      <c r="E3">
        <v>2046</v>
      </c>
      <c r="F3" s="7">
        <f t="shared" si="0"/>
        <v>5.1000000000000227</v>
      </c>
      <c r="G3" s="7">
        <v>185.1</v>
      </c>
      <c r="H3" s="29">
        <v>7.1840000000000001E-2</v>
      </c>
      <c r="I3" s="29">
        <v>6.2799999999999995E-2</v>
      </c>
      <c r="J3" s="29">
        <v>3.860722317196693E-2</v>
      </c>
      <c r="K3">
        <v>5.0944999999999997E-2</v>
      </c>
      <c r="L3">
        <v>6.3520999999999994E-2</v>
      </c>
      <c r="M3">
        <v>7.2451000000000002E-2</v>
      </c>
    </row>
    <row r="4" spans="1:13" x14ac:dyDescent="0.3">
      <c r="A4">
        <v>4</v>
      </c>
      <c r="B4">
        <v>1</v>
      </c>
      <c r="C4" s="2">
        <v>50.981147900000003</v>
      </c>
      <c r="D4" s="2">
        <v>4.5297688999999997</v>
      </c>
      <c r="E4">
        <v>272</v>
      </c>
      <c r="F4" s="7">
        <f t="shared" si="0"/>
        <v>22</v>
      </c>
      <c r="G4" s="7">
        <v>202</v>
      </c>
      <c r="H4" s="29">
        <v>0.10508000000000001</v>
      </c>
      <c r="I4" s="29">
        <v>0.18940000000000001</v>
      </c>
      <c r="J4" s="29">
        <v>5.3286502015016501E-2</v>
      </c>
      <c r="K4">
        <v>0.14440700000000001</v>
      </c>
      <c r="L4">
        <v>0.124222</v>
      </c>
      <c r="M4">
        <v>0.125587</v>
      </c>
    </row>
    <row r="5" spans="1:13" x14ac:dyDescent="0.3">
      <c r="A5">
        <v>3</v>
      </c>
      <c r="B5">
        <v>2</v>
      </c>
      <c r="C5" s="2">
        <v>50.979526700000001</v>
      </c>
      <c r="D5" s="2">
        <v>4.5304371000000003</v>
      </c>
      <c r="E5">
        <v>150</v>
      </c>
      <c r="F5" s="7">
        <f t="shared" si="0"/>
        <v>200</v>
      </c>
      <c r="G5" s="7">
        <v>20</v>
      </c>
      <c r="H5" s="29">
        <v>9.1699999999999993E-3</v>
      </c>
      <c r="I5" s="29">
        <v>9.5899999999999999E-2</v>
      </c>
      <c r="J5" s="29">
        <v>0.28208460004638852</v>
      </c>
      <c r="K5">
        <v>4.9972999999999997E-2</v>
      </c>
      <c r="L5">
        <v>3.3219999999999999E-3</v>
      </c>
      <c r="M5" s="29">
        <v>0</v>
      </c>
    </row>
    <row r="6" spans="1:13" x14ac:dyDescent="0.3">
      <c r="A6">
        <v>6</v>
      </c>
      <c r="B6">
        <v>1</v>
      </c>
      <c r="C6" s="2">
        <v>51.018613899999998</v>
      </c>
      <c r="D6">
        <v>3.7588517000000001</v>
      </c>
      <c r="E6">
        <v>730</v>
      </c>
      <c r="F6" s="7">
        <f t="shared" si="0"/>
        <v>321.5</v>
      </c>
      <c r="G6" s="7">
        <v>141.5</v>
      </c>
      <c r="H6" s="29">
        <v>0.21831999999999999</v>
      </c>
      <c r="I6" s="29">
        <v>0.17710000000000001</v>
      </c>
      <c r="J6" s="29">
        <v>0</v>
      </c>
      <c r="K6">
        <v>0.196515</v>
      </c>
      <c r="L6">
        <v>0.213473</v>
      </c>
      <c r="M6">
        <v>0.212758</v>
      </c>
    </row>
    <row r="7" spans="1:13" x14ac:dyDescent="0.3">
      <c r="A7">
        <v>10</v>
      </c>
      <c r="B7">
        <v>1</v>
      </c>
      <c r="C7" s="2">
        <v>51.294145999999998</v>
      </c>
      <c r="D7" s="4">
        <v>4.4825410000000003</v>
      </c>
      <c r="E7">
        <v>332</v>
      </c>
      <c r="F7" s="7">
        <f t="shared" ref="F7:F57" si="1">MOD(180+G7,360)</f>
        <v>83.899999999999977</v>
      </c>
      <c r="G7" s="7">
        <v>263.89999999999998</v>
      </c>
      <c r="H7" s="29">
        <v>0.16114999999999999</v>
      </c>
      <c r="I7" s="29">
        <v>0.21079999999999999</v>
      </c>
      <c r="J7" s="29">
        <v>0.1210405513179111</v>
      </c>
      <c r="K7">
        <v>0.22778799999999999</v>
      </c>
      <c r="L7">
        <v>0.20752499999999999</v>
      </c>
      <c r="M7">
        <v>0.17999599999999999</v>
      </c>
    </row>
    <row r="8" spans="1:13" x14ac:dyDescent="0.3">
      <c r="A8">
        <v>10</v>
      </c>
      <c r="B8">
        <v>2</v>
      </c>
      <c r="C8" s="2">
        <v>51.293317000000002</v>
      </c>
      <c r="D8" s="4">
        <v>4.4833639999999999</v>
      </c>
      <c r="E8">
        <v>301</v>
      </c>
      <c r="F8" s="7">
        <f t="shared" si="1"/>
        <v>64.899999999999977</v>
      </c>
      <c r="G8" s="7">
        <v>244.9</v>
      </c>
      <c r="H8" s="29">
        <v>8.8029999999999997E-2</v>
      </c>
      <c r="I8" s="29">
        <v>0.1807</v>
      </c>
      <c r="J8" s="29">
        <v>0.1076029463670773</v>
      </c>
      <c r="K8">
        <v>0.22371099999999999</v>
      </c>
      <c r="L8">
        <v>0.211177</v>
      </c>
      <c r="M8">
        <v>0.20330300000000001</v>
      </c>
    </row>
    <row r="9" spans="1:13" x14ac:dyDescent="0.3">
      <c r="A9">
        <v>10</v>
      </c>
      <c r="B9">
        <v>3</v>
      </c>
      <c r="C9" s="2">
        <v>51.293681999999997</v>
      </c>
      <c r="D9" s="4">
        <v>4.4846450000000004</v>
      </c>
      <c r="E9">
        <v>203</v>
      </c>
      <c r="F9" s="7">
        <f t="shared" si="1"/>
        <v>65</v>
      </c>
      <c r="G9" s="7">
        <v>245</v>
      </c>
      <c r="H9" s="29">
        <v>0.21121000000000001</v>
      </c>
      <c r="I9" s="29">
        <v>0.19489999999999999</v>
      </c>
      <c r="J9" s="29">
        <v>0.1189198708681007</v>
      </c>
      <c r="K9">
        <v>0.22686100000000001</v>
      </c>
      <c r="L9">
        <v>0.25004199999999999</v>
      </c>
      <c r="M9">
        <v>0.24909700000000001</v>
      </c>
    </row>
    <row r="10" spans="1:13" x14ac:dyDescent="0.3">
      <c r="A10">
        <v>10</v>
      </c>
      <c r="B10">
        <v>4</v>
      </c>
      <c r="C10" s="2">
        <v>51.292267000000002</v>
      </c>
      <c r="D10" s="4">
        <v>4.4855010000000002</v>
      </c>
      <c r="E10">
        <v>274</v>
      </c>
      <c r="F10" s="7">
        <f t="shared" si="1"/>
        <v>27</v>
      </c>
      <c r="G10" s="7">
        <v>207</v>
      </c>
      <c r="H10" s="29">
        <v>0.14255000000000001</v>
      </c>
      <c r="I10" s="29">
        <v>0.1966</v>
      </c>
      <c r="J10" s="29">
        <v>4.6044471669482293E-2</v>
      </c>
      <c r="K10">
        <v>0.23095499999999999</v>
      </c>
      <c r="L10">
        <v>0.23885999999999999</v>
      </c>
      <c r="M10">
        <v>0.23367399999999999</v>
      </c>
    </row>
    <row r="11" spans="1:13" x14ac:dyDescent="0.3">
      <c r="A11">
        <v>10</v>
      </c>
      <c r="B11">
        <v>5</v>
      </c>
      <c r="C11" s="2">
        <v>51.292737000000002</v>
      </c>
      <c r="D11" s="2">
        <v>4.4866929999999998</v>
      </c>
      <c r="E11">
        <v>196</v>
      </c>
      <c r="F11" s="7">
        <f t="shared" si="1"/>
        <v>12</v>
      </c>
      <c r="G11" s="7">
        <v>192</v>
      </c>
      <c r="H11" s="29">
        <v>0.26127</v>
      </c>
      <c r="I11" s="29">
        <v>0.26500000000000001</v>
      </c>
      <c r="J11" s="29">
        <v>0.40972245750475711</v>
      </c>
      <c r="K11">
        <v>0.244367</v>
      </c>
      <c r="L11">
        <v>0.256687</v>
      </c>
      <c r="M11">
        <v>0.267959</v>
      </c>
    </row>
    <row r="12" spans="1:13" x14ac:dyDescent="0.3">
      <c r="A12">
        <v>10</v>
      </c>
      <c r="B12">
        <v>6</v>
      </c>
      <c r="C12" s="2">
        <v>51.292813000000002</v>
      </c>
      <c r="D12" s="2">
        <v>4.4870890000000001</v>
      </c>
      <c r="E12">
        <v>184</v>
      </c>
      <c r="F12" s="7">
        <f t="shared" si="1"/>
        <v>4</v>
      </c>
      <c r="G12" s="7">
        <v>184</v>
      </c>
      <c r="H12" s="29">
        <v>0.32166</v>
      </c>
      <c r="I12" s="29">
        <v>0.2462</v>
      </c>
      <c r="J12" s="29">
        <v>0.33429934671409872</v>
      </c>
      <c r="K12">
        <v>0.23610200000000001</v>
      </c>
      <c r="L12">
        <v>0.25421899999999997</v>
      </c>
      <c r="M12">
        <v>0.224776</v>
      </c>
    </row>
    <row r="13" spans="1:13" x14ac:dyDescent="0.3">
      <c r="A13">
        <v>10</v>
      </c>
      <c r="B13">
        <v>7</v>
      </c>
      <c r="C13" s="2">
        <v>51.293227999999999</v>
      </c>
      <c r="D13" s="2">
        <v>4.4868300000000003</v>
      </c>
      <c r="E13">
        <v>141</v>
      </c>
      <c r="F13" s="7">
        <f t="shared" si="1"/>
        <v>13</v>
      </c>
      <c r="G13" s="7">
        <v>193</v>
      </c>
      <c r="H13" s="29">
        <v>0.3251</v>
      </c>
      <c r="I13" s="29">
        <v>0.26250000000000001</v>
      </c>
      <c r="J13" s="29">
        <v>0.26900741765608061</v>
      </c>
      <c r="K13">
        <v>0.238731</v>
      </c>
      <c r="L13">
        <v>0.27346999999999999</v>
      </c>
      <c r="M13">
        <v>0.233289</v>
      </c>
    </row>
    <row r="14" spans="1:13" x14ac:dyDescent="0.3">
      <c r="A14">
        <v>10</v>
      </c>
      <c r="B14">
        <v>8</v>
      </c>
      <c r="C14" s="2">
        <v>51.29401</v>
      </c>
      <c r="D14" s="2">
        <v>4.487571</v>
      </c>
      <c r="E14">
        <v>54</v>
      </c>
      <c r="F14" s="7">
        <f t="shared" si="1"/>
        <v>338</v>
      </c>
      <c r="G14" s="7">
        <v>158</v>
      </c>
      <c r="H14" s="29">
        <v>0.19961999999999999</v>
      </c>
      <c r="I14" s="29">
        <v>0.20610000000000001</v>
      </c>
      <c r="J14" s="29">
        <v>0.14149240617098871</v>
      </c>
      <c r="K14">
        <v>0.20494899999999999</v>
      </c>
      <c r="L14">
        <v>0.21172199999999999</v>
      </c>
      <c r="M14">
        <v>0.176506</v>
      </c>
    </row>
    <row r="15" spans="1:13" x14ac:dyDescent="0.3">
      <c r="A15">
        <v>11</v>
      </c>
      <c r="B15">
        <v>1</v>
      </c>
      <c r="C15" s="2">
        <v>50.781960420798001</v>
      </c>
      <c r="D15" s="2">
        <v>4.5965174008940801</v>
      </c>
      <c r="E15">
        <v>746</v>
      </c>
      <c r="F15" s="7">
        <f t="shared" si="1"/>
        <v>135.5</v>
      </c>
      <c r="G15" s="7">
        <v>315.5</v>
      </c>
      <c r="H15" s="29">
        <v>0.12202</v>
      </c>
      <c r="I15" s="29">
        <v>0.1139</v>
      </c>
      <c r="J15" s="29">
        <v>0.1331550702922748</v>
      </c>
      <c r="K15">
        <v>3.4766999999999999E-2</v>
      </c>
      <c r="L15">
        <v>2.5174999999999999E-2</v>
      </c>
      <c r="M15">
        <v>3.1778000000000001E-2</v>
      </c>
    </row>
    <row r="16" spans="1:13" x14ac:dyDescent="0.3">
      <c r="A16">
        <v>12</v>
      </c>
      <c r="B16">
        <v>1</v>
      </c>
      <c r="C16" s="2">
        <v>50.751069999999999</v>
      </c>
      <c r="D16" s="4">
        <v>4.5637249999999998</v>
      </c>
      <c r="E16">
        <v>134</v>
      </c>
      <c r="F16" s="7">
        <f t="shared" si="1"/>
        <v>238</v>
      </c>
      <c r="G16" s="7">
        <v>58</v>
      </c>
      <c r="H16" s="29">
        <v>0.14571000000000001</v>
      </c>
      <c r="I16" s="29">
        <v>0.1041</v>
      </c>
      <c r="J16" s="29">
        <v>0.1595978483252935</v>
      </c>
      <c r="K16">
        <v>6.1925000000000001E-2</v>
      </c>
      <c r="L16">
        <v>8.3808999999999995E-2</v>
      </c>
      <c r="M16">
        <v>9.3293000000000001E-2</v>
      </c>
    </row>
    <row r="17" spans="1:13" x14ac:dyDescent="0.3">
      <c r="A17">
        <v>13</v>
      </c>
      <c r="B17">
        <v>1</v>
      </c>
      <c r="C17" s="2">
        <v>51.276015360453997</v>
      </c>
      <c r="D17" s="4">
        <v>4.6105630756259997</v>
      </c>
      <c r="E17">
        <v>652</v>
      </c>
      <c r="F17" s="7">
        <f t="shared" si="1"/>
        <v>169</v>
      </c>
      <c r="G17" s="7">
        <v>349</v>
      </c>
      <c r="H17" s="29">
        <v>5.4010000000000002E-2</v>
      </c>
      <c r="I17" s="29">
        <v>7.3400000000000007E-2</v>
      </c>
      <c r="J17" s="29">
        <v>8.1986500750877503E-3</v>
      </c>
      <c r="K17">
        <v>7.6271000000000005E-2</v>
      </c>
      <c r="L17">
        <v>8.4245E-2</v>
      </c>
      <c r="M17">
        <v>6.1786000000000001E-2</v>
      </c>
    </row>
    <row r="18" spans="1:13" x14ac:dyDescent="0.3">
      <c r="A18">
        <v>13</v>
      </c>
      <c r="B18">
        <v>2</v>
      </c>
      <c r="C18" s="2">
        <v>51.268018962331503</v>
      </c>
      <c r="D18" s="4">
        <v>4.6170784003613496</v>
      </c>
      <c r="E18">
        <v>415</v>
      </c>
      <c r="F18" s="7">
        <f t="shared" si="1"/>
        <v>307.10000000000002</v>
      </c>
      <c r="G18" s="7">
        <v>127.1</v>
      </c>
      <c r="H18" s="29">
        <v>4.3819999999999998E-2</v>
      </c>
      <c r="I18" s="29">
        <v>0.1027</v>
      </c>
      <c r="J18" s="29">
        <v>0</v>
      </c>
      <c r="K18">
        <v>6.4441999999999999E-2</v>
      </c>
      <c r="L18">
        <v>3.4835999999999999E-2</v>
      </c>
      <c r="M18">
        <v>2.6186999999999998E-2</v>
      </c>
    </row>
    <row r="19" spans="1:13" x14ac:dyDescent="0.3">
      <c r="A19">
        <v>13</v>
      </c>
      <c r="B19">
        <v>3</v>
      </c>
      <c r="C19" s="2">
        <v>51.268780999999997</v>
      </c>
      <c r="D19" s="4">
        <v>4.6070970000000004</v>
      </c>
      <c r="E19">
        <v>401</v>
      </c>
      <c r="F19" s="7">
        <f t="shared" si="1"/>
        <v>65.699999999999989</v>
      </c>
      <c r="G19" s="7">
        <v>245.7</v>
      </c>
      <c r="H19" s="29">
        <v>6.7129999999999995E-2</v>
      </c>
      <c r="I19" s="29">
        <v>5.3699999999999998E-2</v>
      </c>
      <c r="J19" s="29">
        <v>8.3150431872175412E-2</v>
      </c>
      <c r="K19">
        <v>6.2940999999999997E-2</v>
      </c>
      <c r="L19">
        <v>7.1579000000000004E-2</v>
      </c>
      <c r="M19">
        <v>7.5427999999999995E-2</v>
      </c>
    </row>
    <row r="20" spans="1:13" x14ac:dyDescent="0.3">
      <c r="A20">
        <v>14</v>
      </c>
      <c r="B20">
        <v>1</v>
      </c>
      <c r="C20" s="2">
        <v>51.004847518866299</v>
      </c>
      <c r="D20" s="4">
        <v>4.6229756705920604</v>
      </c>
      <c r="E20">
        <v>157</v>
      </c>
      <c r="F20" s="7">
        <f t="shared" si="1"/>
        <v>173</v>
      </c>
      <c r="G20" s="7">
        <v>353</v>
      </c>
      <c r="H20" s="29">
        <v>6.241E-2</v>
      </c>
      <c r="I20" s="29">
        <v>7.1499999999999994E-2</v>
      </c>
      <c r="J20" s="29">
        <v>4.9318056172216483E-2</v>
      </c>
      <c r="K20">
        <v>4.1036000000000003E-2</v>
      </c>
      <c r="L20">
        <v>2.4178999999999999E-2</v>
      </c>
      <c r="M20">
        <v>2.9257999999999999E-2</v>
      </c>
    </row>
    <row r="21" spans="1:13" x14ac:dyDescent="0.3">
      <c r="A21">
        <v>14</v>
      </c>
      <c r="B21">
        <v>2</v>
      </c>
      <c r="C21" s="2">
        <v>51.001053172070399</v>
      </c>
      <c r="D21" s="4">
        <v>4.6225814512178296</v>
      </c>
      <c r="E21">
        <v>270</v>
      </c>
      <c r="F21" s="7">
        <f t="shared" si="1"/>
        <v>10</v>
      </c>
      <c r="G21" s="7">
        <v>190</v>
      </c>
      <c r="H21" s="29">
        <v>0</v>
      </c>
      <c r="I21" s="29">
        <v>0</v>
      </c>
      <c r="J21" s="29">
        <v>0</v>
      </c>
      <c r="K21">
        <v>2.2300000000000002E-3</v>
      </c>
      <c r="L21" s="29">
        <v>0</v>
      </c>
      <c r="M21" s="29">
        <v>0</v>
      </c>
    </row>
    <row r="22" spans="1:13" x14ac:dyDescent="0.3">
      <c r="A22">
        <v>14</v>
      </c>
      <c r="B22">
        <v>3</v>
      </c>
      <c r="C22" s="2">
        <v>51.003501040862702</v>
      </c>
      <c r="D22" s="4">
        <v>4.6265367199390797</v>
      </c>
      <c r="E22">
        <v>232</v>
      </c>
      <c r="F22" s="7">
        <f t="shared" si="1"/>
        <v>268</v>
      </c>
      <c r="G22" s="7">
        <v>88</v>
      </c>
      <c r="H22" s="29">
        <v>0.18787000000000001</v>
      </c>
      <c r="I22" s="29">
        <v>0.23250000000000001</v>
      </c>
      <c r="J22" s="29">
        <v>0.17386810927096219</v>
      </c>
      <c r="K22">
        <v>0.105655</v>
      </c>
      <c r="L22">
        <v>7.9812999999999995E-2</v>
      </c>
      <c r="M22">
        <v>9.5102999999999993E-2</v>
      </c>
    </row>
    <row r="23" spans="1:13" x14ac:dyDescent="0.3">
      <c r="A23">
        <v>14</v>
      </c>
      <c r="B23">
        <v>4</v>
      </c>
      <c r="C23" s="2">
        <v>51.006295303521803</v>
      </c>
      <c r="D23" s="2">
        <v>4.6270099659054802</v>
      </c>
      <c r="E23">
        <v>413</v>
      </c>
      <c r="F23" s="7">
        <f t="shared" si="1"/>
        <v>219.9</v>
      </c>
      <c r="G23" s="7">
        <v>39.9</v>
      </c>
      <c r="H23" s="29">
        <v>0.10788</v>
      </c>
      <c r="I23" s="29">
        <v>0.1701</v>
      </c>
      <c r="J23" s="29">
        <v>8.2208162198764936E-2</v>
      </c>
      <c r="K23">
        <v>0.110609</v>
      </c>
      <c r="L23">
        <v>9.9113000000000007E-2</v>
      </c>
      <c r="M23">
        <v>9.6228999999999995E-2</v>
      </c>
    </row>
    <row r="24" spans="1:13" x14ac:dyDescent="0.3">
      <c r="A24">
        <v>15</v>
      </c>
      <c r="B24">
        <v>1</v>
      </c>
      <c r="C24" s="2">
        <v>51.2990471144766</v>
      </c>
      <c r="D24" s="4">
        <v>4.8468345585548001</v>
      </c>
      <c r="E24">
        <v>313</v>
      </c>
      <c r="F24" s="7">
        <f t="shared" si="1"/>
        <v>241.1</v>
      </c>
      <c r="G24" s="7">
        <v>61.1</v>
      </c>
      <c r="H24" s="29">
        <v>5.4799999999999996E-3</v>
      </c>
      <c r="I24" s="29">
        <v>1.4E-3</v>
      </c>
      <c r="J24" s="29">
        <v>2.1790599788351121E-2</v>
      </c>
      <c r="K24">
        <v>7.8100000000000001E-4</v>
      </c>
      <c r="L24">
        <v>1.091E-3</v>
      </c>
      <c r="M24">
        <v>2.4250000000000001E-3</v>
      </c>
    </row>
    <row r="25" spans="1:13" x14ac:dyDescent="0.3">
      <c r="A25">
        <v>16</v>
      </c>
      <c r="B25">
        <v>6</v>
      </c>
      <c r="C25" s="2">
        <v>51.035040000000002</v>
      </c>
      <c r="D25" s="4">
        <v>3.7203900000000001</v>
      </c>
      <c r="E25">
        <v>139</v>
      </c>
      <c r="F25" s="7">
        <f t="shared" si="1"/>
        <v>252</v>
      </c>
      <c r="G25" s="7">
        <v>72</v>
      </c>
      <c r="H25" s="29">
        <v>0.21742</v>
      </c>
      <c r="I25" s="29">
        <v>0.22</v>
      </c>
      <c r="J25" s="29">
        <v>0.13547305787430799</v>
      </c>
      <c r="K25">
        <v>0.30058499999999999</v>
      </c>
      <c r="L25">
        <v>0.28777999999999998</v>
      </c>
      <c r="M25">
        <v>0.28107900000000002</v>
      </c>
    </row>
    <row r="26" spans="1:13" x14ac:dyDescent="0.3">
      <c r="A26">
        <v>16</v>
      </c>
      <c r="B26">
        <v>7</v>
      </c>
      <c r="C26" s="2">
        <v>51.034571999999997</v>
      </c>
      <c r="D26" s="4">
        <v>3.7194940000000001</v>
      </c>
      <c r="E26">
        <v>70</v>
      </c>
      <c r="F26" s="7">
        <f t="shared" si="1"/>
        <v>277</v>
      </c>
      <c r="G26" s="7">
        <v>97</v>
      </c>
      <c r="H26" s="29">
        <v>0.45523000000000002</v>
      </c>
      <c r="I26" s="29">
        <v>0.40079999999999999</v>
      </c>
      <c r="J26" s="29">
        <v>0.38469016324826738</v>
      </c>
      <c r="K26">
        <v>0.388075</v>
      </c>
      <c r="L26">
        <v>0.40619499999999997</v>
      </c>
      <c r="M26">
        <v>0.376805</v>
      </c>
    </row>
    <row r="27" spans="1:13" x14ac:dyDescent="0.3">
      <c r="A27">
        <v>16</v>
      </c>
      <c r="B27">
        <v>8</v>
      </c>
      <c r="C27" s="2">
        <v>51.035305999999999</v>
      </c>
      <c r="D27" s="4">
        <v>3.7193100000000001</v>
      </c>
      <c r="E27">
        <v>92</v>
      </c>
      <c r="F27" s="7">
        <f t="shared" si="1"/>
        <v>217</v>
      </c>
      <c r="G27" s="7">
        <v>37</v>
      </c>
      <c r="H27" s="29">
        <v>7.7439999999999995E-2</v>
      </c>
      <c r="I27" s="29">
        <v>0.16850000000000001</v>
      </c>
      <c r="J27" s="29">
        <v>0</v>
      </c>
      <c r="K27">
        <v>0.26639699999999999</v>
      </c>
      <c r="L27">
        <v>0.24876599999999999</v>
      </c>
      <c r="M27">
        <v>0.18947800000000001</v>
      </c>
    </row>
    <row r="28" spans="1:13" x14ac:dyDescent="0.3">
      <c r="A28">
        <v>16</v>
      </c>
      <c r="B28">
        <v>10</v>
      </c>
      <c r="C28" s="2">
        <v>51.035829999999997</v>
      </c>
      <c r="D28" s="4">
        <v>3.7202799999999998</v>
      </c>
      <c r="E28">
        <v>181</v>
      </c>
      <c r="F28" s="7">
        <f t="shared" si="1"/>
        <v>223</v>
      </c>
      <c r="G28" s="7">
        <v>43</v>
      </c>
      <c r="H28" s="29">
        <v>6.3560000000000005E-2</v>
      </c>
      <c r="I28" s="29">
        <v>3.2099999999999997E-2</v>
      </c>
      <c r="J28" s="29">
        <v>9.4758713894499899E-2</v>
      </c>
      <c r="K28">
        <v>0.21404200000000001</v>
      </c>
      <c r="L28">
        <v>0.18460499999999999</v>
      </c>
      <c r="M28">
        <v>0.125115</v>
      </c>
    </row>
    <row r="29" spans="1:13" x14ac:dyDescent="0.3">
      <c r="A29">
        <v>16</v>
      </c>
      <c r="B29">
        <v>11</v>
      </c>
      <c r="C29" s="2">
        <v>51.034999999999997</v>
      </c>
      <c r="D29" s="4">
        <v>3.71956</v>
      </c>
      <c r="E29">
        <v>84</v>
      </c>
      <c r="F29" s="7">
        <f t="shared" si="1"/>
        <v>242</v>
      </c>
      <c r="G29" s="7">
        <v>62</v>
      </c>
      <c r="H29" s="29">
        <v>0.18711</v>
      </c>
      <c r="I29" s="29">
        <v>0.25850000000000001</v>
      </c>
      <c r="J29" s="29">
        <v>0.28277461708178259</v>
      </c>
      <c r="K29">
        <v>0.31141000000000002</v>
      </c>
      <c r="L29">
        <v>0.289022</v>
      </c>
      <c r="M29">
        <v>0.31811499999999998</v>
      </c>
    </row>
    <row r="30" spans="1:13" x14ac:dyDescent="0.3">
      <c r="A30">
        <v>16</v>
      </c>
      <c r="B30">
        <v>2</v>
      </c>
      <c r="C30" s="2">
        <v>51.03396</v>
      </c>
      <c r="D30" s="4">
        <v>3.7180300000000002</v>
      </c>
      <c r="E30">
        <v>83</v>
      </c>
      <c r="F30" s="7">
        <f t="shared" si="1"/>
        <v>24</v>
      </c>
      <c r="G30" s="7">
        <v>204</v>
      </c>
      <c r="H30" s="29">
        <v>0.20341000000000001</v>
      </c>
      <c r="I30" s="29">
        <v>0.19289999999999999</v>
      </c>
      <c r="J30" s="29">
        <v>0.14083287620321119</v>
      </c>
      <c r="K30">
        <v>0.26976699999999998</v>
      </c>
      <c r="L30">
        <v>0.29388599999999998</v>
      </c>
      <c r="M30">
        <v>0.34789399999999998</v>
      </c>
    </row>
    <row r="31" spans="1:13" x14ac:dyDescent="0.3">
      <c r="A31">
        <v>17</v>
      </c>
      <c r="B31">
        <v>1</v>
      </c>
      <c r="C31" s="2">
        <v>51.123104149049198</v>
      </c>
      <c r="D31" s="4">
        <v>3.5671700904061399</v>
      </c>
      <c r="E31">
        <v>415</v>
      </c>
      <c r="F31" s="7">
        <f t="shared" si="1"/>
        <v>119.39999999999998</v>
      </c>
      <c r="G31" s="7">
        <v>299.39999999999998</v>
      </c>
      <c r="H31" s="29">
        <v>9.6799999999999997E-2</v>
      </c>
      <c r="I31" s="29">
        <v>8.3299999999999999E-2</v>
      </c>
      <c r="J31" s="29">
        <v>2.76633797244424E-2</v>
      </c>
      <c r="K31">
        <v>4.7405000000000003E-2</v>
      </c>
      <c r="L31">
        <v>2.3293999999999999E-2</v>
      </c>
      <c r="M31">
        <v>4.1019999999999997E-3</v>
      </c>
    </row>
    <row r="32" spans="1:13" x14ac:dyDescent="0.3">
      <c r="A32">
        <v>17</v>
      </c>
      <c r="B32">
        <v>2</v>
      </c>
      <c r="C32" s="2">
        <v>51.122352503718801</v>
      </c>
      <c r="D32" s="4">
        <v>3.5702940529051901</v>
      </c>
      <c r="E32">
        <v>187</v>
      </c>
      <c r="F32" s="7">
        <f t="shared" si="1"/>
        <v>130</v>
      </c>
      <c r="G32" s="7">
        <v>310</v>
      </c>
      <c r="H32" s="29">
        <v>0</v>
      </c>
      <c r="I32" s="29">
        <v>7.7999999999999996E-3</v>
      </c>
      <c r="J32" s="29">
        <v>0</v>
      </c>
      <c r="K32">
        <v>9.7619999999999998E-3</v>
      </c>
      <c r="L32" s="29">
        <v>0</v>
      </c>
      <c r="M32" s="29">
        <v>0</v>
      </c>
    </row>
    <row r="33" spans="1:13" x14ac:dyDescent="0.3">
      <c r="A33">
        <v>18</v>
      </c>
      <c r="B33">
        <v>1</v>
      </c>
      <c r="C33" s="2">
        <v>50.939922000000003</v>
      </c>
      <c r="D33" s="4">
        <v>4.0752540000000002</v>
      </c>
      <c r="E33">
        <v>706</v>
      </c>
      <c r="F33" s="7">
        <f t="shared" si="1"/>
        <v>240.8</v>
      </c>
      <c r="G33" s="7">
        <v>60.8</v>
      </c>
      <c r="H33" s="29">
        <v>5.7700000000000001E-2</v>
      </c>
      <c r="I33" s="29">
        <v>9.0999999999999998E-2</v>
      </c>
      <c r="J33" s="29">
        <v>1.834980854740274E-2</v>
      </c>
      <c r="K33">
        <v>0.162523</v>
      </c>
      <c r="L33">
        <v>0.16505600000000001</v>
      </c>
      <c r="M33">
        <v>0.16639100000000001</v>
      </c>
    </row>
    <row r="34" spans="1:13" x14ac:dyDescent="0.3">
      <c r="A34">
        <v>18</v>
      </c>
      <c r="B34">
        <v>2</v>
      </c>
      <c r="C34" s="2">
        <v>50.93777</v>
      </c>
      <c r="D34" s="4">
        <v>4.070951</v>
      </c>
      <c r="E34">
        <v>331</v>
      </c>
      <c r="F34" s="7">
        <f t="shared" si="1"/>
        <v>251.6</v>
      </c>
      <c r="G34" s="7">
        <v>71.599999999999994</v>
      </c>
      <c r="H34" s="29">
        <v>2.4199999999999998E-3</v>
      </c>
      <c r="I34" s="29">
        <v>7.0000000000000001E-3</v>
      </c>
      <c r="J34" s="29">
        <v>0</v>
      </c>
      <c r="K34">
        <v>0.120694</v>
      </c>
      <c r="L34">
        <v>0.14195199999999999</v>
      </c>
      <c r="M34">
        <v>0.106504</v>
      </c>
    </row>
    <row r="35" spans="1:13" x14ac:dyDescent="0.3">
      <c r="A35">
        <v>18</v>
      </c>
      <c r="B35">
        <v>3</v>
      </c>
      <c r="C35" s="2">
        <v>50.937745</v>
      </c>
      <c r="D35" s="4">
        <v>4.0694150000000002</v>
      </c>
      <c r="E35">
        <v>230</v>
      </c>
      <c r="F35" s="7">
        <f t="shared" si="1"/>
        <v>244</v>
      </c>
      <c r="G35" s="7">
        <v>64</v>
      </c>
      <c r="H35" s="29">
        <v>5.9859999999999997E-2</v>
      </c>
      <c r="I35" s="29">
        <v>0.1119</v>
      </c>
      <c r="J35" s="29">
        <v>0.13701149432725701</v>
      </c>
      <c r="K35">
        <v>0.169017</v>
      </c>
      <c r="L35">
        <v>0.21209800000000001</v>
      </c>
      <c r="M35">
        <v>0.22319700000000001</v>
      </c>
    </row>
    <row r="36" spans="1:13" x14ac:dyDescent="0.3">
      <c r="A36">
        <v>18</v>
      </c>
      <c r="B36">
        <v>4</v>
      </c>
      <c r="C36" s="2">
        <v>50.937044</v>
      </c>
      <c r="D36" s="4">
        <v>4.0649620000000004</v>
      </c>
      <c r="E36">
        <v>110</v>
      </c>
      <c r="F36" s="7">
        <f t="shared" si="1"/>
        <v>102</v>
      </c>
      <c r="G36" s="7">
        <v>282</v>
      </c>
      <c r="H36" s="29">
        <v>0.23028999999999999</v>
      </c>
      <c r="I36" s="29">
        <v>0.2465</v>
      </c>
      <c r="J36" s="29">
        <v>0.22207419763435279</v>
      </c>
      <c r="K36">
        <v>0.22125700000000001</v>
      </c>
      <c r="L36">
        <v>0.24021300000000001</v>
      </c>
      <c r="M36">
        <v>0.30274499999999999</v>
      </c>
    </row>
    <row r="37" spans="1:13" x14ac:dyDescent="0.3">
      <c r="A37">
        <v>19</v>
      </c>
      <c r="B37">
        <v>13</v>
      </c>
      <c r="C37" s="2">
        <v>51.031689999999998</v>
      </c>
      <c r="D37" s="4">
        <v>3.7169249999999998</v>
      </c>
      <c r="E37">
        <v>340</v>
      </c>
      <c r="F37" s="7">
        <f t="shared" si="1"/>
        <v>83.800000000000011</v>
      </c>
      <c r="G37" s="7">
        <v>263.8</v>
      </c>
      <c r="H37" s="29">
        <v>7.3999999999999996E-2</v>
      </c>
      <c r="I37" s="29">
        <v>0.1696</v>
      </c>
      <c r="J37" s="29">
        <v>9.2046126819696657E-3</v>
      </c>
      <c r="K37">
        <v>0.18473500000000001</v>
      </c>
      <c r="L37">
        <v>0.13147300000000001</v>
      </c>
      <c r="M37">
        <v>8.3446999999999993E-2</v>
      </c>
    </row>
    <row r="38" spans="1:13" x14ac:dyDescent="0.3">
      <c r="A38">
        <v>20</v>
      </c>
      <c r="B38">
        <v>1</v>
      </c>
      <c r="C38" s="2">
        <v>50.992404824040598</v>
      </c>
      <c r="D38" s="4">
        <v>4.6975971707516804</v>
      </c>
      <c r="E38">
        <v>188</v>
      </c>
      <c r="F38" s="7">
        <f t="shared" si="1"/>
        <v>313</v>
      </c>
      <c r="G38" s="7">
        <v>133</v>
      </c>
      <c r="H38" s="29">
        <v>0</v>
      </c>
      <c r="I38" s="29">
        <v>0</v>
      </c>
      <c r="J38" s="29">
        <v>0</v>
      </c>
      <c r="K38">
        <v>8.4799999999999997E-3</v>
      </c>
      <c r="L38">
        <v>1.6549999999999999E-2</v>
      </c>
      <c r="M38">
        <v>1.8155000000000001E-2</v>
      </c>
    </row>
    <row r="39" spans="1:13" x14ac:dyDescent="0.3">
      <c r="A39">
        <v>20</v>
      </c>
      <c r="B39">
        <v>2</v>
      </c>
      <c r="C39" s="2">
        <v>50.997862248713602</v>
      </c>
      <c r="D39" s="4">
        <v>4.6939183900001602</v>
      </c>
      <c r="E39">
        <v>494</v>
      </c>
      <c r="F39" s="7">
        <f t="shared" si="1"/>
        <v>165.79999999999995</v>
      </c>
      <c r="G39" s="7">
        <v>345.8</v>
      </c>
      <c r="H39" s="29">
        <v>0.12354999999999999</v>
      </c>
      <c r="I39" s="29">
        <v>0.1168</v>
      </c>
      <c r="J39" s="29">
        <v>0.13842033807412099</v>
      </c>
      <c r="K39">
        <v>0.10391400000000001</v>
      </c>
      <c r="L39">
        <v>0.12352299999999999</v>
      </c>
      <c r="M39">
        <v>0.147038</v>
      </c>
    </row>
    <row r="40" spans="1:13" x14ac:dyDescent="0.3">
      <c r="A40">
        <v>22</v>
      </c>
      <c r="B40">
        <v>11</v>
      </c>
      <c r="C40" s="2">
        <v>51.034999999999997</v>
      </c>
      <c r="D40" s="4">
        <v>3.71956</v>
      </c>
      <c r="E40">
        <v>687</v>
      </c>
      <c r="F40" s="7">
        <f t="shared" si="1"/>
        <v>63</v>
      </c>
      <c r="G40" s="7">
        <v>243</v>
      </c>
      <c r="H40" s="29">
        <v>0.18711</v>
      </c>
      <c r="I40" s="29">
        <v>0.25850000000000001</v>
      </c>
      <c r="J40" s="29">
        <v>0.28277461708178259</v>
      </c>
      <c r="K40">
        <v>0.32049100000000003</v>
      </c>
      <c r="L40">
        <v>0.30568600000000001</v>
      </c>
      <c r="M40">
        <v>0.32006200000000001</v>
      </c>
    </row>
    <row r="41" spans="1:13" x14ac:dyDescent="0.3">
      <c r="A41">
        <v>21</v>
      </c>
      <c r="B41" t="s">
        <v>107</v>
      </c>
      <c r="C41" s="2">
        <v>51.059735000000003</v>
      </c>
      <c r="D41" s="2">
        <v>3.6386810000000001</v>
      </c>
      <c r="E41">
        <v>583</v>
      </c>
      <c r="F41" s="7">
        <f t="shared" si="1"/>
        <v>123.30000000000001</v>
      </c>
      <c r="G41" s="7">
        <v>303.3</v>
      </c>
      <c r="H41" s="29">
        <v>0</v>
      </c>
      <c r="I41" s="29">
        <v>6.3899999999999998E-2</v>
      </c>
      <c r="J41" s="29">
        <v>0</v>
      </c>
      <c r="K41">
        <v>0.108399</v>
      </c>
      <c r="L41">
        <v>0.100505</v>
      </c>
      <c r="M41">
        <v>0.10882799999999999</v>
      </c>
    </row>
    <row r="42" spans="1:13" x14ac:dyDescent="0.3">
      <c r="A42">
        <v>21</v>
      </c>
      <c r="B42" t="s">
        <v>108</v>
      </c>
      <c r="C42" s="2">
        <v>51.055128000000003</v>
      </c>
      <c r="D42" s="4">
        <v>3.6395300000000002</v>
      </c>
      <c r="E42">
        <v>469</v>
      </c>
      <c r="F42" s="7">
        <f t="shared" si="1"/>
        <v>65.800000000000011</v>
      </c>
      <c r="G42" s="7">
        <v>245.8</v>
      </c>
      <c r="H42" s="29">
        <v>0</v>
      </c>
      <c r="I42" s="29">
        <v>0</v>
      </c>
      <c r="J42" s="29">
        <v>0</v>
      </c>
      <c r="K42">
        <v>7.6086000000000001E-2</v>
      </c>
      <c r="L42">
        <v>7.7475000000000002E-2</v>
      </c>
      <c r="M42">
        <v>7.8888E-2</v>
      </c>
    </row>
    <row r="43" spans="1:13" x14ac:dyDescent="0.3">
      <c r="A43">
        <v>21</v>
      </c>
      <c r="B43" t="s">
        <v>109</v>
      </c>
      <c r="C43" s="2">
        <v>51.058717999999999</v>
      </c>
      <c r="D43" s="4">
        <v>3.6401729999999999</v>
      </c>
      <c r="E43">
        <v>435</v>
      </c>
      <c r="F43" s="7">
        <f t="shared" si="1"/>
        <v>118.39999999999998</v>
      </c>
      <c r="G43" s="7">
        <v>298.39999999999998</v>
      </c>
      <c r="H43" s="29">
        <v>6.8909999999999999E-2</v>
      </c>
      <c r="I43" s="29">
        <v>7.8299999999999995E-2</v>
      </c>
      <c r="J43" s="29">
        <v>0</v>
      </c>
      <c r="K43">
        <v>0.116327</v>
      </c>
      <c r="L43">
        <v>0.13059399999999999</v>
      </c>
      <c r="M43">
        <v>0.11335099999999999</v>
      </c>
    </row>
    <row r="44" spans="1:13" x14ac:dyDescent="0.3">
      <c r="A44">
        <v>21</v>
      </c>
      <c r="B44" t="s">
        <v>110</v>
      </c>
      <c r="C44" s="2">
        <v>51.057296000000001</v>
      </c>
      <c r="D44" s="4">
        <v>3.6429230000000001</v>
      </c>
      <c r="E44">
        <v>196</v>
      </c>
      <c r="F44" s="7">
        <f t="shared" si="1"/>
        <v>104</v>
      </c>
      <c r="G44" s="7">
        <v>284</v>
      </c>
      <c r="H44" s="29">
        <v>0.15221000000000001</v>
      </c>
      <c r="I44" s="29">
        <v>0.1208</v>
      </c>
      <c r="J44" s="29">
        <v>5.6898598670932929E-2</v>
      </c>
      <c r="K44">
        <v>0.13888400000000001</v>
      </c>
      <c r="L44">
        <v>0.14244599999999999</v>
      </c>
      <c r="M44">
        <v>0.138576</v>
      </c>
    </row>
    <row r="45" spans="1:13" x14ac:dyDescent="0.3">
      <c r="A45">
        <v>21</v>
      </c>
      <c r="B45" t="s">
        <v>111</v>
      </c>
      <c r="C45" s="2">
        <v>51.055802999999997</v>
      </c>
      <c r="D45" s="4">
        <v>3.6455410000000001</v>
      </c>
      <c r="E45">
        <v>118</v>
      </c>
      <c r="F45" s="7">
        <f t="shared" si="1"/>
        <v>3</v>
      </c>
      <c r="G45" s="7">
        <v>183</v>
      </c>
      <c r="H45" s="29">
        <v>0.17041999999999999</v>
      </c>
      <c r="I45" s="29">
        <v>0.1658</v>
      </c>
      <c r="J45" s="29">
        <v>0</v>
      </c>
      <c r="K45">
        <v>0.15918599999999999</v>
      </c>
      <c r="L45">
        <v>0.121338</v>
      </c>
      <c r="M45">
        <v>6.9820999999999994E-2</v>
      </c>
    </row>
    <row r="46" spans="1:13" x14ac:dyDescent="0.3">
      <c r="A46">
        <v>21</v>
      </c>
      <c r="B46" t="s">
        <v>119</v>
      </c>
      <c r="C46" s="2">
        <v>51.055878999999997</v>
      </c>
      <c r="D46" s="4">
        <v>3.645524</v>
      </c>
      <c r="E46">
        <v>109</v>
      </c>
      <c r="F46" s="7">
        <f t="shared" si="1"/>
        <v>4</v>
      </c>
      <c r="G46" s="7">
        <v>184</v>
      </c>
      <c r="H46" s="29">
        <v>0.11183</v>
      </c>
      <c r="I46" s="29">
        <v>0.16370000000000001</v>
      </c>
      <c r="J46" s="29">
        <v>7.4943002334207252E-3</v>
      </c>
      <c r="K46">
        <v>0.15940699999999999</v>
      </c>
      <c r="L46">
        <v>0.115623</v>
      </c>
      <c r="M46">
        <v>6.9306000000000006E-2</v>
      </c>
    </row>
    <row r="47" spans="1:13" x14ac:dyDescent="0.3">
      <c r="A47">
        <v>21</v>
      </c>
      <c r="B47" t="s">
        <v>122</v>
      </c>
      <c r="C47" s="2">
        <v>51.057932000000001</v>
      </c>
      <c r="D47" s="4">
        <v>3.6475840000000002</v>
      </c>
      <c r="E47">
        <v>181</v>
      </c>
      <c r="F47" s="7">
        <f t="shared" si="1"/>
        <v>229</v>
      </c>
      <c r="G47" s="7">
        <v>49</v>
      </c>
      <c r="H47" s="29">
        <v>0.17041999999999999</v>
      </c>
      <c r="I47" s="29">
        <v>0.14810000000000001</v>
      </c>
      <c r="J47" s="29">
        <v>2.519979672630741E-2</v>
      </c>
      <c r="K47">
        <v>0.14732899999999999</v>
      </c>
      <c r="L47">
        <v>0.145649</v>
      </c>
      <c r="M47">
        <v>0.134965</v>
      </c>
    </row>
    <row r="48" spans="1:13" x14ac:dyDescent="0.3">
      <c r="A48">
        <v>21</v>
      </c>
      <c r="B48" t="s">
        <v>121</v>
      </c>
      <c r="C48" s="2">
        <v>51.057965000000003</v>
      </c>
      <c r="D48" s="4">
        <v>3.6472060000000002</v>
      </c>
      <c r="E48">
        <v>165</v>
      </c>
      <c r="F48" s="7">
        <f t="shared" si="1"/>
        <v>222</v>
      </c>
      <c r="G48" s="7">
        <v>42</v>
      </c>
      <c r="H48" s="29">
        <v>0.17909</v>
      </c>
      <c r="I48" s="29">
        <v>0.14399999999999999</v>
      </c>
      <c r="J48" s="29">
        <v>0.14930452728609789</v>
      </c>
      <c r="K48">
        <v>0.151335</v>
      </c>
      <c r="L48">
        <v>0.16214400000000001</v>
      </c>
      <c r="M48">
        <v>0.11244700000000001</v>
      </c>
    </row>
    <row r="49" spans="1:13" x14ac:dyDescent="0.3">
      <c r="A49">
        <v>21</v>
      </c>
      <c r="B49" t="s">
        <v>112</v>
      </c>
      <c r="C49" s="2">
        <v>51.056820000000002</v>
      </c>
      <c r="D49" s="2">
        <v>3.6453669999999998</v>
      </c>
      <c r="E49">
        <v>19</v>
      </c>
      <c r="F49" s="7">
        <f t="shared" si="1"/>
        <v>77</v>
      </c>
      <c r="G49" s="7">
        <v>257</v>
      </c>
      <c r="H49" s="29">
        <v>8.8139999999999996E-2</v>
      </c>
      <c r="I49" s="29">
        <v>0.1469</v>
      </c>
      <c r="J49" s="29">
        <v>2.374164953906421E-2</v>
      </c>
      <c r="K49">
        <v>0.15051200000000001</v>
      </c>
      <c r="L49">
        <v>0.116095</v>
      </c>
      <c r="M49">
        <v>3.0459E-2</v>
      </c>
    </row>
    <row r="50" spans="1:13" x14ac:dyDescent="0.3">
      <c r="A50">
        <v>21</v>
      </c>
      <c r="B50" t="s">
        <v>113</v>
      </c>
      <c r="C50" s="2">
        <v>51.057257</v>
      </c>
      <c r="D50" s="2">
        <v>3.6453850000000001</v>
      </c>
      <c r="E50">
        <v>48</v>
      </c>
      <c r="F50" s="7">
        <f t="shared" si="1"/>
        <v>158</v>
      </c>
      <c r="G50" s="7">
        <v>338</v>
      </c>
      <c r="H50" s="29">
        <v>0.13463</v>
      </c>
      <c r="I50" s="29">
        <v>0.1595</v>
      </c>
      <c r="J50" s="29">
        <v>0.16037562750458489</v>
      </c>
      <c r="K50">
        <v>0.150009</v>
      </c>
      <c r="L50">
        <v>0.127521</v>
      </c>
      <c r="M50">
        <v>9.1095999999999996E-2</v>
      </c>
    </row>
    <row r="51" spans="1:13" x14ac:dyDescent="0.3">
      <c r="A51">
        <v>23</v>
      </c>
      <c r="B51">
        <v>1</v>
      </c>
      <c r="C51" s="2">
        <v>51.392940000000003</v>
      </c>
      <c r="D51" s="4">
        <v>4.5062899999999999</v>
      </c>
      <c r="E51">
        <v>957</v>
      </c>
      <c r="F51" s="7">
        <f t="shared" si="1"/>
        <v>63.600000000000023</v>
      </c>
      <c r="G51" s="7">
        <v>243.6</v>
      </c>
      <c r="H51" s="29">
        <v>3.3250000000000002E-2</v>
      </c>
      <c r="I51" s="29">
        <v>9.6500000000000002E-2</v>
      </c>
      <c r="J51" s="29">
        <v>1.8410137130212469E-2</v>
      </c>
      <c r="K51">
        <v>5.2505999999999997E-2</v>
      </c>
      <c r="L51">
        <v>3.5727000000000002E-2</v>
      </c>
      <c r="M51">
        <v>2.7621E-2</v>
      </c>
    </row>
    <row r="52" spans="1:13" x14ac:dyDescent="0.3">
      <c r="A52">
        <v>23</v>
      </c>
      <c r="B52">
        <v>2</v>
      </c>
      <c r="C52" s="2">
        <v>51.396279999999997</v>
      </c>
      <c r="D52" s="4">
        <v>4.5110799999999998</v>
      </c>
      <c r="E52">
        <v>526</v>
      </c>
      <c r="F52" s="7">
        <f t="shared" si="1"/>
        <v>84.199999999999989</v>
      </c>
      <c r="G52" s="7">
        <v>264.2</v>
      </c>
      <c r="H52" s="29">
        <v>1.7829999999999999E-2</v>
      </c>
      <c r="I52" s="29">
        <v>4.8599999999999997E-2</v>
      </c>
      <c r="J52" s="29">
        <v>0</v>
      </c>
      <c r="K52">
        <v>3.7642000000000002E-2</v>
      </c>
      <c r="L52">
        <v>3.4297000000000001E-2</v>
      </c>
      <c r="M52">
        <v>3.0405999999999999E-2</v>
      </c>
    </row>
    <row r="53" spans="1:13" x14ac:dyDescent="0.3">
      <c r="A53">
        <v>23</v>
      </c>
      <c r="B53">
        <v>3</v>
      </c>
      <c r="C53" s="2">
        <v>51.396369999999997</v>
      </c>
      <c r="D53" s="4">
        <v>4.5156000000000001</v>
      </c>
      <c r="E53">
        <v>214</v>
      </c>
      <c r="F53" s="7">
        <f t="shared" si="1"/>
        <v>78</v>
      </c>
      <c r="G53" s="7">
        <v>258</v>
      </c>
      <c r="H53" s="29">
        <v>8.7260000000000004E-2</v>
      </c>
      <c r="I53" s="29">
        <v>2.18E-2</v>
      </c>
      <c r="J53" s="29">
        <v>0.25559224888054649</v>
      </c>
      <c r="K53">
        <v>1.8929000000000001E-2</v>
      </c>
      <c r="L53">
        <v>3.2568E-2</v>
      </c>
      <c r="M53">
        <v>4.2844E-2</v>
      </c>
    </row>
    <row r="54" spans="1:13" x14ac:dyDescent="0.3">
      <c r="A54">
        <v>24</v>
      </c>
      <c r="B54">
        <v>1</v>
      </c>
      <c r="C54" s="2">
        <v>50.898144000000002</v>
      </c>
      <c r="D54" s="2">
        <v>4.7631199999999998</v>
      </c>
      <c r="E54">
        <v>889</v>
      </c>
      <c r="F54" s="7">
        <f t="shared" si="1"/>
        <v>49.899999999999977</v>
      </c>
      <c r="G54" s="7">
        <v>229.9</v>
      </c>
      <c r="H54" s="29">
        <v>0</v>
      </c>
      <c r="I54" s="29">
        <v>0</v>
      </c>
      <c r="J54" s="29">
        <v>0</v>
      </c>
      <c r="K54">
        <v>1.9366999999999999E-2</v>
      </c>
      <c r="L54">
        <v>1.2612999999999999E-2</v>
      </c>
      <c r="M54">
        <v>2.4580000000000001E-3</v>
      </c>
    </row>
    <row r="55" spans="1:13" x14ac:dyDescent="0.3">
      <c r="A55">
        <v>24</v>
      </c>
      <c r="B55">
        <v>2</v>
      </c>
      <c r="C55" s="2">
        <v>50.901733999999998</v>
      </c>
      <c r="D55" s="2">
        <v>4.7667469999999996</v>
      </c>
      <c r="E55">
        <v>459</v>
      </c>
      <c r="F55" s="7">
        <f t="shared" si="1"/>
        <v>67.800000000000011</v>
      </c>
      <c r="G55" s="7">
        <v>247.8</v>
      </c>
      <c r="H55" s="29">
        <v>0</v>
      </c>
      <c r="I55" s="29">
        <v>0</v>
      </c>
      <c r="J55" s="29">
        <v>0</v>
      </c>
      <c r="K55">
        <v>3.6499999999999998E-2</v>
      </c>
      <c r="L55">
        <v>2.2742999999999999E-2</v>
      </c>
      <c r="M55">
        <v>2.5659000000000001E-2</v>
      </c>
    </row>
    <row r="56" spans="1:13" x14ac:dyDescent="0.3">
      <c r="A56">
        <v>24</v>
      </c>
      <c r="B56">
        <v>3</v>
      </c>
      <c r="C56" s="2">
        <v>50.902498999999999</v>
      </c>
      <c r="D56" s="2">
        <v>4.7696649999999998</v>
      </c>
      <c r="E56">
        <v>237</v>
      </c>
      <c r="F56" s="7">
        <f t="shared" si="1"/>
        <v>68</v>
      </c>
      <c r="G56" s="7">
        <v>248</v>
      </c>
      <c r="H56" s="29">
        <v>1.503E-2</v>
      </c>
      <c r="I56" s="29">
        <v>1.44E-2</v>
      </c>
      <c r="J56" s="29">
        <v>0</v>
      </c>
      <c r="K56">
        <v>5.6932000000000003E-2</v>
      </c>
      <c r="L56">
        <v>3.9135999999999997E-2</v>
      </c>
      <c r="M56">
        <v>4.7268999999999999E-2</v>
      </c>
    </row>
    <row r="57" spans="1:13" x14ac:dyDescent="0.3">
      <c r="A57">
        <v>26</v>
      </c>
      <c r="B57">
        <v>1</v>
      </c>
      <c r="C57" s="2">
        <v>50.971343804223999</v>
      </c>
      <c r="D57" s="2">
        <v>4.1858308341108197</v>
      </c>
      <c r="E57">
        <v>548</v>
      </c>
      <c r="F57" s="7">
        <f t="shared" si="1"/>
        <v>203.3</v>
      </c>
      <c r="G57" s="7">
        <v>23.3</v>
      </c>
      <c r="H57" s="29">
        <v>0.16622000000000001</v>
      </c>
      <c r="I57" s="29">
        <v>0.26500000000000001</v>
      </c>
      <c r="J57" s="29">
        <v>0.17520061536250139</v>
      </c>
      <c r="K57">
        <v>0.25031399999999998</v>
      </c>
      <c r="L57">
        <v>0.228628</v>
      </c>
      <c r="M57">
        <v>0.20554700000000001</v>
      </c>
    </row>
    <row r="58" spans="1:13" x14ac:dyDescent="0.3">
      <c r="A58">
        <v>27</v>
      </c>
      <c r="B58">
        <v>1</v>
      </c>
      <c r="C58" s="2">
        <v>50.770739602176903</v>
      </c>
      <c r="D58" s="2">
        <v>2.8215275129427599</v>
      </c>
      <c r="E58">
        <v>674</v>
      </c>
      <c r="F58" s="7">
        <f>MOD(180+G58,360)</f>
        <v>280.5</v>
      </c>
      <c r="G58" s="7">
        <v>100.5</v>
      </c>
      <c r="H58" s="29">
        <v>0</v>
      </c>
      <c r="I58" s="29">
        <v>0</v>
      </c>
      <c r="J58" s="29">
        <v>0</v>
      </c>
      <c r="K58">
        <v>7.8510000000000003E-3</v>
      </c>
      <c r="L58">
        <v>8.7170000000000008E-3</v>
      </c>
      <c r="M58">
        <v>4.7559999999999998E-3</v>
      </c>
    </row>
    <row r="59" spans="1:13" x14ac:dyDescent="0.3">
      <c r="A59">
        <v>28</v>
      </c>
      <c r="B59" t="s">
        <v>159</v>
      </c>
      <c r="C59" s="2">
        <v>51.050367000000001</v>
      </c>
      <c r="D59" s="2">
        <v>3.758229</v>
      </c>
      <c r="E59">
        <v>359</v>
      </c>
      <c r="F59" s="7">
        <f t="shared" ref="F59:F89" si="2">MOD(180+G59,360)</f>
        <v>72.5</v>
      </c>
      <c r="G59" s="7">
        <v>252.5</v>
      </c>
      <c r="H59" s="29">
        <v>0.26888000000000001</v>
      </c>
      <c r="I59" s="29">
        <v>0.2445</v>
      </c>
      <c r="J59" s="29">
        <v>0.23526190482445941</v>
      </c>
      <c r="K59">
        <v>0.26864300000000002</v>
      </c>
      <c r="L59">
        <v>0.23613600000000001</v>
      </c>
      <c r="M59">
        <v>0.24044699999999999</v>
      </c>
    </row>
    <row r="60" spans="1:13" x14ac:dyDescent="0.3">
      <c r="A60">
        <v>29</v>
      </c>
      <c r="B60">
        <v>1</v>
      </c>
      <c r="C60" s="2">
        <v>50.957020928875998</v>
      </c>
      <c r="D60" s="2">
        <v>4.8425238128431403</v>
      </c>
      <c r="E60">
        <v>619</v>
      </c>
      <c r="F60" s="7">
        <f t="shared" si="2"/>
        <v>88.199999999999989</v>
      </c>
      <c r="G60" s="7">
        <v>268.2</v>
      </c>
      <c r="H60" s="29">
        <v>9.0399999999999994E-3</v>
      </c>
      <c r="I60" s="29">
        <v>2.3E-3</v>
      </c>
      <c r="J60" s="29">
        <v>0</v>
      </c>
      <c r="K60">
        <v>2.4929E-2</v>
      </c>
      <c r="L60">
        <v>1.2364999999999999E-2</v>
      </c>
      <c r="M60">
        <v>5.0000000000000002E-5</v>
      </c>
    </row>
    <row r="61" spans="1:13" x14ac:dyDescent="0.3">
      <c r="A61">
        <v>30</v>
      </c>
      <c r="B61">
        <v>1</v>
      </c>
      <c r="C61" s="2">
        <v>50.9942622276793</v>
      </c>
      <c r="D61" s="2">
        <v>4.8281527895066203</v>
      </c>
      <c r="E61">
        <v>197</v>
      </c>
      <c r="F61" s="7">
        <f t="shared" si="2"/>
        <v>35</v>
      </c>
      <c r="G61" s="7">
        <v>215</v>
      </c>
      <c r="H61" s="29">
        <v>0.10736999999999999</v>
      </c>
      <c r="I61" s="29">
        <v>8.7599999999999997E-2</v>
      </c>
      <c r="J61" s="29">
        <v>0.10496067782210571</v>
      </c>
      <c r="K61">
        <v>8.4569000000000005E-2</v>
      </c>
      <c r="L61">
        <v>8.8482000000000005E-2</v>
      </c>
      <c r="M61">
        <v>9.7045000000000006E-2</v>
      </c>
    </row>
    <row r="62" spans="1:13" x14ac:dyDescent="0.3">
      <c r="A62">
        <v>30</v>
      </c>
      <c r="B62">
        <v>2</v>
      </c>
      <c r="C62" s="2">
        <v>50.994288569566201</v>
      </c>
      <c r="D62" s="2">
        <v>4.8350565311112899</v>
      </c>
      <c r="E62">
        <v>404</v>
      </c>
      <c r="F62" s="7">
        <f t="shared" si="2"/>
        <v>293.10000000000002</v>
      </c>
      <c r="G62" s="7">
        <v>113.10000000000002</v>
      </c>
      <c r="H62" s="29">
        <v>0</v>
      </c>
      <c r="I62" s="29">
        <v>5.7999999999999996E-3</v>
      </c>
      <c r="J62" s="29">
        <v>0</v>
      </c>
      <c r="K62">
        <v>2.8590999999999998E-2</v>
      </c>
      <c r="L62">
        <v>9.6790000000000001E-3</v>
      </c>
      <c r="M62">
        <v>2.1150000000000001E-3</v>
      </c>
    </row>
    <row r="63" spans="1:13" x14ac:dyDescent="0.3">
      <c r="A63">
        <v>30</v>
      </c>
      <c r="B63">
        <v>3</v>
      </c>
      <c r="C63" s="2">
        <v>50.993755289032102</v>
      </c>
      <c r="D63" s="2">
        <v>4.8362176125991603</v>
      </c>
      <c r="E63">
        <v>503</v>
      </c>
      <c r="F63" s="7">
        <f t="shared" si="2"/>
        <v>295.60000000000002</v>
      </c>
      <c r="G63" s="7">
        <v>115.60000000000002</v>
      </c>
      <c r="H63" s="29">
        <v>1.274E-2</v>
      </c>
      <c r="I63" s="29">
        <v>0.11940000000000001</v>
      </c>
      <c r="J63" s="29">
        <v>1.9843060391085372E-2</v>
      </c>
      <c r="K63">
        <v>5.1066E-2</v>
      </c>
      <c r="L63">
        <v>1.0088E-2</v>
      </c>
      <c r="M63">
        <v>3.2429999999999998E-3</v>
      </c>
    </row>
    <row r="64" spans="1:13" x14ac:dyDescent="0.3">
      <c r="A64">
        <v>30</v>
      </c>
      <c r="B64">
        <v>4</v>
      </c>
      <c r="C64" s="2">
        <v>50.996388697507101</v>
      </c>
      <c r="D64" s="2">
        <v>4.8367092425878599</v>
      </c>
      <c r="E64">
        <v>493</v>
      </c>
      <c r="F64" s="7">
        <f t="shared" si="2"/>
        <v>261.2</v>
      </c>
      <c r="G64" s="7">
        <v>81.199999999999989</v>
      </c>
      <c r="H64" s="29">
        <v>6.2399999999999999E-3</v>
      </c>
      <c r="I64" s="29">
        <v>8.4400000000000003E-2</v>
      </c>
      <c r="J64" s="29">
        <v>0</v>
      </c>
      <c r="K64">
        <v>8.7848999999999997E-2</v>
      </c>
      <c r="L64">
        <v>9.7529999999999995E-3</v>
      </c>
      <c r="M64">
        <v>7.9044000000000003E-2</v>
      </c>
    </row>
    <row r="65" spans="1:13" x14ac:dyDescent="0.3">
      <c r="A65">
        <v>30</v>
      </c>
      <c r="B65">
        <v>5</v>
      </c>
      <c r="C65" s="2">
        <v>51.0014575923461</v>
      </c>
      <c r="D65" s="2">
        <v>4.8395544226883302</v>
      </c>
      <c r="E65">
        <v>939</v>
      </c>
      <c r="F65" s="7">
        <f t="shared" si="2"/>
        <v>227.10000000000002</v>
      </c>
      <c r="G65" s="7">
        <v>47.100000000000023</v>
      </c>
      <c r="H65" s="29">
        <v>0.15909000000000001</v>
      </c>
      <c r="I65" s="29">
        <v>0.1404</v>
      </c>
      <c r="J65" s="29">
        <v>0</v>
      </c>
      <c r="K65">
        <v>0.120295</v>
      </c>
      <c r="L65">
        <v>7.8039999999999998E-2</v>
      </c>
      <c r="M65">
        <v>0.13358600000000001</v>
      </c>
    </row>
    <row r="66" spans="1:13" x14ac:dyDescent="0.3">
      <c r="A66">
        <v>30</v>
      </c>
      <c r="B66">
        <v>6</v>
      </c>
      <c r="C66" s="2">
        <v>50.992043490558302</v>
      </c>
      <c r="D66" s="2">
        <v>4.8410502344173798</v>
      </c>
      <c r="E66">
        <v>891</v>
      </c>
      <c r="F66" s="7">
        <f t="shared" si="2"/>
        <v>297.2</v>
      </c>
      <c r="G66" s="7">
        <v>117.19999999999999</v>
      </c>
      <c r="H66" s="29">
        <v>0.19564000000000001</v>
      </c>
      <c r="I66" s="29">
        <v>0.27350000000000002</v>
      </c>
      <c r="J66" s="29">
        <v>6.800892891998972E-2</v>
      </c>
      <c r="K66">
        <v>0.141511</v>
      </c>
      <c r="L66">
        <v>0.135932</v>
      </c>
      <c r="M66">
        <v>9.5842999999999998E-2</v>
      </c>
    </row>
    <row r="67" spans="1:13" x14ac:dyDescent="0.3">
      <c r="A67">
        <v>30</v>
      </c>
      <c r="B67">
        <v>7</v>
      </c>
      <c r="C67" s="2">
        <v>50.9937396556031</v>
      </c>
      <c r="D67" s="2">
        <v>4.8362313388566998</v>
      </c>
      <c r="E67">
        <v>504</v>
      </c>
      <c r="F67" s="7">
        <f t="shared" si="2"/>
        <v>295.8</v>
      </c>
      <c r="G67" s="7">
        <v>115.80000000000001</v>
      </c>
      <c r="H67" s="29">
        <v>0</v>
      </c>
      <c r="I67" s="29">
        <v>6.13E-2</v>
      </c>
      <c r="J67" s="29">
        <v>0</v>
      </c>
      <c r="K67">
        <v>5.1133999999999999E-2</v>
      </c>
      <c r="L67">
        <v>0.107211</v>
      </c>
      <c r="M67">
        <v>3.2390000000000001E-3</v>
      </c>
    </row>
    <row r="68" spans="1:13" x14ac:dyDescent="0.3">
      <c r="A68">
        <v>31</v>
      </c>
      <c r="B68" t="s">
        <v>108</v>
      </c>
      <c r="C68" s="2">
        <v>51.055128000000003</v>
      </c>
      <c r="D68" s="4">
        <v>3.6395300000000002</v>
      </c>
      <c r="E68">
        <v>1058</v>
      </c>
      <c r="F68" s="7">
        <f t="shared" si="2"/>
        <v>114.19999999999999</v>
      </c>
      <c r="G68" s="7">
        <v>294.2</v>
      </c>
      <c r="H68" s="29">
        <v>0</v>
      </c>
      <c r="I68" s="29">
        <v>0</v>
      </c>
      <c r="J68" s="29">
        <v>0</v>
      </c>
      <c r="K68">
        <v>7.2510000000000005E-2</v>
      </c>
      <c r="L68">
        <v>6.6459000000000004E-2</v>
      </c>
      <c r="M68">
        <v>7.0041999999999993E-2</v>
      </c>
    </row>
    <row r="69" spans="1:13" x14ac:dyDescent="0.3">
      <c r="A69">
        <v>31</v>
      </c>
      <c r="B69" t="s">
        <v>111</v>
      </c>
      <c r="C69" s="2">
        <v>51.057932000000001</v>
      </c>
      <c r="D69" s="4">
        <v>3.6475840000000002</v>
      </c>
      <c r="E69">
        <v>846</v>
      </c>
      <c r="F69" s="7">
        <f t="shared" si="2"/>
        <v>151.80000000000001</v>
      </c>
      <c r="G69" s="7">
        <v>331.8</v>
      </c>
      <c r="H69" s="29">
        <v>0.17041999999999999</v>
      </c>
      <c r="I69" s="29">
        <v>0.14810000000000001</v>
      </c>
      <c r="J69" s="29">
        <v>2.519979672630741E-2</v>
      </c>
      <c r="K69">
        <v>0.15299599999999999</v>
      </c>
      <c r="L69">
        <v>0.17122499999999999</v>
      </c>
      <c r="M69">
        <v>0.17175599999999999</v>
      </c>
    </row>
    <row r="70" spans="1:13" x14ac:dyDescent="0.3">
      <c r="A70">
        <v>32</v>
      </c>
      <c r="B70" t="s">
        <v>178</v>
      </c>
      <c r="C70" s="2">
        <v>51.180677000000003</v>
      </c>
      <c r="D70" s="2">
        <v>4.8423100000000003</v>
      </c>
      <c r="E70">
        <v>448</v>
      </c>
      <c r="F70" s="7">
        <f t="shared" si="2"/>
        <v>48.399999999999977</v>
      </c>
      <c r="G70" s="7">
        <v>228.4</v>
      </c>
      <c r="H70" s="29">
        <v>2.1700000000000001E-3</v>
      </c>
      <c r="I70" s="29">
        <v>9.7000000000000003E-3</v>
      </c>
      <c r="J70" s="29">
        <v>0</v>
      </c>
      <c r="K70">
        <v>3.62E-3</v>
      </c>
      <c r="L70">
        <v>3.591E-3</v>
      </c>
      <c r="M70">
        <v>3.3470000000000001E-3</v>
      </c>
    </row>
    <row r="71" spans="1:13" x14ac:dyDescent="0.3">
      <c r="A71">
        <v>32</v>
      </c>
      <c r="B71" t="s">
        <v>179</v>
      </c>
      <c r="C71" s="2">
        <v>51.182701999999999</v>
      </c>
      <c r="D71" s="2">
        <v>4.8438109999999996</v>
      </c>
      <c r="E71">
        <v>241</v>
      </c>
      <c r="F71" s="7">
        <f t="shared" si="2"/>
        <v>73</v>
      </c>
      <c r="G71" s="7">
        <v>253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</row>
    <row r="72" spans="1:13" x14ac:dyDescent="0.3">
      <c r="A72">
        <v>33</v>
      </c>
      <c r="B72" t="s">
        <v>181</v>
      </c>
      <c r="C72" s="2">
        <v>51.033852000000003</v>
      </c>
      <c r="D72" s="2">
        <v>3.7096689999999999</v>
      </c>
      <c r="E72">
        <v>78</v>
      </c>
      <c r="F72" s="7">
        <f t="shared" si="2"/>
        <v>113</v>
      </c>
      <c r="G72" s="7">
        <v>293</v>
      </c>
      <c r="H72" s="29">
        <v>0.45445999999999998</v>
      </c>
      <c r="I72" s="29">
        <v>0.33029999999999998</v>
      </c>
      <c r="J72" s="29">
        <v>0.48068972018694922</v>
      </c>
      <c r="K72">
        <v>0.36043500000000001</v>
      </c>
      <c r="L72">
        <v>0.38829399999999997</v>
      </c>
      <c r="M72">
        <v>0.38469300000000001</v>
      </c>
    </row>
    <row r="73" spans="1:13" x14ac:dyDescent="0.3">
      <c r="A73">
        <v>34</v>
      </c>
      <c r="B73">
        <v>1</v>
      </c>
      <c r="C73" s="2">
        <v>50.970366727972902</v>
      </c>
      <c r="D73" s="2">
        <v>4.80291392091336</v>
      </c>
      <c r="E73">
        <v>980</v>
      </c>
      <c r="F73" s="7">
        <f t="shared" si="2"/>
        <v>252.8</v>
      </c>
      <c r="G73" s="7">
        <v>72.8</v>
      </c>
      <c r="H73" s="29">
        <v>2.2419999999999999E-2</v>
      </c>
      <c r="I73" s="29">
        <v>1.6299999999999999E-2</v>
      </c>
      <c r="J73" s="29">
        <v>0</v>
      </c>
      <c r="K73">
        <v>2.3331999999999999E-2</v>
      </c>
      <c r="L73">
        <v>2.918E-3</v>
      </c>
      <c r="M73">
        <v>2.52E-4</v>
      </c>
    </row>
    <row r="74" spans="1:13" x14ac:dyDescent="0.3">
      <c r="A74">
        <v>34</v>
      </c>
      <c r="B74">
        <v>2</v>
      </c>
      <c r="C74" s="2">
        <v>50.962019619777401</v>
      </c>
      <c r="D74" s="2">
        <v>4.7936437653220398</v>
      </c>
      <c r="E74">
        <v>700</v>
      </c>
      <c r="F74" s="7">
        <f t="shared" si="2"/>
        <v>336</v>
      </c>
      <c r="G74" s="7">
        <v>156</v>
      </c>
      <c r="H74" s="29">
        <v>0.19628000000000001</v>
      </c>
      <c r="I74" s="29">
        <v>0.14449999999999999</v>
      </c>
      <c r="J74" s="29">
        <v>1.3585103273908369E-2</v>
      </c>
      <c r="K74">
        <v>0.11013299999999999</v>
      </c>
      <c r="L74">
        <v>0.12584699999999999</v>
      </c>
      <c r="M74">
        <v>0.135544</v>
      </c>
    </row>
    <row r="75" spans="1:13" x14ac:dyDescent="0.3">
      <c r="A75">
        <v>35</v>
      </c>
      <c r="B75">
        <v>1</v>
      </c>
      <c r="C75" s="2">
        <v>50.979140025952098</v>
      </c>
      <c r="D75" s="2">
        <v>4.7433969310961501</v>
      </c>
      <c r="E75">
        <v>684</v>
      </c>
      <c r="F75" s="7">
        <f t="shared" si="2"/>
        <v>204.4</v>
      </c>
      <c r="G75" s="7">
        <v>24.4</v>
      </c>
      <c r="H75" s="29">
        <v>9.1840000000000005E-2</v>
      </c>
      <c r="I75" s="29">
        <v>8.8499999999999995E-2</v>
      </c>
      <c r="J75" s="29">
        <v>0.12934937727905421</v>
      </c>
      <c r="K75">
        <v>3.4217999999999998E-2</v>
      </c>
      <c r="L75">
        <v>3.1267000000000003E-2</v>
      </c>
      <c r="M75">
        <v>2.5114999999999998E-2</v>
      </c>
    </row>
    <row r="76" spans="1:13" x14ac:dyDescent="0.3">
      <c r="A76">
        <v>35</v>
      </c>
      <c r="B76">
        <v>2</v>
      </c>
      <c r="C76" s="2">
        <v>50.978538</v>
      </c>
      <c r="D76" s="2">
        <v>4.7381440000000001</v>
      </c>
      <c r="E76">
        <v>562</v>
      </c>
      <c r="F76" s="7">
        <f t="shared" si="2"/>
        <v>171.10000000000002</v>
      </c>
      <c r="G76" s="7">
        <v>351.1</v>
      </c>
      <c r="H76" s="29">
        <v>0.12545999999999999</v>
      </c>
      <c r="I76" s="29">
        <v>9.1499999999999998E-2</v>
      </c>
      <c r="J76" s="29">
        <v>0.12646391086958081</v>
      </c>
      <c r="K76">
        <v>2.0334000000000001E-2</v>
      </c>
      <c r="L76">
        <v>1.6445999999999999E-2</v>
      </c>
      <c r="M76">
        <v>8.2500000000000004E-3</v>
      </c>
    </row>
    <row r="77" spans="1:13" x14ac:dyDescent="0.3">
      <c r="A77">
        <v>36</v>
      </c>
      <c r="B77">
        <v>1</v>
      </c>
      <c r="C77" s="2">
        <v>50.9836903307596</v>
      </c>
      <c r="D77" s="2">
        <v>4.7514690035930398</v>
      </c>
      <c r="E77">
        <v>439</v>
      </c>
      <c r="F77" s="7">
        <f t="shared" si="2"/>
        <v>163</v>
      </c>
      <c r="G77" s="7">
        <v>343</v>
      </c>
      <c r="H77" s="29">
        <v>0.11565</v>
      </c>
      <c r="I77" s="29">
        <v>0.1191</v>
      </c>
      <c r="J77" s="29">
        <v>5.0611784619994951E-2</v>
      </c>
      <c r="K77">
        <v>4.3395000000000003E-2</v>
      </c>
      <c r="L77">
        <v>2.7650000000000001E-2</v>
      </c>
      <c r="M77">
        <v>1.3292E-2</v>
      </c>
    </row>
    <row r="78" spans="1:13" x14ac:dyDescent="0.3">
      <c r="A78">
        <v>36</v>
      </c>
      <c r="B78">
        <v>2</v>
      </c>
      <c r="C78" s="2">
        <v>50.9801993268131</v>
      </c>
      <c r="D78" s="2">
        <v>4.74744694962199</v>
      </c>
      <c r="E78">
        <v>412</v>
      </c>
      <c r="F78" s="7">
        <f t="shared" si="2"/>
        <v>94.300000000000011</v>
      </c>
      <c r="G78" s="7">
        <v>274.3</v>
      </c>
      <c r="H78" s="29">
        <v>0</v>
      </c>
      <c r="I78" s="29">
        <v>0</v>
      </c>
      <c r="J78" s="29">
        <v>0</v>
      </c>
      <c r="K78">
        <v>3.3994999999999997E-2</v>
      </c>
      <c r="L78">
        <v>4.4186999999999997E-2</v>
      </c>
      <c r="M78">
        <v>4.6403E-2</v>
      </c>
    </row>
    <row r="79" spans="1:13" x14ac:dyDescent="0.3">
      <c r="A79">
        <v>37</v>
      </c>
      <c r="B79">
        <v>1</v>
      </c>
      <c r="C79" s="2">
        <v>51.161650435726401</v>
      </c>
      <c r="D79" s="2">
        <v>3.47442003411832</v>
      </c>
      <c r="E79">
        <v>691</v>
      </c>
      <c r="F79" s="7">
        <f t="shared" si="2"/>
        <v>171.60000000000002</v>
      </c>
      <c r="G79" s="7">
        <v>351.6</v>
      </c>
      <c r="H79" s="29">
        <v>5.1970000000000002E-2</v>
      </c>
      <c r="I79" s="29">
        <v>2.2499999999999999E-2</v>
      </c>
      <c r="J79" s="29">
        <v>0.17508462943475339</v>
      </c>
      <c r="K79">
        <v>4.1901000000000001E-2</v>
      </c>
      <c r="L79">
        <v>4.9516999999999999E-2</v>
      </c>
      <c r="M79">
        <v>3.1220000000000001E-2</v>
      </c>
    </row>
    <row r="80" spans="1:13" x14ac:dyDescent="0.3">
      <c r="A80">
        <v>37</v>
      </c>
      <c r="B80">
        <v>2</v>
      </c>
      <c r="C80" s="2">
        <v>51.159202999999998</v>
      </c>
      <c r="D80" s="2">
        <v>3.4757090000000002</v>
      </c>
      <c r="E80">
        <v>412</v>
      </c>
      <c r="F80" s="7">
        <f t="shared" si="2"/>
        <v>178.5</v>
      </c>
      <c r="G80" s="7">
        <v>358.5</v>
      </c>
      <c r="H80" s="29">
        <v>4.5220000000000003E-2</v>
      </c>
      <c r="I80" s="29">
        <v>2.3099999999999999E-2</v>
      </c>
      <c r="J80" s="29">
        <v>0</v>
      </c>
      <c r="K80">
        <v>2.4403000000000001E-2</v>
      </c>
      <c r="L80">
        <v>4.5436999999999998E-2</v>
      </c>
      <c r="M80">
        <v>4.7539999999999999E-2</v>
      </c>
    </row>
    <row r="81" spans="1:13" x14ac:dyDescent="0.3">
      <c r="A81">
        <v>38</v>
      </c>
      <c r="B81" t="s">
        <v>195</v>
      </c>
      <c r="C81" s="2">
        <v>51.06127</v>
      </c>
      <c r="D81" s="2">
        <v>3.7478600000000002</v>
      </c>
      <c r="E81">
        <v>53</v>
      </c>
      <c r="F81" s="7">
        <f t="shared" si="2"/>
        <v>3</v>
      </c>
      <c r="G81" s="7">
        <v>183</v>
      </c>
      <c r="H81" s="29">
        <v>0.53508999999999995</v>
      </c>
      <c r="I81" s="29">
        <v>0.53259999999999996</v>
      </c>
      <c r="J81" s="29">
        <v>0.53503986080129939</v>
      </c>
      <c r="K81">
        <v>0.49695</v>
      </c>
      <c r="L81">
        <v>0.52925999999999995</v>
      </c>
      <c r="M81">
        <v>0.58048500000000003</v>
      </c>
    </row>
    <row r="82" spans="1:13" x14ac:dyDescent="0.3">
      <c r="A82">
        <v>38</v>
      </c>
      <c r="B82" t="s">
        <v>196</v>
      </c>
      <c r="C82" s="2">
        <v>51.061210000000003</v>
      </c>
      <c r="D82" s="2">
        <v>3.7497199999999999</v>
      </c>
      <c r="E82">
        <v>130</v>
      </c>
      <c r="F82" s="7">
        <f t="shared" si="2"/>
        <v>293</v>
      </c>
      <c r="G82" s="7">
        <v>113</v>
      </c>
      <c r="H82" s="29">
        <v>0.215</v>
      </c>
      <c r="I82" s="29">
        <v>0.3306</v>
      </c>
      <c r="J82" s="29">
        <v>2.430574496164855E-2</v>
      </c>
      <c r="K82">
        <v>0.41189799999999999</v>
      </c>
      <c r="L82">
        <v>0.3679</v>
      </c>
      <c r="M82">
        <v>0.38469900000000001</v>
      </c>
    </row>
    <row r="83" spans="1:13" x14ac:dyDescent="0.3">
      <c r="A83">
        <v>39</v>
      </c>
      <c r="B83" t="s">
        <v>195</v>
      </c>
      <c r="C83" s="2">
        <v>51.06127</v>
      </c>
      <c r="D83" s="2">
        <v>3.7478600000000002</v>
      </c>
      <c r="E83">
        <v>33</v>
      </c>
      <c r="F83" s="7">
        <f t="shared" si="2"/>
        <v>23</v>
      </c>
      <c r="G83" s="7">
        <v>203</v>
      </c>
      <c r="H83" s="29">
        <v>0.53508999999999995</v>
      </c>
      <c r="I83" s="29">
        <v>0.53259999999999996</v>
      </c>
      <c r="J83" s="29">
        <v>0.53503986080129939</v>
      </c>
      <c r="K83">
        <v>0.50495999999999996</v>
      </c>
      <c r="L83">
        <v>0.53703800000000002</v>
      </c>
      <c r="M83">
        <v>0.56076300000000001</v>
      </c>
    </row>
    <row r="84" spans="1:13" x14ac:dyDescent="0.3">
      <c r="A84">
        <v>40</v>
      </c>
      <c r="B84" t="s">
        <v>201</v>
      </c>
      <c r="C84" s="2">
        <v>50.98171</v>
      </c>
      <c r="D84" s="2">
        <v>4.5306300000000004</v>
      </c>
      <c r="E84">
        <v>164</v>
      </c>
      <c r="F84" s="7">
        <f t="shared" si="2"/>
        <v>25</v>
      </c>
      <c r="G84" s="7">
        <v>205</v>
      </c>
      <c r="H84" s="29">
        <v>0.18087</v>
      </c>
      <c r="I84" s="29">
        <v>0.15409999999999999</v>
      </c>
      <c r="J84" s="29">
        <v>0.17196489871628001</v>
      </c>
      <c r="K84">
        <v>0.128943</v>
      </c>
      <c r="L84">
        <v>0.13381699999999999</v>
      </c>
      <c r="M84">
        <v>0.13320699999999999</v>
      </c>
    </row>
    <row r="85" spans="1:13" x14ac:dyDescent="0.3">
      <c r="A85">
        <v>40</v>
      </c>
      <c r="B85" t="s">
        <v>202</v>
      </c>
      <c r="C85" s="2">
        <v>50.983409999999999</v>
      </c>
      <c r="D85" s="2">
        <v>4.5326399999999998</v>
      </c>
      <c r="E85">
        <v>82</v>
      </c>
      <c r="F85" s="7">
        <f t="shared" si="2"/>
        <v>240</v>
      </c>
      <c r="G85" s="7">
        <v>60</v>
      </c>
      <c r="H85" s="29">
        <v>0.1103</v>
      </c>
      <c r="I85" s="29">
        <v>9.5200000000000007E-2</v>
      </c>
      <c r="J85" s="29">
        <v>0.1073495675214694</v>
      </c>
      <c r="K85">
        <v>9.0340000000000004E-2</v>
      </c>
      <c r="L85">
        <v>0.12531500000000001</v>
      </c>
      <c r="M85">
        <v>0.113122</v>
      </c>
    </row>
    <row r="86" spans="1:13" x14ac:dyDescent="0.3">
      <c r="A86">
        <v>40</v>
      </c>
      <c r="B86" t="s">
        <v>203</v>
      </c>
      <c r="C86" s="2">
        <v>50.982729999999997</v>
      </c>
      <c r="D86" s="2">
        <v>4.5345300000000002</v>
      </c>
      <c r="E86">
        <v>207</v>
      </c>
      <c r="F86" s="7">
        <f t="shared" si="2"/>
        <v>280</v>
      </c>
      <c r="G86" s="7">
        <v>100</v>
      </c>
      <c r="H86" s="29">
        <v>0.11311</v>
      </c>
      <c r="I86" s="29">
        <v>8.5900000000000004E-2</v>
      </c>
      <c r="J86" s="29">
        <v>0.12954452708265279</v>
      </c>
      <c r="K86">
        <v>9.1512999999999997E-2</v>
      </c>
      <c r="L86">
        <v>0.108684</v>
      </c>
      <c r="M86">
        <v>0.119574</v>
      </c>
    </row>
    <row r="87" spans="1:13" x14ac:dyDescent="0.3">
      <c r="A87">
        <v>40</v>
      </c>
      <c r="B87" t="s">
        <v>204</v>
      </c>
      <c r="C87" s="2">
        <v>50.981147900000003</v>
      </c>
      <c r="D87" s="2">
        <v>4.5297688999999997</v>
      </c>
      <c r="E87">
        <v>248</v>
      </c>
      <c r="F87" s="7">
        <f t="shared" si="2"/>
        <v>32</v>
      </c>
      <c r="G87" s="7">
        <v>212</v>
      </c>
      <c r="H87" s="29">
        <v>0.10508000000000001</v>
      </c>
      <c r="I87" s="29">
        <v>0.18940000000000001</v>
      </c>
      <c r="J87" s="29">
        <v>5.3286502015016501E-2</v>
      </c>
      <c r="K87">
        <v>0.142045</v>
      </c>
      <c r="L87">
        <v>0.126527</v>
      </c>
      <c r="M87">
        <v>0.15645100000000001</v>
      </c>
    </row>
    <row r="88" spans="1:13" x14ac:dyDescent="0.3">
      <c r="A88">
        <v>41</v>
      </c>
      <c r="B88" t="s">
        <v>195</v>
      </c>
      <c r="C88" s="2">
        <v>50.970626000000003</v>
      </c>
      <c r="D88" s="2">
        <v>4.6927770000000004</v>
      </c>
      <c r="E88">
        <v>869</v>
      </c>
      <c r="F88" s="7">
        <f t="shared" si="2"/>
        <v>13.300000000000011</v>
      </c>
      <c r="G88" s="7">
        <v>193.3</v>
      </c>
      <c r="H88">
        <v>0.27753100000000003</v>
      </c>
      <c r="I88">
        <v>0.245115</v>
      </c>
      <c r="J88">
        <v>0.27867900000000001</v>
      </c>
      <c r="K88">
        <v>0.13034899999999999</v>
      </c>
      <c r="L88">
        <v>0.125389</v>
      </c>
      <c r="M88">
        <v>0.12578700000000001</v>
      </c>
    </row>
    <row r="89" spans="1:13" x14ac:dyDescent="0.3">
      <c r="A89">
        <v>41</v>
      </c>
      <c r="B89" t="s">
        <v>220</v>
      </c>
      <c r="C89" s="4">
        <v>50.988810000000001</v>
      </c>
      <c r="D89" s="2">
        <v>4.7023999999999999</v>
      </c>
      <c r="E89">
        <v>1269</v>
      </c>
      <c r="F89">
        <f t="shared" si="2"/>
        <v>202</v>
      </c>
      <c r="G89">
        <v>22</v>
      </c>
      <c r="H89">
        <v>0.18291499999999999</v>
      </c>
      <c r="I89">
        <v>0.14719699999999999</v>
      </c>
      <c r="J89">
        <v>0.11226800000000001</v>
      </c>
      <c r="K89">
        <v>6.4866999999999994E-2</v>
      </c>
      <c r="L89">
        <v>4.9277000000000001E-2</v>
      </c>
      <c r="M89">
        <v>5.0243000000000003E-2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D56-59B7-49D3-915A-A71B86506001}">
  <dimension ref="A1:R11"/>
  <sheetViews>
    <sheetView topLeftCell="E1" workbookViewId="0">
      <selection activeCell="R6" sqref="R6"/>
    </sheetView>
  </sheetViews>
  <sheetFormatPr defaultRowHeight="14.4" x14ac:dyDescent="0.3"/>
  <cols>
    <col min="1" max="1" width="10.44140625" bestFit="1" customWidth="1"/>
    <col min="2" max="4" width="11.33203125" customWidth="1"/>
    <col min="5" max="5" width="15.5546875" bestFit="1" customWidth="1"/>
    <col min="6" max="6" width="14.5546875" bestFit="1" customWidth="1"/>
    <col min="11" max="11" width="10" bestFit="1" customWidth="1"/>
    <col min="12" max="12" width="27.6640625" bestFit="1" customWidth="1"/>
    <col min="18" max="18" width="39.6640625" customWidth="1"/>
  </cols>
  <sheetData>
    <row r="1" spans="1:18" x14ac:dyDescent="0.3">
      <c r="A1" t="s">
        <v>0</v>
      </c>
      <c r="B1" t="s">
        <v>38</v>
      </c>
      <c r="C1" t="s">
        <v>13</v>
      </c>
      <c r="D1" t="s">
        <v>14</v>
      </c>
      <c r="E1" t="s">
        <v>140</v>
      </c>
      <c r="F1" t="s">
        <v>141</v>
      </c>
      <c r="G1" t="s">
        <v>143</v>
      </c>
      <c r="H1" t="s">
        <v>133</v>
      </c>
      <c r="I1" t="s">
        <v>132</v>
      </c>
      <c r="J1" t="s">
        <v>134</v>
      </c>
      <c r="K1" t="s">
        <v>147</v>
      </c>
      <c r="L1" t="s">
        <v>6</v>
      </c>
      <c r="M1" t="s">
        <v>10</v>
      </c>
      <c r="N1" t="s">
        <v>5</v>
      </c>
      <c r="O1" t="s">
        <v>11</v>
      </c>
      <c r="P1" t="s">
        <v>7</v>
      </c>
    </row>
    <row r="2" spans="1:18" x14ac:dyDescent="0.3">
      <c r="A2" s="5">
        <v>44811</v>
      </c>
      <c r="B2" t="s">
        <v>135</v>
      </c>
      <c r="C2">
        <v>51.018842999999997</v>
      </c>
      <c r="D2" s="2">
        <v>3.7588650000000001</v>
      </c>
      <c r="E2" s="22">
        <v>44811.423611111109</v>
      </c>
      <c r="F2" s="22">
        <v>44811.447916666664</v>
      </c>
      <c r="G2" s="6">
        <f>F2-E2</f>
        <v>2.4305555554747116E-2</v>
      </c>
      <c r="H2">
        <v>0.15</v>
      </c>
      <c r="I2" t="s">
        <v>136</v>
      </c>
      <c r="J2" s="11">
        <v>0.32</v>
      </c>
      <c r="K2" s="11">
        <f>H2/J2</f>
        <v>0.46875</v>
      </c>
      <c r="L2">
        <v>20</v>
      </c>
      <c r="M2" s="12">
        <v>0.1</v>
      </c>
      <c r="N2">
        <v>1.5</v>
      </c>
      <c r="O2">
        <v>250</v>
      </c>
      <c r="Q2">
        <f>L2/K2</f>
        <v>42.666666666666664</v>
      </c>
    </row>
    <row r="3" spans="1:18" x14ac:dyDescent="0.3">
      <c r="A3" s="5">
        <v>44811</v>
      </c>
      <c r="B3" t="s">
        <v>138</v>
      </c>
      <c r="C3">
        <v>51.051453000000002</v>
      </c>
      <c r="D3" s="2">
        <v>3.6502210000000002</v>
      </c>
      <c r="E3" s="22">
        <v>44811.572916666664</v>
      </c>
      <c r="F3" s="22">
        <v>44811.625</v>
      </c>
      <c r="G3" s="6">
        <f t="shared" ref="G3:G8" si="0">F3-E3</f>
        <v>5.2083333335758653E-2</v>
      </c>
      <c r="H3">
        <v>0.15</v>
      </c>
      <c r="I3" t="s">
        <v>136</v>
      </c>
      <c r="J3" s="11">
        <v>0.47</v>
      </c>
      <c r="K3" s="11">
        <f t="shared" ref="K3:K9" si="1">H3/J3</f>
        <v>0.31914893617021278</v>
      </c>
      <c r="L3">
        <v>26</v>
      </c>
      <c r="M3" s="12">
        <v>0.3</v>
      </c>
      <c r="N3">
        <v>1.5</v>
      </c>
      <c r="O3">
        <v>250</v>
      </c>
      <c r="Q3">
        <f t="shared" ref="Q3:Q9" si="2">L3/K3</f>
        <v>81.466666666666669</v>
      </c>
    </row>
    <row r="4" spans="1:18" x14ac:dyDescent="0.3">
      <c r="A4" s="5">
        <v>44825</v>
      </c>
      <c r="B4" t="s">
        <v>138</v>
      </c>
      <c r="E4" s="22">
        <v>44825.574999999997</v>
      </c>
      <c r="G4" s="6"/>
      <c r="H4">
        <v>0.28000000000000003</v>
      </c>
      <c r="I4" t="s">
        <v>137</v>
      </c>
      <c r="J4" s="11">
        <f>AVERAGE(10.89, 10.88, 10.85, 10.84) - AVERAGE(10.43, 10.44, 10.43, 10.43)</f>
        <v>0.43250000000000277</v>
      </c>
      <c r="K4" s="11">
        <f t="shared" si="1"/>
        <v>0.64739884393063174</v>
      </c>
      <c r="L4">
        <v>23</v>
      </c>
      <c r="M4" s="10">
        <v>0.75</v>
      </c>
      <c r="N4">
        <v>1.6</v>
      </c>
      <c r="O4">
        <v>180</v>
      </c>
      <c r="Q4" s="30">
        <f t="shared" si="2"/>
        <v>35.526785714285943</v>
      </c>
    </row>
    <row r="5" spans="1:18" x14ac:dyDescent="0.3">
      <c r="A5" s="5">
        <v>44825</v>
      </c>
      <c r="B5" t="s">
        <v>138</v>
      </c>
      <c r="E5" s="22">
        <v>44825.625</v>
      </c>
      <c r="G5" s="6"/>
      <c r="H5">
        <v>0.24</v>
      </c>
      <c r="I5" t="s">
        <v>137</v>
      </c>
      <c r="J5" s="11">
        <f>AVERAGE(10.8, 10.82, 10.8, 10.79) - AVERAGE(10.44, 10.45, 10.41, 10.41, 10.39)</f>
        <v>0.38250000000000028</v>
      </c>
      <c r="K5" s="11">
        <f t="shared" si="1"/>
        <v>0.62745098039215641</v>
      </c>
      <c r="L5">
        <v>23</v>
      </c>
      <c r="M5" s="10">
        <v>0.75</v>
      </c>
      <c r="N5">
        <v>1.6</v>
      </c>
      <c r="O5">
        <v>180</v>
      </c>
      <c r="Q5" s="30">
        <f t="shared" si="2"/>
        <v>36.656250000000028</v>
      </c>
      <c r="R5" t="s">
        <v>144</v>
      </c>
    </row>
    <row r="6" spans="1:18" x14ac:dyDescent="0.3">
      <c r="A6" s="5">
        <v>44832</v>
      </c>
      <c r="B6" t="s">
        <v>139</v>
      </c>
      <c r="E6" s="22">
        <v>44832.666666666664</v>
      </c>
      <c r="G6" s="6"/>
      <c r="H6">
        <v>0.15</v>
      </c>
      <c r="I6" t="s">
        <v>137</v>
      </c>
      <c r="J6" s="11">
        <f>AVERAGE(10.79, 10.8, 10.79) - AVERAGE(10.42, 10.43, 10.41)</f>
        <v>0.3733333333333313</v>
      </c>
      <c r="K6" s="11">
        <f t="shared" si="1"/>
        <v>0.40178571428571647</v>
      </c>
      <c r="L6">
        <v>13</v>
      </c>
      <c r="M6" s="12">
        <v>0.5</v>
      </c>
      <c r="N6">
        <v>2.5</v>
      </c>
      <c r="O6">
        <v>270</v>
      </c>
      <c r="Q6" s="30">
        <f t="shared" si="2"/>
        <v>32.355555555555377</v>
      </c>
      <c r="R6" t="s">
        <v>145</v>
      </c>
    </row>
    <row r="7" spans="1:18" x14ac:dyDescent="0.3">
      <c r="A7" s="5">
        <v>44832</v>
      </c>
      <c r="B7" t="s">
        <v>139</v>
      </c>
      <c r="E7" s="22">
        <v>44832.708333333336</v>
      </c>
      <c r="G7" s="6"/>
      <c r="H7">
        <v>0.15</v>
      </c>
      <c r="I7" t="s">
        <v>137</v>
      </c>
      <c r="J7" s="11">
        <f>AVERAGE(10.85, 10.85, 10.85) - AVERAGE(10.42, 10.38, 10.4)</f>
        <v>0.44999999999999929</v>
      </c>
      <c r="K7" s="11">
        <f t="shared" si="1"/>
        <v>0.33333333333333387</v>
      </c>
      <c r="L7">
        <v>13</v>
      </c>
      <c r="M7" s="12">
        <v>0.5</v>
      </c>
      <c r="N7">
        <v>2.5</v>
      </c>
      <c r="O7">
        <v>270</v>
      </c>
      <c r="Q7" s="30">
        <f t="shared" si="2"/>
        <v>38.999999999999936</v>
      </c>
      <c r="R7" t="s">
        <v>146</v>
      </c>
    </row>
    <row r="8" spans="1:18" x14ac:dyDescent="0.3">
      <c r="A8" s="5">
        <v>44839</v>
      </c>
      <c r="B8" t="s">
        <v>138</v>
      </c>
      <c r="C8" s="29">
        <v>51.0563</v>
      </c>
      <c r="D8" s="4">
        <v>3.644657</v>
      </c>
      <c r="E8" s="22">
        <v>44839.635416666664</v>
      </c>
      <c r="F8" s="22">
        <v>44839.65625</v>
      </c>
      <c r="G8" s="6">
        <f t="shared" si="0"/>
        <v>2.0833333335758653E-2</v>
      </c>
      <c r="H8">
        <v>0.15</v>
      </c>
      <c r="I8" t="s">
        <v>136</v>
      </c>
      <c r="J8" s="11">
        <f>AVERAGE(11.14, 11.14, 11.13) - AVERAGE(10.68, 10.68, 10.68)</f>
        <v>0.45666666666666877</v>
      </c>
      <c r="K8" s="11">
        <f t="shared" si="1"/>
        <v>0.32846715328467002</v>
      </c>
      <c r="L8">
        <v>20</v>
      </c>
      <c r="M8" s="12">
        <v>1</v>
      </c>
      <c r="N8">
        <v>2.5</v>
      </c>
      <c r="O8">
        <v>180</v>
      </c>
      <c r="Q8">
        <f t="shared" si="2"/>
        <v>60.88888888888917</v>
      </c>
    </row>
    <row r="9" spans="1:18" ht="57.6" x14ac:dyDescent="0.3">
      <c r="A9" s="5">
        <v>44844</v>
      </c>
      <c r="B9" t="s">
        <v>138</v>
      </c>
      <c r="E9" s="22">
        <v>44844.692361111112</v>
      </c>
      <c r="H9">
        <v>0.28000000000000003</v>
      </c>
      <c r="I9" t="s">
        <v>137</v>
      </c>
      <c r="J9" s="11">
        <f>AVERAGE(10.88, 10.87, 10.87) - AVERAGE(10.43, 10.41, 10.43)</f>
        <v>0.44999999999999929</v>
      </c>
      <c r="K9" s="11">
        <f t="shared" si="1"/>
        <v>0.62222222222222323</v>
      </c>
      <c r="L9">
        <v>15</v>
      </c>
      <c r="M9" s="12">
        <v>1</v>
      </c>
      <c r="N9">
        <v>2.2000000000000002</v>
      </c>
      <c r="O9">
        <v>340</v>
      </c>
      <c r="Q9" s="30">
        <f t="shared" si="2"/>
        <v>24.107142857142819</v>
      </c>
      <c r="R9" s="21" t="s">
        <v>142</v>
      </c>
    </row>
    <row r="11" spans="1:18" x14ac:dyDescent="0.3">
      <c r="J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Flights</vt:lpstr>
      <vt:lpstr>Shortest per ind</vt:lpstr>
      <vt:lpstr>Shortest per pot</vt:lpstr>
      <vt:lpstr>Individuals</vt:lpstr>
      <vt:lpstr>Nests_all</vt:lpstr>
      <vt:lpstr>Nests_useful</vt:lpstr>
      <vt:lpstr>Baits_all</vt:lpstr>
      <vt:lpstr>Baits_useful</vt:lpstr>
      <vt:lpstr>Radio-telemetry</vt:lpstr>
      <vt:lpstr>Other_visitors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Ransbeeck</dc:creator>
  <cp:lastModifiedBy>Heleen Van Ransbeeck</cp:lastModifiedBy>
  <dcterms:created xsi:type="dcterms:W3CDTF">2022-08-09T20:24:48Z</dcterms:created>
  <dcterms:modified xsi:type="dcterms:W3CDTF">2023-02-09T18:02:51Z</dcterms:modified>
</cp:coreProperties>
</file>