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ONSULTORIA\34-NEW YORK ENGINEERS\LL97 CALCULATOR\"/>
    </mc:Choice>
  </mc:AlternateContent>
  <xr:revisionPtr revIDLastSave="0" documentId="13_ncr:1_{ECDB00FE-BEEE-43A1-B520-6FE2615E5D48}" xr6:coauthVersionLast="47" xr6:coauthVersionMax="47" xr10:uidLastSave="{00000000-0000-0000-0000-000000000000}"/>
  <bookViews>
    <workbookView xWindow="-120" yWindow="-120" windowWidth="20730" windowHeight="11160" xr2:uid="{1D308073-B34B-4148-BC69-31259AA47888}"/>
  </bookViews>
  <sheets>
    <sheet name="1 Building 1 Occupancy" sheetId="1" r:id="rId1"/>
    <sheet name="1 Building Multiple Occupancies" sheetId="5" r:id="rId2"/>
    <sheet name="2-4 Buildin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C26" i="5"/>
  <c r="C25" i="5"/>
  <c r="C24" i="5"/>
  <c r="C23" i="5"/>
  <c r="C22" i="5"/>
  <c r="C27" i="5" s="1"/>
  <c r="C15" i="5"/>
  <c r="E11" i="5"/>
  <c r="E15" i="5" s="1"/>
  <c r="D11" i="5"/>
  <c r="D15" i="5" s="1"/>
  <c r="C11" i="5"/>
  <c r="B11" i="5"/>
  <c r="B15" i="5" s="1"/>
  <c r="E10" i="5"/>
  <c r="E14" i="5" s="1"/>
  <c r="D10" i="5"/>
  <c r="D14" i="5" s="1"/>
  <c r="C10" i="5"/>
  <c r="C14" i="5" s="1"/>
  <c r="B10" i="5"/>
  <c r="B14" i="5" s="1"/>
  <c r="B6" i="5"/>
  <c r="F15" i="5" l="1"/>
  <c r="F14" i="5"/>
  <c r="B30" i="5"/>
  <c r="B29" i="5"/>
  <c r="B33" i="5"/>
  <c r="B32" i="5"/>
  <c r="B6" i="4"/>
  <c r="B7" i="4" s="1"/>
  <c r="B6" i="1"/>
  <c r="F15" i="4"/>
  <c r="F14" i="4"/>
  <c r="E15" i="4"/>
  <c r="E14" i="4"/>
  <c r="D15" i="4"/>
  <c r="D14" i="4"/>
  <c r="C15" i="4"/>
  <c r="C14" i="4"/>
  <c r="E11" i="4"/>
  <c r="E10" i="4"/>
  <c r="D11" i="4"/>
  <c r="D10" i="4"/>
  <c r="C11" i="4"/>
  <c r="C10" i="4"/>
  <c r="B10" i="4"/>
  <c r="B14" i="4" s="1"/>
  <c r="C26" i="4"/>
  <c r="C25" i="4"/>
  <c r="C24" i="4"/>
  <c r="C23" i="4"/>
  <c r="C22" i="4"/>
  <c r="B11" i="4"/>
  <c r="B15" i="4" s="1"/>
  <c r="C27" i="4" l="1"/>
  <c r="C22" i="1"/>
  <c r="C23" i="1"/>
  <c r="C26" i="1"/>
  <c r="C25" i="1"/>
  <c r="C24" i="1"/>
  <c r="B11" i="1"/>
  <c r="B15" i="1" s="1"/>
  <c r="B10" i="1"/>
  <c r="B14" i="1" s="1"/>
  <c r="B32" i="4" l="1"/>
  <c r="B33" i="4"/>
  <c r="B29" i="4"/>
  <c r="B30" i="4"/>
  <c r="C27" i="1"/>
  <c r="B32" i="1" s="1"/>
  <c r="B33" i="1" l="1"/>
  <c r="B30" i="1"/>
  <c r="B29" i="1"/>
</calcChain>
</file>

<file path=xl/sharedStrings.xml><?xml version="1.0" encoding="utf-8"?>
<sst xmlns="http://schemas.openxmlformats.org/spreadsheetml/2006/main" count="203" uniqueCount="67">
  <si>
    <t>Occupacy Classification</t>
  </si>
  <si>
    <t>Group A (Assembly)</t>
  </si>
  <si>
    <t>Group B (Business)</t>
  </si>
  <si>
    <t>Occupancy Group</t>
  </si>
  <si>
    <t>Area (sf)</t>
  </si>
  <si>
    <t>tCO2e/sf for 2024-2029</t>
  </si>
  <si>
    <t>tCO2e/sf for 2030-2034</t>
  </si>
  <si>
    <t>Group E (Education)</t>
  </si>
  <si>
    <t>Group F (Factory / Industrial)</t>
  </si>
  <si>
    <t>Group H (High Hazard)</t>
  </si>
  <si>
    <t>Group I-1 (Institutional)</t>
  </si>
  <si>
    <t>Group B (Healthcare)</t>
  </si>
  <si>
    <t>Group I-2 (Institutional)</t>
  </si>
  <si>
    <t>Group I-3 (Institutional)</t>
  </si>
  <si>
    <t>Group I-4 (Institutional)</t>
  </si>
  <si>
    <t>Group M (Mercantile)</t>
  </si>
  <si>
    <t>Group R-1 (Residential)</t>
  </si>
  <si>
    <t>Group R-2 (Residential)</t>
  </si>
  <si>
    <t>Group S (Storage)</t>
  </si>
  <si>
    <t>Group U (Utility)</t>
  </si>
  <si>
    <t>*Select from list</t>
  </si>
  <si>
    <t>*Input manually</t>
  </si>
  <si>
    <t>2024-2029 Limit (tCO2e/sf)</t>
  </si>
  <si>
    <t>2030-2034 Limit (tCO2e/sf)</t>
  </si>
  <si>
    <t>2024-2029 Emissions Limit</t>
  </si>
  <si>
    <t>2030-2034 Emissions Limit</t>
  </si>
  <si>
    <t>tCO2e / year</t>
  </si>
  <si>
    <t>*Picked automatically from table</t>
  </si>
  <si>
    <t>PART 1 - CALCULATING THE EMISSION LIMITS</t>
  </si>
  <si>
    <t>PART 2 - CALCULATING THE PENALTY FOR EXCEEDING THE EMISSIONS LIMIT</t>
  </si>
  <si>
    <t>Electricity (kWh)</t>
  </si>
  <si>
    <t>Natural Gas (therm)</t>
  </si>
  <si>
    <t>Steam (mLb)</t>
  </si>
  <si>
    <t>#2 Fuel Oil (gal)</t>
  </si>
  <si>
    <t>#4 Fuel Oil (gal)</t>
  </si>
  <si>
    <t>Energy Source</t>
  </si>
  <si>
    <t>Calculated Emissions</t>
  </si>
  <si>
    <t>Annual Energy Consumption</t>
  </si>
  <si>
    <t>Input Amount</t>
  </si>
  <si>
    <t>2030-2034 Penalty ($)</t>
  </si>
  <si>
    <t>2024-2029 Penalty ($)</t>
  </si>
  <si>
    <t>per year</t>
  </si>
  <si>
    <t>Exceeds 2024-2029 Limit?</t>
  </si>
  <si>
    <t>Exceeds 2030-2034 Limit?</t>
  </si>
  <si>
    <t>kBtu/therm</t>
  </si>
  <si>
    <t>kBtu/mLb</t>
  </si>
  <si>
    <t>kBtu/gal</t>
  </si>
  <si>
    <t>Conversion to kBtu</t>
  </si>
  <si>
    <t>tCO2e/kWh (Electricity)</t>
  </si>
  <si>
    <t>tCO2e/kBtu (All Others)</t>
  </si>
  <si>
    <t>Electricity</t>
  </si>
  <si>
    <t>Natural Gas</t>
  </si>
  <si>
    <t>Steam</t>
  </si>
  <si>
    <t>#2 Fuel Oil</t>
  </si>
  <si>
    <t>#4 Fuel Oil</t>
  </si>
  <si>
    <t>Building 1</t>
  </si>
  <si>
    <t>Building 2</t>
  </si>
  <si>
    <t>Building 3</t>
  </si>
  <si>
    <t>Building 4</t>
  </si>
  <si>
    <t>Total Emission Limits</t>
  </si>
  <si>
    <t>Exempt?</t>
  </si>
  <si>
    <t>Total Area (sf)</t>
  </si>
  <si>
    <t>*Added automatically</t>
  </si>
  <si>
    <t>Occupancy 1</t>
  </si>
  <si>
    <t>Occupancy 2</t>
  </si>
  <si>
    <t>Occupancy 3</t>
  </si>
  <si>
    <t>Occupancy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</si>
</sst>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&quot;$&quot;#,##0.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1" xfId="0" applyFont="1" applyBorder="1"/>
    <xf numFmtId="0" fontId="1" fillId="2" borderId="1" xfId="0" applyFont="1" applyFill="1" applyBorder="1"/>
    <xf numFmtId="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165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right"/>
    </xf>
    <xf numFmtId="164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164" fontId="0" fillId="4" borderId="6" xfId="0" applyNumberFormat="1" applyFill="1" applyBorder="1" applyAlignment="1">
      <alignment horizontal="right"/>
    </xf>
    <xf numFmtId="0" fontId="0" fillId="4" borderId="9" xfId="0" applyFill="1" applyBorder="1"/>
    <xf numFmtId="0" fontId="0" fillId="4" borderId="10" xfId="0" applyFill="1" applyBorder="1"/>
    <xf numFmtId="0" fontId="1" fillId="5" borderId="2" xfId="0" applyFont="1" applyFill="1" applyBorder="1"/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0" xfId="0" applyFont="1" applyFill="1" applyBorder="1"/>
    <xf numFmtId="1" fontId="0" fillId="0" borderId="0" xfId="0" applyNumberFormat="1"/>
    <xf numFmtId="1" fontId="1" fillId="2" borderId="1" xfId="0" applyNumberFormat="1" applyFont="1" applyFill="1" applyBorder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Fill="1" applyBorder="1"/>
    <xf numFmtId="1" fontId="1" fillId="6" borderId="1" xfId="0" applyNumberFormat="1" applyFont="1" applyFill="1" applyBorder="1"/>
    <xf numFmtId="0" fontId="1" fillId="6" borderId="1" xfId="0" applyFont="1" applyFill="1" applyBorder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0" fontId="1" fillId="0" borderId="1" xfId="0" applyFont="1" applyBorder="1" applyAlignment="1">
      <alignment horizontal="right"/>
    </xf>
    <xf numFmtId="4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4A2E-CD7A-45EC-A337-6BD154C057CE}">
  <dimension ref="A1:I34"/>
  <sheetViews>
    <sheetView tabSelected="1" topLeftCell="A2" workbookViewId="0">
      <selection activeCell="B3" sqref="B3"/>
    </sheetView>
  </sheetViews>
  <sheetFormatPr defaultRowHeight="15" x14ac:dyDescent="0.25"/>
  <cols>
    <col min="1" max="1" width="27" customWidth="1"/>
    <col min="2" max="2" width="21.7109375" customWidth="1"/>
    <col min="3" max="3" width="21.140625" customWidth="1"/>
    <col min="6" max="6" width="26.85546875" bestFit="1" customWidth="1"/>
    <col min="7" max="7" width="28" style="2" customWidth="1"/>
    <col min="8" max="8" width="27.140625" style="2" customWidth="1"/>
    <col min="9" max="9" width="14.140625" customWidth="1"/>
  </cols>
  <sheetData>
    <row r="1" spans="1:9" ht="15.75" thickBot="1" x14ac:dyDescent="0.3">
      <c r="A1" s="1" t="s">
        <v>28</v>
      </c>
      <c r="E1" s="13"/>
      <c r="F1" s="13"/>
      <c r="G1" s="14"/>
      <c r="H1" s="14"/>
      <c r="I1" s="13"/>
    </row>
    <row r="2" spans="1:9" ht="15.75" thickBot="1" x14ac:dyDescent="0.3">
      <c r="E2" s="13"/>
      <c r="F2" s="22" t="s">
        <v>0</v>
      </c>
      <c r="G2" s="23" t="s">
        <v>22</v>
      </c>
      <c r="H2" s="24" t="s">
        <v>23</v>
      </c>
      <c r="I2" s="13"/>
    </row>
    <row r="3" spans="1:9" x14ac:dyDescent="0.25">
      <c r="A3" s="1" t="s">
        <v>4</v>
      </c>
      <c r="B3" s="7">
        <v>100000</v>
      </c>
      <c r="C3" t="s">
        <v>21</v>
      </c>
      <c r="E3" s="13"/>
      <c r="F3" s="20" t="s">
        <v>1</v>
      </c>
      <c r="G3" s="15">
        <v>1.074E-2</v>
      </c>
      <c r="H3" s="16">
        <v>4.1999999999999997E-3</v>
      </c>
      <c r="I3" s="13"/>
    </row>
    <row r="4" spans="1:9" x14ac:dyDescent="0.25">
      <c r="A4" s="1" t="s">
        <v>3</v>
      </c>
      <c r="B4" s="8" t="s">
        <v>11</v>
      </c>
      <c r="C4" t="s">
        <v>20</v>
      </c>
      <c r="E4" s="13"/>
      <c r="F4" s="20" t="s">
        <v>2</v>
      </c>
      <c r="G4" s="15">
        <v>8.4600000000000005E-3</v>
      </c>
      <c r="H4" s="17">
        <v>4.5300000000000002E-3</v>
      </c>
      <c r="I4" s="13"/>
    </row>
    <row r="5" spans="1:9" x14ac:dyDescent="0.25">
      <c r="E5" s="13"/>
      <c r="F5" s="20" t="s">
        <v>11</v>
      </c>
      <c r="G5" s="15">
        <v>2.3810000000000001E-2</v>
      </c>
      <c r="H5" s="17">
        <v>1.193E-2</v>
      </c>
      <c r="I5" s="13"/>
    </row>
    <row r="6" spans="1:9" x14ac:dyDescent="0.25">
      <c r="A6" s="42" t="s">
        <v>60</v>
      </c>
      <c r="B6" s="43" t="str">
        <f>IF(B3&gt;25000,"NO","YES")</f>
        <v>NO</v>
      </c>
      <c r="E6" s="13"/>
      <c r="F6" s="20" t="s">
        <v>7</v>
      </c>
      <c r="G6" s="15">
        <v>7.5799999999999999E-3</v>
      </c>
      <c r="H6" s="17">
        <v>3.4399999999999999E-3</v>
      </c>
      <c r="I6" s="13"/>
    </row>
    <row r="7" spans="1:9" x14ac:dyDescent="0.25">
      <c r="E7" s="13"/>
      <c r="F7" s="20" t="s">
        <v>8</v>
      </c>
      <c r="G7" s="15">
        <v>5.7400000000000003E-3</v>
      </c>
      <c r="H7" s="17">
        <v>1.67E-3</v>
      </c>
      <c r="I7" s="13"/>
    </row>
    <row r="8" spans="1:9" x14ac:dyDescent="0.25">
      <c r="E8" s="13"/>
      <c r="F8" s="20" t="s">
        <v>9</v>
      </c>
      <c r="G8" s="15">
        <v>2.3810000000000001E-2</v>
      </c>
      <c r="H8" s="17">
        <v>1.193E-2</v>
      </c>
      <c r="I8" s="13"/>
    </row>
    <row r="9" spans="1:9" x14ac:dyDescent="0.25">
      <c r="E9" s="13"/>
      <c r="F9" s="20" t="s">
        <v>10</v>
      </c>
      <c r="G9" s="15">
        <v>1.1379999999999999E-2</v>
      </c>
      <c r="H9" s="17">
        <v>5.9800000000000001E-3</v>
      </c>
      <c r="I9" s="13"/>
    </row>
    <row r="10" spans="1:9" x14ac:dyDescent="0.25">
      <c r="A10" s="1" t="s">
        <v>5</v>
      </c>
      <c r="B10" s="4">
        <f>VLOOKUP(B$4,$F$2:$H$17,2,FALSE)</f>
        <v>2.3810000000000001E-2</v>
      </c>
      <c r="C10" t="s">
        <v>27</v>
      </c>
      <c r="E10" s="13"/>
      <c r="F10" s="20" t="s">
        <v>12</v>
      </c>
      <c r="G10" s="15">
        <v>2.3810000000000001E-2</v>
      </c>
      <c r="H10" s="17">
        <v>1.193E-2</v>
      </c>
      <c r="I10" s="13"/>
    </row>
    <row r="11" spans="1:9" x14ac:dyDescent="0.25">
      <c r="A11" s="1" t="s">
        <v>6</v>
      </c>
      <c r="B11" s="4">
        <f>VLOOKUP(B$4,$F$2:$H$17,3,FALSE)</f>
        <v>1.193E-2</v>
      </c>
      <c r="C11" t="s">
        <v>27</v>
      </c>
      <c r="E11" s="13"/>
      <c r="F11" s="20" t="s">
        <v>13</v>
      </c>
      <c r="G11" s="15">
        <v>2.3810000000000001E-2</v>
      </c>
      <c r="H11" s="17">
        <v>1.193E-2</v>
      </c>
      <c r="I11" s="13"/>
    </row>
    <row r="12" spans="1:9" x14ac:dyDescent="0.25">
      <c r="E12" s="13"/>
      <c r="F12" s="20" t="s">
        <v>14</v>
      </c>
      <c r="G12" s="15">
        <v>7.5799999999999999E-3</v>
      </c>
      <c r="H12" s="17">
        <v>3.4399999999999999E-3</v>
      </c>
      <c r="I12" s="13"/>
    </row>
    <row r="13" spans="1:9" x14ac:dyDescent="0.25">
      <c r="E13" s="13"/>
      <c r="F13" s="20" t="s">
        <v>15</v>
      </c>
      <c r="G13" s="15">
        <v>1.1809999999999999E-2</v>
      </c>
      <c r="H13" s="17">
        <v>4.0299999999999997E-3</v>
      </c>
      <c r="I13" s="13"/>
    </row>
    <row r="14" spans="1:9" x14ac:dyDescent="0.25">
      <c r="A14" s="5" t="s">
        <v>24</v>
      </c>
      <c r="B14" s="34">
        <f>B$3*B10</f>
        <v>2381</v>
      </c>
      <c r="C14" s="6" t="s">
        <v>26</v>
      </c>
      <c r="E14" s="13"/>
      <c r="F14" s="20" t="s">
        <v>16</v>
      </c>
      <c r="G14" s="15">
        <v>9.8700000000000003E-3</v>
      </c>
      <c r="H14" s="17">
        <v>5.2599999999999999E-3</v>
      </c>
      <c r="I14" s="13"/>
    </row>
    <row r="15" spans="1:9" x14ac:dyDescent="0.25">
      <c r="A15" s="5" t="s">
        <v>25</v>
      </c>
      <c r="B15" s="34">
        <f>B$3*B11</f>
        <v>1193</v>
      </c>
      <c r="C15" s="6" t="s">
        <v>26</v>
      </c>
      <c r="E15" s="13"/>
      <c r="F15" s="20" t="s">
        <v>17</v>
      </c>
      <c r="G15" s="15">
        <v>6.7499999999999999E-3</v>
      </c>
      <c r="H15" s="17">
        <v>4.0699999999999998E-3</v>
      </c>
      <c r="I15" s="13"/>
    </row>
    <row r="16" spans="1:9" x14ac:dyDescent="0.25">
      <c r="E16" s="13"/>
      <c r="F16" s="20" t="s">
        <v>18</v>
      </c>
      <c r="G16" s="15">
        <v>4.2599999999999999E-3</v>
      </c>
      <c r="H16" s="16">
        <v>1.1000000000000001E-3</v>
      </c>
      <c r="I16" s="13"/>
    </row>
    <row r="17" spans="1:9" ht="15.75" thickBot="1" x14ac:dyDescent="0.3">
      <c r="E17" s="13"/>
      <c r="F17" s="21" t="s">
        <v>19</v>
      </c>
      <c r="G17" s="18">
        <v>4.2599999999999999E-3</v>
      </c>
      <c r="H17" s="19">
        <v>1.1000000000000001E-3</v>
      </c>
      <c r="I17" s="13"/>
    </row>
    <row r="18" spans="1:9" x14ac:dyDescent="0.25">
      <c r="E18" s="13"/>
      <c r="F18" s="13"/>
      <c r="G18" s="14"/>
      <c r="H18" s="14"/>
      <c r="I18" s="13"/>
    </row>
    <row r="19" spans="1:9" ht="15.75" thickBot="1" x14ac:dyDescent="0.3">
      <c r="A19" s="1" t="s">
        <v>29</v>
      </c>
      <c r="E19" s="13"/>
      <c r="F19" s="13"/>
      <c r="G19" s="14"/>
      <c r="H19" s="14"/>
      <c r="I19" s="13"/>
    </row>
    <row r="20" spans="1:9" x14ac:dyDescent="0.25">
      <c r="E20" s="13"/>
      <c r="F20" s="31" t="s">
        <v>35</v>
      </c>
      <c r="G20" s="29" t="s">
        <v>48</v>
      </c>
      <c r="H20" s="25"/>
      <c r="I20" s="13"/>
    </row>
    <row r="21" spans="1:9" ht="15.75" thickBot="1" x14ac:dyDescent="0.3">
      <c r="A21" s="1" t="s">
        <v>37</v>
      </c>
      <c r="B21" s="3" t="s">
        <v>38</v>
      </c>
      <c r="C21" s="3" t="s">
        <v>36</v>
      </c>
      <c r="E21" s="13"/>
      <c r="F21" s="32"/>
      <c r="G21" s="30" t="s">
        <v>49</v>
      </c>
      <c r="H21" s="25" t="s">
        <v>47</v>
      </c>
      <c r="I21" s="13"/>
    </row>
    <row r="22" spans="1:9" x14ac:dyDescent="0.25">
      <c r="A22" t="s">
        <v>30</v>
      </c>
      <c r="B22" s="7">
        <v>1000000</v>
      </c>
      <c r="C22" s="9">
        <f>B22*G22</f>
        <v>288.96199999999999</v>
      </c>
      <c r="E22" s="13"/>
      <c r="F22" s="20" t="s">
        <v>50</v>
      </c>
      <c r="G22" s="27">
        <v>2.8896199999999998E-4</v>
      </c>
      <c r="H22" s="14"/>
      <c r="I22" s="13"/>
    </row>
    <row r="23" spans="1:9" x14ac:dyDescent="0.25">
      <c r="A23" t="s">
        <v>31</v>
      </c>
      <c r="B23" s="7"/>
      <c r="C23" s="9">
        <f>B23*H23*G23</f>
        <v>0</v>
      </c>
      <c r="E23" s="13"/>
      <c r="F23" s="20" t="s">
        <v>51</v>
      </c>
      <c r="G23" s="27">
        <v>5.3109999999999998E-5</v>
      </c>
      <c r="H23" s="26">
        <v>100</v>
      </c>
      <c r="I23" s="13" t="s">
        <v>44</v>
      </c>
    </row>
    <row r="24" spans="1:9" x14ac:dyDescent="0.25">
      <c r="A24" t="s">
        <v>32</v>
      </c>
      <c r="B24" s="7"/>
      <c r="C24" s="9">
        <f>B24*H24*G24</f>
        <v>0</v>
      </c>
      <c r="E24" s="13"/>
      <c r="F24" s="20" t="s">
        <v>52</v>
      </c>
      <c r="G24" s="27">
        <v>4.4929999999999998E-5</v>
      </c>
      <c r="H24" s="14">
        <v>1194</v>
      </c>
      <c r="I24" s="13" t="s">
        <v>45</v>
      </c>
    </row>
    <row r="25" spans="1:9" x14ac:dyDescent="0.25">
      <c r="A25" t="s">
        <v>33</v>
      </c>
      <c r="B25" s="7"/>
      <c r="C25" s="9">
        <f>B25*H25*G25</f>
        <v>0</v>
      </c>
      <c r="E25" s="13"/>
      <c r="F25" s="20" t="s">
        <v>53</v>
      </c>
      <c r="G25" s="27">
        <v>7.4209999999999996E-5</v>
      </c>
      <c r="H25" s="14">
        <v>138</v>
      </c>
      <c r="I25" s="13" t="s">
        <v>46</v>
      </c>
    </row>
    <row r="26" spans="1:9" ht="15.75" thickBot="1" x14ac:dyDescent="0.3">
      <c r="A26" t="s">
        <v>34</v>
      </c>
      <c r="B26" s="7"/>
      <c r="C26" s="9">
        <f>B26*H26*G26</f>
        <v>0</v>
      </c>
      <c r="E26" s="13"/>
      <c r="F26" s="21" t="s">
        <v>54</v>
      </c>
      <c r="G26" s="28">
        <v>7.5290000000000006E-5</v>
      </c>
      <c r="H26" s="14">
        <v>146</v>
      </c>
      <c r="I26" s="13" t="s">
        <v>46</v>
      </c>
    </row>
    <row r="27" spans="1:9" x14ac:dyDescent="0.25">
      <c r="C27" s="10">
        <f>SUM(C22:C26)</f>
        <v>288.96199999999999</v>
      </c>
      <c r="D27" s="1"/>
      <c r="E27" s="13"/>
      <c r="F27" s="13"/>
      <c r="G27" s="14"/>
      <c r="H27" s="14"/>
      <c r="I27" s="13"/>
    </row>
    <row r="29" spans="1:9" x14ac:dyDescent="0.25">
      <c r="A29" s="5" t="s">
        <v>42</v>
      </c>
      <c r="B29" s="12" t="str">
        <f>IF(C$27&gt;B14,"YES","NO")</f>
        <v>NO</v>
      </c>
      <c r="G29" s="36"/>
    </row>
    <row r="30" spans="1:9" x14ac:dyDescent="0.25">
      <c r="A30" s="5" t="s">
        <v>43</v>
      </c>
      <c r="B30" s="12" t="str">
        <f>IF(C$27&gt;B15,"YES","NO")</f>
        <v>NO</v>
      </c>
      <c r="G30" s="35"/>
    </row>
    <row r="32" spans="1:9" x14ac:dyDescent="0.25">
      <c r="A32" s="5" t="s">
        <v>40</v>
      </c>
      <c r="B32" s="11">
        <f>IF(C27&lt;B14,0,(C27-B14)*268)</f>
        <v>0</v>
      </c>
      <c r="C32" s="6" t="s">
        <v>41</v>
      </c>
    </row>
    <row r="33" spans="1:3" x14ac:dyDescent="0.25">
      <c r="A33" s="5" t="s">
        <v>39</v>
      </c>
      <c r="B33" s="11">
        <f>IF(C27&lt;B15,0,(C27-B15)*268)</f>
        <v>0</v>
      </c>
      <c r="C33" s="6" t="s">
        <v>41</v>
      </c>
    </row>
    <row r="34" spans="1:3" x14ac:dyDescent="0.25">
      <c r="B34" s="33"/>
    </row>
  </sheetData>
  <conditionalFormatting sqref="B6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B4" xr:uid="{82C5EAD3-924B-4CF1-B016-FD7197583939}">
      <formula1>$F$3:$F$17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C757-CA3E-406D-8E14-248F3BAA525F}">
  <dimension ref="A1:M34"/>
  <sheetViews>
    <sheetView workbookViewId="0"/>
  </sheetViews>
  <sheetFormatPr defaultRowHeight="15" x14ac:dyDescent="0.25"/>
  <cols>
    <col min="1" max="1" width="27" customWidth="1"/>
    <col min="2" max="6" width="21.7109375" customWidth="1"/>
    <col min="7" max="7" width="21.140625" customWidth="1"/>
    <col min="10" max="10" width="26.85546875" bestFit="1" customWidth="1"/>
    <col min="11" max="11" width="28" style="2" customWidth="1"/>
    <col min="12" max="12" width="27.140625" style="2" customWidth="1"/>
    <col min="13" max="13" width="14.140625" customWidth="1"/>
  </cols>
  <sheetData>
    <row r="1" spans="1:13" ht="15.75" thickBot="1" x14ac:dyDescent="0.3">
      <c r="A1" s="1" t="s">
        <v>28</v>
      </c>
      <c r="I1" s="13"/>
      <c r="J1" s="13"/>
      <c r="K1" s="14"/>
      <c r="L1" s="14"/>
      <c r="M1" s="13"/>
    </row>
    <row r="2" spans="1:13" ht="15.75" thickBot="1" x14ac:dyDescent="0.3">
      <c r="B2" s="3" t="s">
        <v>63</v>
      </c>
      <c r="C2" s="3" t="s">
        <v>64</v>
      </c>
      <c r="D2" s="3" t="s">
        <v>65</v>
      </c>
      <c r="E2" s="3" t="s">
        <v>66</v>
      </c>
      <c r="F2" s="3"/>
      <c r="I2" s="13"/>
      <c r="J2" s="22" t="s">
        <v>0</v>
      </c>
      <c r="K2" s="23" t="s">
        <v>22</v>
      </c>
      <c r="L2" s="24" t="s">
        <v>23</v>
      </c>
      <c r="M2" s="13"/>
    </row>
    <row r="3" spans="1:13" x14ac:dyDescent="0.25">
      <c r="A3" s="1" t="s">
        <v>4</v>
      </c>
      <c r="B3" s="7">
        <v>50000</v>
      </c>
      <c r="C3" s="7">
        <v>200000</v>
      </c>
      <c r="D3" s="7">
        <v>100000</v>
      </c>
      <c r="E3" s="7">
        <v>80000</v>
      </c>
      <c r="F3" t="s">
        <v>21</v>
      </c>
      <c r="I3" s="13"/>
      <c r="J3" s="20" t="s">
        <v>1</v>
      </c>
      <c r="K3" s="15">
        <v>1.074E-2</v>
      </c>
      <c r="L3" s="16">
        <v>4.1999999999999997E-3</v>
      </c>
      <c r="M3" s="13"/>
    </row>
    <row r="4" spans="1:13" x14ac:dyDescent="0.25">
      <c r="A4" s="1" t="s">
        <v>3</v>
      </c>
      <c r="B4" s="8" t="s">
        <v>1</v>
      </c>
      <c r="C4" s="8" t="s">
        <v>2</v>
      </c>
      <c r="D4" s="8" t="s">
        <v>15</v>
      </c>
      <c r="E4" s="8" t="s">
        <v>18</v>
      </c>
      <c r="F4" t="s">
        <v>20</v>
      </c>
      <c r="I4" s="13"/>
      <c r="J4" s="20" t="s">
        <v>2</v>
      </c>
      <c r="K4" s="15">
        <v>8.4600000000000005E-3</v>
      </c>
      <c r="L4" s="17">
        <v>4.5300000000000002E-3</v>
      </c>
      <c r="M4" s="13"/>
    </row>
    <row r="5" spans="1:13" x14ac:dyDescent="0.25">
      <c r="I5" s="13"/>
      <c r="J5" s="20" t="s">
        <v>11</v>
      </c>
      <c r="K5" s="15">
        <v>2.3810000000000001E-2</v>
      </c>
      <c r="L5" s="17">
        <v>1.193E-2</v>
      </c>
      <c r="M5" s="13"/>
    </row>
    <row r="6" spans="1:13" x14ac:dyDescent="0.25">
      <c r="A6" s="42" t="s">
        <v>61</v>
      </c>
      <c r="B6" s="44">
        <f>SUM(B3:E3)</f>
        <v>430000</v>
      </c>
      <c r="C6" t="s">
        <v>62</v>
      </c>
      <c r="I6" s="13"/>
      <c r="J6" s="20" t="s">
        <v>7</v>
      </c>
      <c r="K6" s="15">
        <v>7.5799999999999999E-3</v>
      </c>
      <c r="L6" s="17">
        <v>3.4399999999999999E-3</v>
      </c>
      <c r="M6" s="13"/>
    </row>
    <row r="7" spans="1:13" x14ac:dyDescent="0.25">
      <c r="A7" s="42" t="s">
        <v>60</v>
      </c>
      <c r="B7" s="43" t="str">
        <f>IF(B6&gt;25000,"NO","YES")</f>
        <v>NO</v>
      </c>
      <c r="I7" s="13"/>
      <c r="J7" s="20" t="s">
        <v>8</v>
      </c>
      <c r="K7" s="15">
        <v>5.7400000000000003E-3</v>
      </c>
      <c r="L7" s="17">
        <v>1.67E-3</v>
      </c>
      <c r="M7" s="13"/>
    </row>
    <row r="8" spans="1:13" x14ac:dyDescent="0.25">
      <c r="I8" s="13"/>
      <c r="J8" s="20" t="s">
        <v>9</v>
      </c>
      <c r="K8" s="15">
        <v>2.3810000000000001E-2</v>
      </c>
      <c r="L8" s="17">
        <v>1.193E-2</v>
      </c>
      <c r="M8" s="13"/>
    </row>
    <row r="9" spans="1:13" x14ac:dyDescent="0.25">
      <c r="I9" s="13"/>
      <c r="J9" s="20" t="s">
        <v>10</v>
      </c>
      <c r="K9" s="15">
        <v>1.1379999999999999E-2</v>
      </c>
      <c r="L9" s="17">
        <v>5.9800000000000001E-3</v>
      </c>
      <c r="M9" s="13"/>
    </row>
    <row r="10" spans="1:13" x14ac:dyDescent="0.25">
      <c r="A10" s="1" t="s">
        <v>5</v>
      </c>
      <c r="B10" s="4">
        <f>VLOOKUP(B$4,$J$2:$L$17,2,FALSE)</f>
        <v>1.074E-2</v>
      </c>
      <c r="C10" s="4">
        <f>VLOOKUP(C$4,$J$2:$L$17,2,FALSE)</f>
        <v>8.4600000000000005E-3</v>
      </c>
      <c r="D10" s="4">
        <f>VLOOKUP(D$4,$J$2:$L$17,2,FALSE)</f>
        <v>1.1809999999999999E-2</v>
      </c>
      <c r="E10" s="4">
        <f>VLOOKUP(E$4,$J$2:$L$17,2,FALSE)</f>
        <v>4.2599999999999999E-3</v>
      </c>
      <c r="F10" t="s">
        <v>27</v>
      </c>
      <c r="I10" s="13"/>
      <c r="J10" s="20" t="s">
        <v>12</v>
      </c>
      <c r="K10" s="15">
        <v>2.3810000000000001E-2</v>
      </c>
      <c r="L10" s="17">
        <v>1.193E-2</v>
      </c>
      <c r="M10" s="13"/>
    </row>
    <row r="11" spans="1:13" x14ac:dyDescent="0.25">
      <c r="A11" s="1" t="s">
        <v>6</v>
      </c>
      <c r="B11" s="4">
        <f>VLOOKUP(B$4,$J$2:$L$17,3,FALSE)</f>
        <v>4.1999999999999997E-3</v>
      </c>
      <c r="C11" s="4">
        <f>VLOOKUP(C$4,$J$2:$L$17,3,FALSE)</f>
        <v>4.5300000000000002E-3</v>
      </c>
      <c r="D11" s="4">
        <f>VLOOKUP(D$4,$J$2:$L$17,3,FALSE)</f>
        <v>4.0299999999999997E-3</v>
      </c>
      <c r="E11" s="4">
        <f>VLOOKUP(E$4,$J$2:$L$17,3,FALSE)</f>
        <v>1.1000000000000001E-3</v>
      </c>
      <c r="F11" t="s">
        <v>27</v>
      </c>
      <c r="I11" s="13"/>
      <c r="J11" s="20" t="s">
        <v>13</v>
      </c>
      <c r="K11" s="15">
        <v>2.3810000000000001E-2</v>
      </c>
      <c r="L11" s="17">
        <v>1.193E-2</v>
      </c>
      <c r="M11" s="13"/>
    </row>
    <row r="12" spans="1:13" x14ac:dyDescent="0.25">
      <c r="I12" s="13"/>
      <c r="J12" s="20" t="s">
        <v>14</v>
      </c>
      <c r="K12" s="15">
        <v>7.5799999999999999E-3</v>
      </c>
      <c r="L12" s="17">
        <v>3.4399999999999999E-3</v>
      </c>
      <c r="M12" s="13"/>
    </row>
    <row r="13" spans="1:13" x14ac:dyDescent="0.25">
      <c r="F13" s="3" t="s">
        <v>59</v>
      </c>
      <c r="I13" s="13"/>
      <c r="J13" s="20" t="s">
        <v>15</v>
      </c>
      <c r="K13" s="15">
        <v>1.1809999999999999E-2</v>
      </c>
      <c r="L13" s="17">
        <v>4.0299999999999997E-3</v>
      </c>
      <c r="M13" s="13"/>
    </row>
    <row r="14" spans="1:13" x14ac:dyDescent="0.25">
      <c r="A14" s="5" t="s">
        <v>24</v>
      </c>
      <c r="B14" s="34">
        <f>B$3*B10</f>
        <v>537</v>
      </c>
      <c r="C14" s="34">
        <f>C$3*C10</f>
        <v>1692</v>
      </c>
      <c r="D14" s="34">
        <f>D$3*D10</f>
        <v>1181</v>
      </c>
      <c r="E14" s="34">
        <f>E$3*E10</f>
        <v>340.8</v>
      </c>
      <c r="F14" s="38">
        <f>SUM(B14:E14)</f>
        <v>3750.8</v>
      </c>
      <c r="G14" s="39" t="s">
        <v>26</v>
      </c>
      <c r="I14" s="13"/>
      <c r="J14" s="20" t="s">
        <v>16</v>
      </c>
      <c r="K14" s="15">
        <v>9.8700000000000003E-3</v>
      </c>
      <c r="L14" s="17">
        <v>5.2599999999999999E-3</v>
      </c>
      <c r="M14" s="13"/>
    </row>
    <row r="15" spans="1:13" x14ac:dyDescent="0.25">
      <c r="A15" s="5" t="s">
        <v>25</v>
      </c>
      <c r="B15" s="34">
        <f>B$3*B11</f>
        <v>210</v>
      </c>
      <c r="C15" s="34">
        <f>C$3*C11</f>
        <v>906</v>
      </c>
      <c r="D15" s="34">
        <f>D$3*D11</f>
        <v>403</v>
      </c>
      <c r="E15" s="34">
        <f>E$3*E11</f>
        <v>88</v>
      </c>
      <c r="F15" s="38">
        <f>SUM(B15:E15)</f>
        <v>1607</v>
      </c>
      <c r="G15" s="39" t="s">
        <v>26</v>
      </c>
      <c r="I15" s="13"/>
      <c r="J15" s="20" t="s">
        <v>17</v>
      </c>
      <c r="K15" s="15">
        <v>6.7499999999999999E-3</v>
      </c>
      <c r="L15" s="17">
        <v>4.0699999999999998E-3</v>
      </c>
      <c r="M15" s="13"/>
    </row>
    <row r="16" spans="1:13" x14ac:dyDescent="0.25">
      <c r="I16" s="13"/>
      <c r="J16" s="20" t="s">
        <v>18</v>
      </c>
      <c r="K16" s="15">
        <v>4.2599999999999999E-3</v>
      </c>
      <c r="L16" s="16">
        <v>1.1000000000000001E-3</v>
      </c>
      <c r="M16" s="13"/>
    </row>
    <row r="17" spans="1:13" ht="15.75" thickBot="1" x14ac:dyDescent="0.3">
      <c r="I17" s="13"/>
      <c r="J17" s="21" t="s">
        <v>19</v>
      </c>
      <c r="K17" s="18">
        <v>4.2599999999999999E-3</v>
      </c>
      <c r="L17" s="19">
        <v>1.1000000000000001E-3</v>
      </c>
      <c r="M17" s="13"/>
    </row>
    <row r="18" spans="1:13" x14ac:dyDescent="0.25">
      <c r="I18" s="13"/>
      <c r="J18" s="13"/>
      <c r="K18" s="14"/>
      <c r="L18" s="14"/>
      <c r="M18" s="13"/>
    </row>
    <row r="19" spans="1:13" ht="15.75" thickBot="1" x14ac:dyDescent="0.3">
      <c r="A19" s="1" t="s">
        <v>29</v>
      </c>
      <c r="I19" s="13"/>
      <c r="J19" s="13"/>
      <c r="K19" s="14"/>
      <c r="L19" s="14"/>
      <c r="M19" s="13"/>
    </row>
    <row r="20" spans="1:13" x14ac:dyDescent="0.25">
      <c r="I20" s="13"/>
      <c r="J20" s="31" t="s">
        <v>35</v>
      </c>
      <c r="K20" s="29" t="s">
        <v>48</v>
      </c>
      <c r="L20" s="25"/>
      <c r="M20" s="13"/>
    </row>
    <row r="21" spans="1:13" ht="15.75" thickBot="1" x14ac:dyDescent="0.3">
      <c r="A21" s="1" t="s">
        <v>37</v>
      </c>
      <c r="B21" s="3" t="s">
        <v>38</v>
      </c>
      <c r="C21" s="3" t="s">
        <v>36</v>
      </c>
      <c r="D21" s="3"/>
      <c r="E21" s="3"/>
      <c r="F21" s="3"/>
      <c r="I21" s="13"/>
      <c r="J21" s="32"/>
      <c r="K21" s="30" t="s">
        <v>49</v>
      </c>
      <c r="L21" s="25" t="s">
        <v>47</v>
      </c>
      <c r="M21" s="13"/>
    </row>
    <row r="22" spans="1:13" x14ac:dyDescent="0.25">
      <c r="A22" t="s">
        <v>30</v>
      </c>
      <c r="B22" s="7">
        <v>10000000</v>
      </c>
      <c r="C22" s="9">
        <f>B22*K22</f>
        <v>2889.62</v>
      </c>
      <c r="D22" s="37"/>
      <c r="E22" s="37"/>
      <c r="F22" s="37"/>
      <c r="I22" s="13"/>
      <c r="J22" s="20" t="s">
        <v>50</v>
      </c>
      <c r="K22" s="27">
        <v>2.8896199999999998E-4</v>
      </c>
      <c r="L22" s="14"/>
      <c r="M22" s="13"/>
    </row>
    <row r="23" spans="1:13" x14ac:dyDescent="0.25">
      <c r="A23" t="s">
        <v>31</v>
      </c>
      <c r="B23" s="7">
        <v>180000</v>
      </c>
      <c r="C23" s="9">
        <f>B23*L23*K23</f>
        <v>955.98</v>
      </c>
      <c r="D23" s="37"/>
      <c r="E23" s="37"/>
      <c r="F23" s="37"/>
      <c r="I23" s="13"/>
      <c r="J23" s="20" t="s">
        <v>51</v>
      </c>
      <c r="K23" s="27">
        <v>5.3109999999999998E-5</v>
      </c>
      <c r="L23" s="26">
        <v>100</v>
      </c>
      <c r="M23" s="13" t="s">
        <v>44</v>
      </c>
    </row>
    <row r="24" spans="1:13" x14ac:dyDescent="0.25">
      <c r="A24" t="s">
        <v>32</v>
      </c>
      <c r="B24" s="7"/>
      <c r="C24" s="9">
        <f>B24*L24*K24</f>
        <v>0</v>
      </c>
      <c r="D24" s="37"/>
      <c r="E24" s="37"/>
      <c r="F24" s="37"/>
      <c r="I24" s="13"/>
      <c r="J24" s="20" t="s">
        <v>52</v>
      </c>
      <c r="K24" s="27">
        <v>4.4929999999999998E-5</v>
      </c>
      <c r="L24" s="14">
        <v>1194</v>
      </c>
      <c r="M24" s="13" t="s">
        <v>45</v>
      </c>
    </row>
    <row r="25" spans="1:13" x14ac:dyDescent="0.25">
      <c r="A25" t="s">
        <v>33</v>
      </c>
      <c r="B25" s="7"/>
      <c r="C25" s="9">
        <f>B25*L25*K25</f>
        <v>0</v>
      </c>
      <c r="D25" s="37"/>
      <c r="E25" s="37"/>
      <c r="F25" s="37"/>
      <c r="I25" s="13"/>
      <c r="J25" s="20" t="s">
        <v>53</v>
      </c>
      <c r="K25" s="27">
        <v>7.4209999999999996E-5</v>
      </c>
      <c r="L25" s="14">
        <v>138</v>
      </c>
      <c r="M25" s="13" t="s">
        <v>46</v>
      </c>
    </row>
    <row r="26" spans="1:13" ht="15.75" thickBot="1" x14ac:dyDescent="0.3">
      <c r="A26" t="s">
        <v>34</v>
      </c>
      <c r="B26" s="7"/>
      <c r="C26" s="9">
        <f>B26*L26*K26</f>
        <v>0</v>
      </c>
      <c r="D26" s="37"/>
      <c r="E26" s="37"/>
      <c r="F26" s="37"/>
      <c r="I26" s="13"/>
      <c r="J26" s="21" t="s">
        <v>54</v>
      </c>
      <c r="K26" s="28">
        <v>7.5290000000000006E-5</v>
      </c>
      <c r="L26" s="14">
        <v>146</v>
      </c>
      <c r="M26" s="13" t="s">
        <v>46</v>
      </c>
    </row>
    <row r="27" spans="1:13" x14ac:dyDescent="0.25">
      <c r="C27" s="10">
        <f>SUM(C22:C26)</f>
        <v>3845.6</v>
      </c>
      <c r="H27" s="1"/>
      <c r="I27" s="13"/>
      <c r="J27" s="13"/>
      <c r="K27" s="14"/>
      <c r="L27" s="14"/>
      <c r="M27" s="13"/>
    </row>
    <row r="29" spans="1:13" x14ac:dyDescent="0.25">
      <c r="A29" s="5" t="s">
        <v>42</v>
      </c>
      <c r="B29" s="12" t="str">
        <f>IF(C$27&gt;F14,"YES","NO")</f>
        <v>YES</v>
      </c>
      <c r="C29" s="40"/>
      <c r="D29" s="40"/>
      <c r="E29" s="40"/>
      <c r="F29" s="40"/>
      <c r="K29" s="36"/>
    </row>
    <row r="30" spans="1:13" x14ac:dyDescent="0.25">
      <c r="A30" s="5" t="s">
        <v>43</v>
      </c>
      <c r="B30" s="12" t="str">
        <f>IF(C$27&gt;F15,"YES","NO")</f>
        <v>YES</v>
      </c>
      <c r="C30" s="40"/>
      <c r="D30" s="40"/>
      <c r="E30" s="40"/>
      <c r="F30" s="40"/>
      <c r="K30" s="35"/>
    </row>
    <row r="32" spans="1:13" x14ac:dyDescent="0.25">
      <c r="A32" s="5" t="s">
        <v>40</v>
      </c>
      <c r="B32" s="11">
        <f>IF(C27&lt;F14,0,(C27-F14)*268)</f>
        <v>25406.399999999929</v>
      </c>
      <c r="C32" s="6" t="s">
        <v>41</v>
      </c>
      <c r="D32" s="41"/>
      <c r="E32" s="41"/>
      <c r="F32" s="41"/>
    </row>
    <row r="33" spans="1:6" x14ac:dyDescent="0.25">
      <c r="A33" s="5" t="s">
        <v>39</v>
      </c>
      <c r="B33" s="11">
        <f>IF(C27&lt;F15,0,(C27-F15)*268)</f>
        <v>599944.79999999993</v>
      </c>
      <c r="C33" s="6" t="s">
        <v>41</v>
      </c>
      <c r="D33" s="41"/>
      <c r="E33" s="41"/>
      <c r="F33" s="41"/>
    </row>
    <row r="34" spans="1:6" x14ac:dyDescent="0.25">
      <c r="B34" s="33"/>
      <c r="C34" s="33"/>
      <c r="D34" s="33"/>
      <c r="E34" s="33"/>
      <c r="F34" s="33"/>
    </row>
  </sheetData>
  <conditionalFormatting sqref="B7">
    <cfRule type="cellIs" dxfId="3" priority="1" operator="equal">
      <formula>"YES"</formula>
    </cfRule>
    <cfRule type="cellIs" dxfId="2" priority="2" operator="equal">
      <formula>"NO"</formula>
    </cfRule>
  </conditionalFormatting>
  <dataValidations count="1">
    <dataValidation type="list" allowBlank="1" showInputMessage="1" showErrorMessage="1" sqref="B4:F4" xr:uid="{F0BAABD3-45B0-4B4F-B710-71399030305C}">
      <formula1>$J$3:$J$17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80F5-D021-4286-9A24-98A1BCFBBEFE}">
  <dimension ref="A1:M34"/>
  <sheetViews>
    <sheetView workbookViewId="0"/>
  </sheetViews>
  <sheetFormatPr defaultRowHeight="15" x14ac:dyDescent="0.25"/>
  <cols>
    <col min="1" max="1" width="27" customWidth="1"/>
    <col min="2" max="6" width="21.7109375" customWidth="1"/>
    <col min="7" max="7" width="21.140625" customWidth="1"/>
    <col min="10" max="10" width="26.85546875" bestFit="1" customWidth="1"/>
    <col min="11" max="11" width="28" style="2" customWidth="1"/>
    <col min="12" max="12" width="27.140625" style="2" customWidth="1"/>
    <col min="13" max="13" width="14.140625" customWidth="1"/>
  </cols>
  <sheetData>
    <row r="1" spans="1:13" ht="15.75" thickBot="1" x14ac:dyDescent="0.3">
      <c r="A1" s="1" t="s">
        <v>28</v>
      </c>
      <c r="I1" s="13"/>
      <c r="J1" s="13"/>
      <c r="K1" s="14"/>
      <c r="L1" s="14"/>
      <c r="M1" s="13"/>
    </row>
    <row r="2" spans="1:13" ht="15.75" thickBot="1" x14ac:dyDescent="0.3">
      <c r="B2" s="3" t="s">
        <v>55</v>
      </c>
      <c r="C2" s="3" t="s">
        <v>56</v>
      </c>
      <c r="D2" s="3" t="s">
        <v>57</v>
      </c>
      <c r="E2" s="3" t="s">
        <v>58</v>
      </c>
      <c r="F2" s="3"/>
      <c r="I2" s="13"/>
      <c r="J2" s="22" t="s">
        <v>0</v>
      </c>
      <c r="K2" s="23" t="s">
        <v>22</v>
      </c>
      <c r="L2" s="24" t="s">
        <v>23</v>
      </c>
      <c r="M2" s="13"/>
    </row>
    <row r="3" spans="1:13" x14ac:dyDescent="0.25">
      <c r="A3" s="1" t="s">
        <v>4</v>
      </c>
      <c r="B3" s="7">
        <v>50000</v>
      </c>
      <c r="C3" s="7">
        <v>200000</v>
      </c>
      <c r="D3" s="7">
        <v>100000</v>
      </c>
      <c r="E3" s="7">
        <v>80000</v>
      </c>
      <c r="F3" t="s">
        <v>21</v>
      </c>
      <c r="I3" s="13"/>
      <c r="J3" s="20" t="s">
        <v>1</v>
      </c>
      <c r="K3" s="15">
        <v>1.074E-2</v>
      </c>
      <c r="L3" s="16">
        <v>4.1999999999999997E-3</v>
      </c>
      <c r="M3" s="13"/>
    </row>
    <row r="4" spans="1:13" x14ac:dyDescent="0.25">
      <c r="A4" s="1" t="s">
        <v>3</v>
      </c>
      <c r="B4" s="8" t="s">
        <v>1</v>
      </c>
      <c r="C4" s="8" t="s">
        <v>2</v>
      </c>
      <c r="D4" s="8" t="s">
        <v>15</v>
      </c>
      <c r="E4" s="8" t="s">
        <v>18</v>
      </c>
      <c r="F4" t="s">
        <v>20</v>
      </c>
      <c r="I4" s="13"/>
      <c r="J4" s="20" t="s">
        <v>2</v>
      </c>
      <c r="K4" s="15">
        <v>8.4600000000000005E-3</v>
      </c>
      <c r="L4" s="17">
        <v>4.5300000000000002E-3</v>
      </c>
      <c r="M4" s="13"/>
    </row>
    <row r="5" spans="1:13" x14ac:dyDescent="0.25">
      <c r="I5" s="13"/>
      <c r="J5" s="20" t="s">
        <v>11</v>
      </c>
      <c r="K5" s="15">
        <v>2.3810000000000001E-2</v>
      </c>
      <c r="L5" s="17">
        <v>1.193E-2</v>
      </c>
      <c r="M5" s="13"/>
    </row>
    <row r="6" spans="1:13" x14ac:dyDescent="0.25">
      <c r="A6" s="42" t="s">
        <v>61</v>
      </c>
      <c r="B6" s="44">
        <f>SUM(B3:E3)</f>
        <v>430000</v>
      </c>
      <c r="C6" t="s">
        <v>62</v>
      </c>
      <c r="I6" s="13"/>
      <c r="J6" s="20" t="s">
        <v>7</v>
      </c>
      <c r="K6" s="15">
        <v>7.5799999999999999E-3</v>
      </c>
      <c r="L6" s="17">
        <v>3.4399999999999999E-3</v>
      </c>
      <c r="M6" s="13"/>
    </row>
    <row r="7" spans="1:13" x14ac:dyDescent="0.25">
      <c r="A7" s="42" t="s">
        <v>60</v>
      </c>
      <c r="B7" s="43" t="str">
        <f>IF(B6&gt;50000,"NO","YES")</f>
        <v>NO</v>
      </c>
      <c r="I7" s="13"/>
      <c r="J7" s="20" t="s">
        <v>8</v>
      </c>
      <c r="K7" s="15">
        <v>5.7400000000000003E-3</v>
      </c>
      <c r="L7" s="17">
        <v>1.67E-3</v>
      </c>
      <c r="M7" s="13"/>
    </row>
    <row r="8" spans="1:13" x14ac:dyDescent="0.25">
      <c r="I8" s="13"/>
      <c r="J8" s="20" t="s">
        <v>9</v>
      </c>
      <c r="K8" s="15">
        <v>2.3810000000000001E-2</v>
      </c>
      <c r="L8" s="17">
        <v>1.193E-2</v>
      </c>
      <c r="M8" s="13"/>
    </row>
    <row r="9" spans="1:13" x14ac:dyDescent="0.25">
      <c r="I9" s="13"/>
      <c r="J9" s="20" t="s">
        <v>10</v>
      </c>
      <c r="K9" s="15">
        <v>1.1379999999999999E-2</v>
      </c>
      <c r="L9" s="17">
        <v>5.9800000000000001E-3</v>
      </c>
      <c r="M9" s="13"/>
    </row>
    <row r="10" spans="1:13" x14ac:dyDescent="0.25">
      <c r="A10" s="1" t="s">
        <v>5</v>
      </c>
      <c r="B10" s="4">
        <f>VLOOKUP(B$4,$J$2:$L$17,2,FALSE)</f>
        <v>1.074E-2</v>
      </c>
      <c r="C10" s="4">
        <f>VLOOKUP(C$4,$J$2:$L$17,2,FALSE)</f>
        <v>8.4600000000000005E-3</v>
      </c>
      <c r="D10" s="4">
        <f>VLOOKUP(D$4,$J$2:$L$17,2,FALSE)</f>
        <v>1.1809999999999999E-2</v>
      </c>
      <c r="E10" s="4">
        <f>VLOOKUP(E$4,$J$2:$L$17,2,FALSE)</f>
        <v>4.2599999999999999E-3</v>
      </c>
      <c r="F10" t="s">
        <v>27</v>
      </c>
      <c r="I10" s="13"/>
      <c r="J10" s="20" t="s">
        <v>12</v>
      </c>
      <c r="K10" s="15">
        <v>2.3810000000000001E-2</v>
      </c>
      <c r="L10" s="17">
        <v>1.193E-2</v>
      </c>
      <c r="M10" s="13"/>
    </row>
    <row r="11" spans="1:13" x14ac:dyDescent="0.25">
      <c r="A11" s="1" t="s">
        <v>6</v>
      </c>
      <c r="B11" s="4">
        <f>VLOOKUP(B$4,$J$2:$L$17,3,FALSE)</f>
        <v>4.1999999999999997E-3</v>
      </c>
      <c r="C11" s="4">
        <f>VLOOKUP(C$4,$J$2:$L$17,3,FALSE)</f>
        <v>4.5300000000000002E-3</v>
      </c>
      <c r="D11" s="4">
        <f>VLOOKUP(D$4,$J$2:$L$17,3,FALSE)</f>
        <v>4.0299999999999997E-3</v>
      </c>
      <c r="E11" s="4">
        <f>VLOOKUP(E$4,$J$2:$L$17,3,FALSE)</f>
        <v>1.1000000000000001E-3</v>
      </c>
      <c r="F11" t="s">
        <v>27</v>
      </c>
      <c r="I11" s="13"/>
      <c r="J11" s="20" t="s">
        <v>13</v>
      </c>
      <c r="K11" s="15">
        <v>2.3810000000000001E-2</v>
      </c>
      <c r="L11" s="17">
        <v>1.193E-2</v>
      </c>
      <c r="M11" s="13"/>
    </row>
    <row r="12" spans="1:13" x14ac:dyDescent="0.25">
      <c r="I12" s="13"/>
      <c r="J12" s="20" t="s">
        <v>14</v>
      </c>
      <c r="K12" s="15">
        <v>7.5799999999999999E-3</v>
      </c>
      <c r="L12" s="17">
        <v>3.4399999999999999E-3</v>
      </c>
      <c r="M12" s="13"/>
    </row>
    <row r="13" spans="1:13" x14ac:dyDescent="0.25">
      <c r="F13" s="3" t="s">
        <v>59</v>
      </c>
      <c r="I13" s="13"/>
      <c r="J13" s="20" t="s">
        <v>15</v>
      </c>
      <c r="K13" s="15">
        <v>1.1809999999999999E-2</v>
      </c>
      <c r="L13" s="17">
        <v>4.0299999999999997E-3</v>
      </c>
      <c r="M13" s="13"/>
    </row>
    <row r="14" spans="1:13" x14ac:dyDescent="0.25">
      <c r="A14" s="5" t="s">
        <v>24</v>
      </c>
      <c r="B14" s="34">
        <f>B$3*B10</f>
        <v>537</v>
      </c>
      <c r="C14" s="34">
        <f>C$3*C10</f>
        <v>1692</v>
      </c>
      <c r="D14" s="34">
        <f>D$3*D10</f>
        <v>1181</v>
      </c>
      <c r="E14" s="34">
        <f>E$3*E10</f>
        <v>340.8</v>
      </c>
      <c r="F14" s="38">
        <f>SUM(B14:E14)</f>
        <v>3750.8</v>
      </c>
      <c r="G14" s="39" t="s">
        <v>26</v>
      </c>
      <c r="I14" s="13"/>
      <c r="J14" s="20" t="s">
        <v>16</v>
      </c>
      <c r="K14" s="15">
        <v>9.8700000000000003E-3</v>
      </c>
      <c r="L14" s="17">
        <v>5.2599999999999999E-3</v>
      </c>
      <c r="M14" s="13"/>
    </row>
    <row r="15" spans="1:13" x14ac:dyDescent="0.25">
      <c r="A15" s="5" t="s">
        <v>25</v>
      </c>
      <c r="B15" s="34">
        <f>B$3*B11</f>
        <v>210</v>
      </c>
      <c r="C15" s="34">
        <f>C$3*C11</f>
        <v>906</v>
      </c>
      <c r="D15" s="34">
        <f>D$3*D11</f>
        <v>403</v>
      </c>
      <c r="E15" s="34">
        <f>E$3*E11</f>
        <v>88</v>
      </c>
      <c r="F15" s="38">
        <f>SUM(B15:E15)</f>
        <v>1607</v>
      </c>
      <c r="G15" s="39" t="s">
        <v>26</v>
      </c>
      <c r="I15" s="13"/>
      <c r="J15" s="20" t="s">
        <v>17</v>
      </c>
      <c r="K15" s="15">
        <v>6.7499999999999999E-3</v>
      </c>
      <c r="L15" s="17">
        <v>4.0699999999999998E-3</v>
      </c>
      <c r="M15" s="13"/>
    </row>
    <row r="16" spans="1:13" x14ac:dyDescent="0.25">
      <c r="I16" s="13"/>
      <c r="J16" s="20" t="s">
        <v>18</v>
      </c>
      <c r="K16" s="15">
        <v>4.2599999999999999E-3</v>
      </c>
      <c r="L16" s="16">
        <v>1.1000000000000001E-3</v>
      </c>
      <c r="M16" s="13"/>
    </row>
    <row r="17" spans="1:13" ht="15.75" thickBot="1" x14ac:dyDescent="0.3">
      <c r="I17" s="13"/>
      <c r="J17" s="21" t="s">
        <v>19</v>
      </c>
      <c r="K17" s="18">
        <v>4.2599999999999999E-3</v>
      </c>
      <c r="L17" s="19">
        <v>1.1000000000000001E-3</v>
      </c>
      <c r="M17" s="13"/>
    </row>
    <row r="18" spans="1:13" x14ac:dyDescent="0.25">
      <c r="I18" s="13"/>
      <c r="J18" s="13"/>
      <c r="K18" s="14"/>
      <c r="L18" s="14"/>
      <c r="M18" s="13"/>
    </row>
    <row r="19" spans="1:13" ht="15.75" thickBot="1" x14ac:dyDescent="0.3">
      <c r="A19" s="1" t="s">
        <v>29</v>
      </c>
      <c r="I19" s="13"/>
      <c r="J19" s="13"/>
      <c r="K19" s="14"/>
      <c r="L19" s="14"/>
      <c r="M19" s="13"/>
    </row>
    <row r="20" spans="1:13" x14ac:dyDescent="0.25">
      <c r="I20" s="13"/>
      <c r="J20" s="31" t="s">
        <v>35</v>
      </c>
      <c r="K20" s="29" t="s">
        <v>48</v>
      </c>
      <c r="L20" s="25"/>
      <c r="M20" s="13"/>
    </row>
    <row r="21" spans="1:13" ht="15.75" thickBot="1" x14ac:dyDescent="0.3">
      <c r="A21" s="1" t="s">
        <v>37</v>
      </c>
      <c r="B21" s="3" t="s">
        <v>38</v>
      </c>
      <c r="C21" s="3" t="s">
        <v>36</v>
      </c>
      <c r="D21" s="3"/>
      <c r="E21" s="3"/>
      <c r="F21" s="3"/>
      <c r="I21" s="13"/>
      <c r="J21" s="32"/>
      <c r="K21" s="30" t="s">
        <v>49</v>
      </c>
      <c r="L21" s="25" t="s">
        <v>47</v>
      </c>
      <c r="M21" s="13"/>
    </row>
    <row r="22" spans="1:13" x14ac:dyDescent="0.25">
      <c r="A22" t="s">
        <v>30</v>
      </c>
      <c r="B22" s="7">
        <v>10000000</v>
      </c>
      <c r="C22" s="9">
        <f>B22*K22</f>
        <v>2889.62</v>
      </c>
      <c r="D22" s="37"/>
      <c r="E22" s="37"/>
      <c r="F22" s="37"/>
      <c r="I22" s="13"/>
      <c r="J22" s="20" t="s">
        <v>50</v>
      </c>
      <c r="K22" s="27">
        <v>2.8896199999999998E-4</v>
      </c>
      <c r="L22" s="14"/>
      <c r="M22" s="13"/>
    </row>
    <row r="23" spans="1:13" x14ac:dyDescent="0.25">
      <c r="A23" t="s">
        <v>31</v>
      </c>
      <c r="B23" s="7">
        <v>180000</v>
      </c>
      <c r="C23" s="9">
        <f>B23*L23*K23</f>
        <v>955.98</v>
      </c>
      <c r="D23" s="37"/>
      <c r="E23" s="37"/>
      <c r="F23" s="37"/>
      <c r="I23" s="13"/>
      <c r="J23" s="20" t="s">
        <v>51</v>
      </c>
      <c r="K23" s="27">
        <v>5.3109999999999998E-5</v>
      </c>
      <c r="L23" s="26">
        <v>100</v>
      </c>
      <c r="M23" s="13" t="s">
        <v>44</v>
      </c>
    </row>
    <row r="24" spans="1:13" x14ac:dyDescent="0.25">
      <c r="A24" t="s">
        <v>32</v>
      </c>
      <c r="B24" s="7"/>
      <c r="C24" s="9">
        <f>B24*L24*K24</f>
        <v>0</v>
      </c>
      <c r="D24" s="37"/>
      <c r="E24" s="37"/>
      <c r="F24" s="37"/>
      <c r="I24" s="13"/>
      <c r="J24" s="20" t="s">
        <v>52</v>
      </c>
      <c r="K24" s="27">
        <v>4.4929999999999998E-5</v>
      </c>
      <c r="L24" s="14">
        <v>1194</v>
      </c>
      <c r="M24" s="13" t="s">
        <v>45</v>
      </c>
    </row>
    <row r="25" spans="1:13" x14ac:dyDescent="0.25">
      <c r="A25" t="s">
        <v>33</v>
      </c>
      <c r="B25" s="7"/>
      <c r="C25" s="9">
        <f>B25*L25*K25</f>
        <v>0</v>
      </c>
      <c r="D25" s="37"/>
      <c r="E25" s="37"/>
      <c r="F25" s="37"/>
      <c r="I25" s="13"/>
      <c r="J25" s="20" t="s">
        <v>53</v>
      </c>
      <c r="K25" s="27">
        <v>7.4209999999999996E-5</v>
      </c>
      <c r="L25" s="14">
        <v>138</v>
      </c>
      <c r="M25" s="13" t="s">
        <v>46</v>
      </c>
    </row>
    <row r="26" spans="1:13" ht="15.75" thickBot="1" x14ac:dyDescent="0.3">
      <c r="A26" t="s">
        <v>34</v>
      </c>
      <c r="B26" s="7"/>
      <c r="C26" s="9">
        <f>B26*L26*K26</f>
        <v>0</v>
      </c>
      <c r="D26" s="37"/>
      <c r="E26" s="37"/>
      <c r="F26" s="37"/>
      <c r="I26" s="13"/>
      <c r="J26" s="21" t="s">
        <v>54</v>
      </c>
      <c r="K26" s="28">
        <v>7.5290000000000006E-5</v>
      </c>
      <c r="L26" s="14">
        <v>146</v>
      </c>
      <c r="M26" s="13" t="s">
        <v>46</v>
      </c>
    </row>
    <row r="27" spans="1:13" x14ac:dyDescent="0.25">
      <c r="C27" s="10">
        <f>SUM(C22:C26)</f>
        <v>3845.6</v>
      </c>
      <c r="H27" s="1"/>
      <c r="I27" s="13"/>
      <c r="J27" s="13"/>
      <c r="K27" s="14"/>
      <c r="L27" s="14"/>
      <c r="M27" s="13"/>
    </row>
    <row r="29" spans="1:13" x14ac:dyDescent="0.25">
      <c r="A29" s="5" t="s">
        <v>42</v>
      </c>
      <c r="B29" s="12" t="str">
        <f>IF(C$27&gt;F14,"YES","NO")</f>
        <v>YES</v>
      </c>
      <c r="C29" s="40"/>
      <c r="D29" s="40"/>
      <c r="E29" s="40"/>
      <c r="F29" s="40"/>
      <c r="K29" s="36"/>
    </row>
    <row r="30" spans="1:13" x14ac:dyDescent="0.25">
      <c r="A30" s="5" t="s">
        <v>43</v>
      </c>
      <c r="B30" s="12" t="str">
        <f>IF(C$27&gt;F15,"YES","NO")</f>
        <v>YES</v>
      </c>
      <c r="C30" s="40"/>
      <c r="D30" s="40"/>
      <c r="E30" s="40"/>
      <c r="F30" s="40"/>
      <c r="K30" s="35"/>
    </row>
    <row r="32" spans="1:13" x14ac:dyDescent="0.25">
      <c r="A32" s="5" t="s">
        <v>40</v>
      </c>
      <c r="B32" s="11">
        <f>IF(C27&lt;F14,0,(C27-F14)*268)</f>
        <v>25406.399999999929</v>
      </c>
      <c r="C32" s="6" t="s">
        <v>41</v>
      </c>
      <c r="D32" s="41"/>
      <c r="E32" s="41"/>
      <c r="F32" s="41"/>
    </row>
    <row r="33" spans="1:6" x14ac:dyDescent="0.25">
      <c r="A33" s="5" t="s">
        <v>39</v>
      </c>
      <c r="B33" s="11">
        <f>IF(C27&lt;F15,0,(C27-F15)*268)</f>
        <v>599944.79999999993</v>
      </c>
      <c r="C33" s="6" t="s">
        <v>41</v>
      </c>
      <c r="D33" s="41"/>
      <c r="E33" s="41"/>
      <c r="F33" s="41"/>
    </row>
    <row r="34" spans="1:6" x14ac:dyDescent="0.25">
      <c r="B34" s="33"/>
      <c r="C34" s="33"/>
      <c r="D34" s="33"/>
      <c r="E34" s="33"/>
      <c r="F34" s="33"/>
    </row>
  </sheetData>
  <conditionalFormatting sqref="B7">
    <cfRule type="cellIs" dxfId="5" priority="1" operator="equal">
      <formula>"YES"</formula>
    </cfRule>
    <cfRule type="cellIs" dxfId="4" priority="2" operator="equal">
      <formula>"NO"</formula>
    </cfRule>
  </conditionalFormatting>
  <dataValidations count="1">
    <dataValidation type="list" allowBlank="1" showInputMessage="1" showErrorMessage="1" sqref="B4:F4" xr:uid="{43869743-6D19-49A9-AD2F-1853585E89E7}">
      <formula1>$J$3:$J$17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Building 1 Occupancy</vt:lpstr>
      <vt:lpstr>1 Building Multiple Occupancies</vt:lpstr>
      <vt:lpstr>2-4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Fenrir87</dc:creator>
  <cp:lastModifiedBy>Fenrir87</cp:lastModifiedBy>
  <dcterms:created xsi:type="dcterms:W3CDTF">2021-05-28T21:29:06Z</dcterms:created>
  <dcterms:modified xsi:type="dcterms:W3CDTF">2021-06-17T15:01:20Z</dcterms:modified>
</cp:coreProperties>
</file>