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firstSheet="18" activeTab="18"/>
  </bookViews>
  <sheets>
    <sheet name="Maret" sheetId="1" state="hidden" r:id="rId1"/>
    <sheet name="April " sheetId="2" state="hidden" r:id="rId2"/>
    <sheet name="MEI" sheetId="3" state="hidden" r:id="rId3"/>
    <sheet name="JUNI" sheetId="4" state="hidden" r:id="rId4"/>
    <sheet name="JUlI" sheetId="5" state="hidden" r:id="rId5"/>
    <sheet name="AGUSTUS " sheetId="6" state="hidden" r:id="rId6"/>
    <sheet name="SEPTEMBER " sheetId="7" state="hidden" r:id="rId7"/>
    <sheet name="OKTOBER " sheetId="8" state="hidden" r:id="rId8"/>
    <sheet name="November " sheetId="9" state="hidden" r:id="rId9"/>
    <sheet name="DESEMBER " sheetId="10" state="hidden" r:id="rId10"/>
    <sheet name="JANUARI 2022" sheetId="11" state="hidden" r:id="rId11"/>
    <sheet name="FEB 2022" sheetId="12" state="hidden" r:id="rId12"/>
    <sheet name="MARET 2022" sheetId="13" state="hidden" r:id="rId13"/>
    <sheet name="APRIL 2022" sheetId="14" state="hidden" r:id="rId14"/>
    <sheet name="MEI 2022" sheetId="15" state="hidden" r:id="rId15"/>
    <sheet name="JUNI 2022" sheetId="16" state="hidden" r:id="rId16"/>
    <sheet name="JULI 2022" sheetId="17" state="hidden" r:id="rId17"/>
    <sheet name="Agustus 2022" sheetId="19" state="hidden" r:id="rId18"/>
    <sheet name="Sheet 1" sheetId="21" r:id="rId19"/>
    <sheet name="4 Februari 2022" sheetId="18" state="hidden" r:id="rId20"/>
  </sheets>
  <calcPr calcId="144525"/>
</workbook>
</file>

<file path=xl/sharedStrings.xml><?xml version="1.0" encoding="utf-8"?>
<sst xmlns="http://schemas.openxmlformats.org/spreadsheetml/2006/main" count="744" uniqueCount="209">
  <si>
    <t xml:space="preserve">Rekap Pajak PPh 23 Maret  KL Slamet Riyadi </t>
  </si>
  <si>
    <t>No</t>
  </si>
  <si>
    <t>Nama perusahaan</t>
  </si>
  <si>
    <t>NPWP</t>
  </si>
  <si>
    <t>Tanggal Potong PPH</t>
  </si>
  <si>
    <t>DPP</t>
  </si>
  <si>
    <t>Pajak PPh 23</t>
  </si>
  <si>
    <t xml:space="preserve">No Invoice </t>
  </si>
  <si>
    <t xml:space="preserve">No KTP (NIK) Jika tarif 4% </t>
  </si>
  <si>
    <t>Rekening setor PPh 23 Pusat</t>
  </si>
  <si>
    <t>Jasa</t>
  </si>
  <si>
    <t>Astragraphia</t>
  </si>
  <si>
    <t>013072616054000</t>
  </si>
  <si>
    <t>29 Maret 2021</t>
  </si>
  <si>
    <t>900-92-20509-4</t>
  </si>
  <si>
    <t>Sewa Mesin FC DC2060ST tagihan Mar  21</t>
  </si>
  <si>
    <t>Sewa Mesin FC AP4020ST Tagihan Mar 21</t>
  </si>
  <si>
    <t>Sewa Mesin FC Ap4020St Tagihan Mar 21</t>
  </si>
  <si>
    <t xml:space="preserve">Rekap Pajak PPh 23 APril KL Slamet Riyadi </t>
  </si>
  <si>
    <t>1</t>
  </si>
  <si>
    <t>12 April 2021</t>
  </si>
  <si>
    <t>Sewa mesin FC Apeosport 4430 April 2021</t>
  </si>
  <si>
    <t>2</t>
  </si>
  <si>
    <t>Sewa mesin FC Apeosport 4020 April 2021</t>
  </si>
  <si>
    <t>3</t>
  </si>
  <si>
    <t>4</t>
  </si>
  <si>
    <t>Sewa mesin FC Apeosport C 4430MAret 2021</t>
  </si>
  <si>
    <t>5</t>
  </si>
  <si>
    <t>sewa mesin FC Doc 2060St April 2021</t>
  </si>
  <si>
    <t>6</t>
  </si>
  <si>
    <t>Putut Julijanto</t>
  </si>
  <si>
    <t>-</t>
  </si>
  <si>
    <t>1 April 2021</t>
  </si>
  <si>
    <t>3372013007700002</t>
  </si>
  <si>
    <t>900-92-20505-1</t>
  </si>
  <si>
    <t>Swakelola perbaikan pintu KF Kartasura</t>
  </si>
  <si>
    <t>7</t>
  </si>
  <si>
    <t>Calmic</t>
  </si>
  <si>
    <t>010005155526001</t>
  </si>
  <si>
    <t>16 April 2021</t>
  </si>
  <si>
    <t>Tagihan Calmic</t>
  </si>
  <si>
    <t>8</t>
  </si>
  <si>
    <t>27 April 2021</t>
  </si>
  <si>
    <t>9</t>
  </si>
  <si>
    <t xml:space="preserve">Rekap Pajak PPh 23 Mei KL Slamet Riyadi </t>
  </si>
  <si>
    <t>KGP</t>
  </si>
  <si>
    <t>013085386526001</t>
  </si>
  <si>
    <t>3 Mei 2021</t>
  </si>
  <si>
    <t xml:space="preserve">kirim dokumen via KGP </t>
  </si>
  <si>
    <t>27 Mei 2021</t>
  </si>
  <si>
    <t>sewa mesin FC 4430St Mei 2021</t>
  </si>
  <si>
    <t>sewa mesin FC2060ST Mei 2021</t>
  </si>
  <si>
    <t>sewa mesin FC 4020ST Mei 2021</t>
  </si>
  <si>
    <t>Sewa mesin FC 4020ST Mei 2021</t>
  </si>
  <si>
    <t>Tagihan Calmic Mei 2021</t>
  </si>
  <si>
    <t xml:space="preserve">Rekap Pajak PPh 23 Juni KL Slamet Riyadi </t>
  </si>
  <si>
    <t>18 Juni 2021</t>
  </si>
  <si>
    <t>sewa mesin FC 4430ST Juni  2021</t>
  </si>
  <si>
    <t>sewa mesin FC2060ST Juni 2021</t>
  </si>
  <si>
    <t>sewa mesin FC 4020ST Juni 2021</t>
  </si>
  <si>
    <t>Sewa mesin FC 4020ST Juni 2021</t>
  </si>
  <si>
    <t>Aris Tiyanto</t>
  </si>
  <si>
    <t>337201090182004</t>
  </si>
  <si>
    <t>23 Juni 2021</t>
  </si>
  <si>
    <t xml:space="preserve">Biaya pembersihan neon box dan pylon sign KL Slamet Riyadi </t>
  </si>
  <si>
    <t xml:space="preserve">Rekap Pajak PPh 23 Juli &amp; Agustus  KL Slamet Riyadi </t>
  </si>
  <si>
    <t>5 Agust 2021</t>
  </si>
  <si>
    <t>Sewa Mesin AP4020ST Juli 2021</t>
  </si>
  <si>
    <t>Sewa mesin DC2060ST Juli 2021</t>
  </si>
  <si>
    <t>sewa mesin Ap4430St  Juli 2021</t>
  </si>
  <si>
    <t>16 Agustus 2021</t>
  </si>
  <si>
    <t>sewa mesin FC 4430ST Agustus   2021</t>
  </si>
  <si>
    <t>sewa mesin FC2060ST  Agust  2021</t>
  </si>
  <si>
    <t>sewa mesin FC 4020ST Agust 2021</t>
  </si>
  <si>
    <t>015675051056000</t>
  </si>
  <si>
    <t>tagihan Calmic HS Mei 2021</t>
  </si>
  <si>
    <t>tagihan pembelian HS 2021</t>
  </si>
  <si>
    <t>26 Agust 2021</t>
  </si>
  <si>
    <t>tagihan Calmic Juli  2021</t>
  </si>
  <si>
    <t>10</t>
  </si>
  <si>
    <t>Tagihan Calmic Agust 2021</t>
  </si>
  <si>
    <t>11</t>
  </si>
  <si>
    <t xml:space="preserve">eternalindo Creative </t>
  </si>
  <si>
    <t>647382173526000</t>
  </si>
  <si>
    <t xml:space="preserve">Penggantian stiker facia dan pylon sign </t>
  </si>
  <si>
    <t>12</t>
  </si>
  <si>
    <t xml:space="preserve">Hendro </t>
  </si>
  <si>
    <t>3302182939810004</t>
  </si>
  <si>
    <t xml:space="preserve">Perbaikan kaset ATM </t>
  </si>
  <si>
    <t xml:space="preserve">Rekap Pajak PPh 23 September KL Slamet Riyadi </t>
  </si>
  <si>
    <t>17 Sept 2021</t>
  </si>
  <si>
    <t>sewa mesin FC 4430ST Sept 2021</t>
  </si>
  <si>
    <t xml:space="preserve">done </t>
  </si>
  <si>
    <t>sewa mesin FC 4020ST Sept  2021</t>
  </si>
  <si>
    <t>done</t>
  </si>
  <si>
    <t>sewa mesin FC2060ST Sept  2021</t>
  </si>
  <si>
    <t>calmic</t>
  </si>
  <si>
    <t>tagihan Calmic Agust  2021</t>
  </si>
  <si>
    <t>tagihan Calmic Sept 2021</t>
  </si>
  <si>
    <t xml:space="preserve">Rekap Pajak PPh 23Oktober  KL Slamet Riyadi </t>
  </si>
  <si>
    <t>22 Okt 2021</t>
  </si>
  <si>
    <t>sewa mesin FC 4430ST Okt  2021</t>
  </si>
  <si>
    <t>sewa mesin FC2060ST Okt  2021</t>
  </si>
  <si>
    <t>sewa mesin FC 4020ST OKt 2021</t>
  </si>
  <si>
    <t>tagihan Calmic Okt 2021</t>
  </si>
  <si>
    <t>Norxel</t>
  </si>
  <si>
    <t>414229427503000</t>
  </si>
  <si>
    <t>27 Oktober 2021</t>
  </si>
  <si>
    <t>service mesin hitung teller (norxel)</t>
  </si>
  <si>
    <t>29 Oktober 2021</t>
  </si>
  <si>
    <t>sewa mesin FC AP4020ST sept 2021(KF Kartasura )</t>
  </si>
  <si>
    <t>Sewa mesin FC 4020ST OKt 2021 (KF Kartasura )</t>
  </si>
  <si>
    <t xml:space="preserve">Rekap Pajak PPh 23 Bln November 2021 KL Slamet Riyadi </t>
  </si>
  <si>
    <t>No. Invoice</t>
  </si>
  <si>
    <t xml:space="preserve">Tgl Invoice </t>
  </si>
  <si>
    <t>Motiva</t>
  </si>
  <si>
    <t>850436940526000</t>
  </si>
  <si>
    <t xml:space="preserve">jasa bongkar wallpaper </t>
  </si>
  <si>
    <t xml:space="preserve">Astragraphia </t>
  </si>
  <si>
    <t>Tag FC 4430 Nov 2021</t>
  </si>
  <si>
    <t>Tag FC DC2060ST Nov 2021</t>
  </si>
  <si>
    <t>TAg FC 4020 Plaur Nov 2021</t>
  </si>
  <si>
    <t>Tag FC 4020 Kartasura Nov 2021</t>
  </si>
  <si>
    <t>Tag Calmic Nov 2021</t>
  </si>
  <si>
    <t xml:space="preserve">Rekap Pajak PPh 23 Bln Desember  2021 KL Slamet Riyadi </t>
  </si>
  <si>
    <t>1 Des 2021</t>
  </si>
  <si>
    <t>9 Des 2021</t>
  </si>
  <si>
    <t>Tag FC 4430 Des 2021</t>
  </si>
  <si>
    <t>Tag FC DC2060ST Des 2021</t>
  </si>
  <si>
    <t>7 Des 2021</t>
  </si>
  <si>
    <t>TAg FC 4020 Plaur Des  2021</t>
  </si>
  <si>
    <t>Tag FC 4020 Kartasura Des 2021</t>
  </si>
  <si>
    <t xml:space="preserve">Calmic </t>
  </si>
  <si>
    <t>23 Des 2021</t>
  </si>
  <si>
    <t>Tagihan Calmic Des 2021</t>
  </si>
  <si>
    <t>pembel tisu, sabun dan Handsinitiser</t>
  </si>
  <si>
    <t xml:space="preserve">Rekap Pajak PPh 23 Bln Januari  2022 KL Slamet Riyadi </t>
  </si>
  <si>
    <t>Tag FC 4430 Jan 2022</t>
  </si>
  <si>
    <t>Tag FC AP4020ST Kartasura Jan 2022</t>
  </si>
  <si>
    <t>TAg FC 4020 Plaur Jan 2022</t>
  </si>
  <si>
    <t>Tag FC  2060 Kantor Cab Jan  202</t>
  </si>
  <si>
    <t>Tag Calmic Jan 2021</t>
  </si>
  <si>
    <t>Tag sewa mesin FC AP4020ST Kartasura Feb 2022</t>
  </si>
  <si>
    <t>Tag sewa mesin FC 4020ST Palur Feb  2022</t>
  </si>
  <si>
    <t>Tag sewa  mesin Apeosport C4430ST  Feb 2022</t>
  </si>
  <si>
    <t>Tag sewa mesin DC2060ST Feb 2022</t>
  </si>
  <si>
    <t xml:space="preserve">CV Anugrah Digital Digdaya Communication </t>
  </si>
  <si>
    <t>364989657526000</t>
  </si>
  <si>
    <t>013/Inv/II/22</t>
  </si>
  <si>
    <t xml:space="preserve">Jasa Reposisi dan Recabling Jaringan Listrik dan data </t>
  </si>
  <si>
    <t xml:space="preserve">Rekap Pajak PPh 23 Bln Maret 2022 KL Slamet Riyadi </t>
  </si>
  <si>
    <t>Tag sewa mesin FC AP4020ST Kartasura Mar 2022</t>
  </si>
  <si>
    <t>Tag sewa mesin FC 4020ST Palur Mar 2022</t>
  </si>
  <si>
    <t>Tag sewa  mesin Apeosport C4430ST  Mar  2022</t>
  </si>
  <si>
    <t>Tag sewa mesin DC2060ST Mar  2022</t>
  </si>
  <si>
    <t>Tag Calmic Feb 2022</t>
  </si>
  <si>
    <t xml:space="preserve">Rekap Pajak PPh 23 Bln April  2022 Cab Slamet Riyadi </t>
  </si>
  <si>
    <t>5 April 2022</t>
  </si>
  <si>
    <t>14 April 2022</t>
  </si>
  <si>
    <t>Tag sewa mesin FC AP4020ST Kartasura April 2022</t>
  </si>
  <si>
    <t>Tag sewa mesin FC 4020ST Palur April  2022</t>
  </si>
  <si>
    <t>Tag sewa  mesin Apeosport C4430ST April 2022</t>
  </si>
  <si>
    <t>Tag sewa mesin DC2060ST April 2022</t>
  </si>
  <si>
    <t>7 April 2022</t>
  </si>
  <si>
    <t>Tag Calmic Maret 2022</t>
  </si>
  <si>
    <t xml:space="preserve">Rekap Pajak PPh 23 Bln Mei   2022 Cab Slamet Riyadi </t>
  </si>
  <si>
    <t>13 Mei 2022</t>
  </si>
  <si>
    <t>27 Mei 2022</t>
  </si>
  <si>
    <t>Tag sewa mesin FC AP4020ST Kartasura Mei  2022</t>
  </si>
  <si>
    <t>Tag sewa mesin FC 4020ST Palur Mei 2022</t>
  </si>
  <si>
    <t>Tag sewa  mesin Apeosport C4430ST Mei 2022</t>
  </si>
  <si>
    <t>Tag sewa mesin DC2060ST Mei  2022</t>
  </si>
  <si>
    <t>10 Mei 2022</t>
  </si>
  <si>
    <t>Tag Calmic April 2022</t>
  </si>
  <si>
    <t xml:space="preserve">Rekap Pajak PPh 23 Bln Juni   2022 Cab Slamet Riyadi </t>
  </si>
  <si>
    <t>8 Juni 2022</t>
  </si>
  <si>
    <t>14 Juni 2022</t>
  </si>
  <si>
    <t>Tag sewa mesin FC AP4020ST Kartasura Juni 2022</t>
  </si>
  <si>
    <t>Tag sewa mesin FC 4020ST Palur Juni 2022</t>
  </si>
  <si>
    <t>Tag sewa  mesin Apeosport C4430ST Juni 2022</t>
  </si>
  <si>
    <t>Tag sewa mesin DC2060ST Juni  2022</t>
  </si>
  <si>
    <t>7 Juni 2022</t>
  </si>
  <si>
    <t>Tag Calmic Mei  2022</t>
  </si>
  <si>
    <t xml:space="preserve">Rekap Pajak PPh 23 Bln Juli 2022 Cab Slamet Riyadi </t>
  </si>
  <si>
    <t>11 Juli 2022</t>
  </si>
  <si>
    <t>14 Juli 2022</t>
  </si>
  <si>
    <t>Tag sewa mesin FC AP4020ST Kartasura Juli 2022</t>
  </si>
  <si>
    <t>12 Juli 2022</t>
  </si>
  <si>
    <t>Tag sewa mesin FC 4020ST Palur Juli 2022</t>
  </si>
  <si>
    <t>Tag sewa  mesin Apeosport C4430ST Juli 2022</t>
  </si>
  <si>
    <t>Tag sewa mesin DC2060ST Juli  2022</t>
  </si>
  <si>
    <t>30 Juni 2022</t>
  </si>
  <si>
    <t>Tag Calmic Juni  2022</t>
  </si>
  <si>
    <t xml:space="preserve">Rekap Pajak PPh 23 Bln Agustus  2022 Cab Slamet Riyadi </t>
  </si>
  <si>
    <t>Tag sewa mesin FC AP4020ST Kartasura Agustus 2022</t>
  </si>
  <si>
    <t>Tag sewa mesin FC 4020ST Palur Agustus 2022</t>
  </si>
  <si>
    <t>Tag sewa  mesin Apeosport 2060ST Agustus 2022</t>
  </si>
  <si>
    <t>8 agustus 2022</t>
  </si>
  <si>
    <t>26 Agustus 2022</t>
  </si>
  <si>
    <t>Tag sewa mesin C4430ST Agustus  2022</t>
  </si>
  <si>
    <t>28 Juli 2022</t>
  </si>
  <si>
    <t>25 Agust 2022</t>
  </si>
  <si>
    <t>Tagihan pembelian tisu Roll Jumbo  Juli  2022</t>
  </si>
  <si>
    <t>5 Agust 2022</t>
  </si>
  <si>
    <t>25 Agustus 2022</t>
  </si>
  <si>
    <t>Tagihan Calmic Juli 2022</t>
  </si>
  <si>
    <t>REKAP PAJAK PPh 23 BULAN _____  2023</t>
  </si>
  <si>
    <t>CABANG __________</t>
  </si>
  <si>
    <t xml:space="preserve">Rekap Pajak PPh 23 Bln Februari 2022 KL Slamet Riyadi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</si>
</sst>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-* #,##0.00_-;\-* #,##0.00_-;_-* &quot;-&quot;??_-;_-@_-"/>
    <numFmt numFmtId="44" formatCode="_(&quot;$&quot;* #,##0.00_);_(&quot;$&quot;* \(#,##0.00\);_(&quot;$&quot;* &quot;-&quot;??_);_(@_)"/>
    <numFmt numFmtId="178" formatCode="_-* #,##0_-;\-* #,##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4" borderId="1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15" fontId="0" fillId="0" borderId="1" xfId="0" applyNumberFormat="1" applyBorder="1">
      <alignment vertical="center"/>
    </xf>
    <xf numFmtId="177" fontId="0" fillId="0" borderId="1" xfId="2" applyBorder="1">
      <alignment vertical="center"/>
    </xf>
    <xf numFmtId="0" fontId="2" fillId="0" borderId="1" xfId="0" applyFont="1" applyFill="1" applyBorder="1" applyAlignment="1">
      <alignment vertical="center"/>
    </xf>
    <xf numFmtId="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5" fontId="2" fillId="0" borderId="1" xfId="0" applyNumberFormat="1" applyFont="1" applyFill="1" applyBorder="1" applyAlignment="1">
      <alignment vertical="center"/>
    </xf>
    <xf numFmtId="177" fontId="2" fillId="0" borderId="1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9" fontId="1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15" fontId="0" fillId="0" borderId="4" xfId="0" applyNumberFormat="1" applyBorder="1">
      <alignment vertical="center"/>
    </xf>
    <xf numFmtId="177" fontId="0" fillId="0" borderId="4" xfId="2" applyBorder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15" fontId="0" fillId="0" borderId="3" xfId="0" applyNumberFormat="1" applyBorder="1">
      <alignment vertical="center"/>
    </xf>
    <xf numFmtId="177" fontId="0" fillId="0" borderId="3" xfId="2" applyBorder="1">
      <alignment vertical="center"/>
    </xf>
    <xf numFmtId="0" fontId="0" fillId="0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7" fontId="0" fillId="0" borderId="1" xfId="2" applyFill="1" applyBorder="1">
      <alignment vertical="center"/>
    </xf>
    <xf numFmtId="177" fontId="0" fillId="2" borderId="1" xfId="2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7" fontId="0" fillId="0" borderId="1" xfId="2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77" fontId="0" fillId="2" borderId="3" xfId="2" applyFill="1" applyBorder="1">
      <alignment vertical="center"/>
    </xf>
    <xf numFmtId="177" fontId="0" fillId="0" borderId="3" xfId="2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177" fontId="0" fillId="2" borderId="1" xfId="2" applyFill="1" applyBorder="1" applyAlignment="1">
      <alignment horizontal="center" vertical="center"/>
    </xf>
    <xf numFmtId="177" fontId="0" fillId="0" borderId="1" xfId="2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7" fontId="0" fillId="2" borderId="3" xfId="2" applyFill="1" applyBorder="1" applyAlignment="1">
      <alignment horizontal="center" vertical="center"/>
    </xf>
    <xf numFmtId="177" fontId="0" fillId="0" borderId="3" xfId="2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177" fontId="0" fillId="2" borderId="0" xfId="2" applyFill="1">
      <alignment vertical="center"/>
    </xf>
    <xf numFmtId="177" fontId="0" fillId="0" borderId="0" xfId="2">
      <alignment vertical="center"/>
    </xf>
    <xf numFmtId="0" fontId="0" fillId="0" borderId="2" xfId="0" applyFont="1" applyFill="1" applyBorder="1" applyAlignment="1">
      <alignment horizontal="center" vertical="center"/>
    </xf>
    <xf numFmtId="177" fontId="0" fillId="0" borderId="1" xfId="2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178" fontId="0" fillId="0" borderId="3" xfId="2" applyNumberFormat="1" applyBorder="1">
      <alignment vertical="center"/>
    </xf>
    <xf numFmtId="178" fontId="0" fillId="0" borderId="1" xfId="2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8" fontId="0" fillId="0" borderId="1" xfId="2" applyNumberForma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quotePrefix="1">
      <alignment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2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applyAlignment="1" quotePrefix="1">
      <alignment horizontal="left" vertical="center"/>
    </xf>
    <xf numFmtId="0" fontId="0" fillId="0" borderId="3" xfId="0" applyFont="1" applyFill="1" applyBorder="1" applyAlignment="1" quotePrefix="1">
      <alignment horizontal="center" vertical="center"/>
    </xf>
    <xf numFmtId="0" fontId="0" fillId="0" borderId="3" xfId="0" applyBorder="1" applyAlignment="1" quotePrefix="1">
      <alignment horizontal="left" vertical="center"/>
    </xf>
    <xf numFmtId="0" fontId="0" fillId="0" borderId="3" xfId="0" applyBorder="1" quotePrefix="1">
      <alignment vertical="center"/>
    </xf>
    <xf numFmtId="0" fontId="0" fillId="0" borderId="1" xfId="0" applyFill="1" applyBorder="1" quotePrefix="1">
      <alignment vertical="center"/>
    </xf>
    <xf numFmtId="0" fontId="0" fillId="0" borderId="2" xfId="0" applyFill="1" applyBorder="1" quotePrefix="1">
      <alignment vertical="center"/>
    </xf>
    <xf numFmtId="0" fontId="2" fillId="0" borderId="1" xfId="0" applyFont="1" applyFill="1" applyBorder="1" applyAlignment="1" quotePrefix="1">
      <alignment vertical="center"/>
    </xf>
    <xf numFmtId="0" fontId="2" fillId="0" borderId="4" xfId="0" applyFont="1" applyFill="1" applyBorder="1" applyAlignment="1" quotePrefix="1">
      <alignment vertical="center"/>
    </xf>
    <xf numFmtId="0" fontId="0" fillId="0" borderId="4" xfId="0" applyBorder="1" quotePrefix="1">
      <alignment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C7" sqref="C7"/>
    </sheetView>
  </sheetViews>
  <sheetFormatPr defaultColWidth="9.14285714285714" defaultRowHeight="15" outlineLevelRow="7"/>
  <cols>
    <col min="1" max="1" width="4.71428571428571" style="14" customWidth="1"/>
    <col min="2" max="2" width="18.2857142857143" customWidth="1"/>
    <col min="3" max="3" width="17.4285714285714" customWidth="1"/>
    <col min="4" max="4" width="20.1428571428571" customWidth="1"/>
    <col min="5" max="5" width="11" customWidth="1"/>
    <col min="6" max="6" width="8.71428571428571" customWidth="1"/>
    <col min="7" max="7" width="9.85714285714286" customWidth="1"/>
    <col min="8" max="8" width="11.7142857142857"/>
    <col min="9" max="9" width="17.7142857142857" customWidth="1"/>
    <col min="10" max="10" width="15.7142857142857" customWidth="1"/>
    <col min="11" max="11" width="40.7142857142857" customWidth="1"/>
  </cols>
  <sheetData>
    <row r="1" spans="1:1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74" t="s">
        <v>1</v>
      </c>
      <c r="B3" s="74" t="s">
        <v>2</v>
      </c>
      <c r="C3" s="74" t="s">
        <v>3</v>
      </c>
      <c r="D3" s="74" t="s">
        <v>4</v>
      </c>
      <c r="E3" s="74" t="s">
        <v>5</v>
      </c>
      <c r="F3" s="75" t="s">
        <v>6</v>
      </c>
      <c r="G3" s="76"/>
      <c r="H3" s="74" t="s">
        <v>7</v>
      </c>
      <c r="I3" s="80" t="s">
        <v>8</v>
      </c>
      <c r="J3" s="80" t="s">
        <v>9</v>
      </c>
      <c r="K3" s="74" t="s">
        <v>10</v>
      </c>
    </row>
    <row r="4" spans="1:11">
      <c r="A4" s="77"/>
      <c r="B4" s="77"/>
      <c r="C4" s="77"/>
      <c r="D4" s="77"/>
      <c r="E4" s="77"/>
      <c r="F4" s="78">
        <v>0.02</v>
      </c>
      <c r="G4" s="78">
        <v>0.04</v>
      </c>
      <c r="H4" s="77"/>
      <c r="I4" s="81"/>
      <c r="J4" s="81"/>
      <c r="K4" s="77"/>
    </row>
    <row r="5" spans="1:11">
      <c r="A5" s="61">
        <v>1</v>
      </c>
      <c r="B5" s="6" t="s">
        <v>11</v>
      </c>
      <c r="C5" s="82" t="s">
        <v>12</v>
      </c>
      <c r="D5" s="6" t="s">
        <v>13</v>
      </c>
      <c r="E5" s="79">
        <v>931300</v>
      </c>
      <c r="F5" s="79">
        <v>18626</v>
      </c>
      <c r="G5" s="6"/>
      <c r="H5" s="6">
        <v>1703332799</v>
      </c>
      <c r="I5" s="6"/>
      <c r="J5" s="6" t="s">
        <v>14</v>
      </c>
      <c r="K5" s="6" t="s">
        <v>15</v>
      </c>
    </row>
    <row r="6" spans="1:11">
      <c r="A6" s="61">
        <v>2</v>
      </c>
      <c r="B6" s="6" t="s">
        <v>11</v>
      </c>
      <c r="C6" s="82" t="s">
        <v>12</v>
      </c>
      <c r="D6" s="6" t="s">
        <v>13</v>
      </c>
      <c r="E6" s="79">
        <v>400000</v>
      </c>
      <c r="F6" s="79">
        <v>8000</v>
      </c>
      <c r="G6" s="6"/>
      <c r="H6" s="6">
        <v>1703332900</v>
      </c>
      <c r="I6" s="6"/>
      <c r="J6" s="6" t="s">
        <v>14</v>
      </c>
      <c r="K6" s="6" t="s">
        <v>16</v>
      </c>
    </row>
    <row r="7" spans="1:11">
      <c r="A7" s="61">
        <v>3</v>
      </c>
      <c r="B7" s="6" t="s">
        <v>11</v>
      </c>
      <c r="C7" s="82" t="s">
        <v>12</v>
      </c>
      <c r="D7" s="6" t="s">
        <v>13</v>
      </c>
      <c r="E7" s="79">
        <v>400000</v>
      </c>
      <c r="F7" s="79">
        <v>8000</v>
      </c>
      <c r="G7" s="6"/>
      <c r="H7" s="6">
        <v>1703332800</v>
      </c>
      <c r="I7" s="6"/>
      <c r="J7" s="6" t="s">
        <v>14</v>
      </c>
      <c r="K7" s="6" t="s">
        <v>17</v>
      </c>
    </row>
    <row r="8" spans="1:1">
      <c r="A8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opLeftCell="C1" workbookViewId="0">
      <selection activeCell="K22" sqref="K22"/>
    </sheetView>
  </sheetViews>
  <sheetFormatPr defaultColWidth="9.14285714285714" defaultRowHeight="15"/>
  <cols>
    <col min="1" max="1" width="3.57142857142857" customWidth="1"/>
    <col min="2" max="2" width="13.5714285714286" customWidth="1"/>
    <col min="3" max="3" width="17.4285714285714" customWidth="1"/>
    <col min="4" max="4" width="11.7142857142857"/>
    <col min="5" max="6" width="10.5714285714286"/>
    <col min="7" max="7" width="13.5714285714286"/>
    <col min="8" max="8" width="10.5714285714286"/>
    <col min="11" max="11" width="15.2857142857143" customWidth="1"/>
    <col min="12" max="12" width="33.7142857142857" customWidth="1"/>
  </cols>
  <sheetData>
    <row r="1" spans="1:12">
      <c r="A1" s="33" t="s">
        <v>124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82" t="s">
        <v>19</v>
      </c>
      <c r="B5" s="6" t="s">
        <v>118</v>
      </c>
      <c r="C5" s="82" t="s">
        <v>12</v>
      </c>
      <c r="D5" s="6">
        <v>1703764817</v>
      </c>
      <c r="E5" s="7" t="s">
        <v>125</v>
      </c>
      <c r="F5" s="7" t="s">
        <v>126</v>
      </c>
      <c r="G5" s="8">
        <v>4644500</v>
      </c>
      <c r="H5" s="8">
        <f>G5*H4</f>
        <v>92890</v>
      </c>
      <c r="I5" s="6"/>
      <c r="J5" s="6"/>
      <c r="K5" s="6" t="s">
        <v>14</v>
      </c>
      <c r="L5" s="6" t="s">
        <v>127</v>
      </c>
    </row>
    <row r="6" spans="1:12">
      <c r="A6" s="82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1703764815</v>
      </c>
      <c r="E6" s="7" t="str">
        <f>E7</f>
        <v>7 Des 2021</v>
      </c>
      <c r="F6" s="7" t="s">
        <v>126</v>
      </c>
      <c r="G6" s="8">
        <v>1577400</v>
      </c>
      <c r="H6" s="8">
        <f>G6*H4</f>
        <v>31548</v>
      </c>
      <c r="I6" s="6"/>
      <c r="J6" s="6"/>
      <c r="K6" s="6" t="str">
        <f t="shared" ref="K6:K8" si="2">K5</f>
        <v>900-92-20509-4</v>
      </c>
      <c r="L6" s="6" t="s">
        <v>128</v>
      </c>
    </row>
    <row r="7" spans="1:12">
      <c r="A7" s="91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1703764816</v>
      </c>
      <c r="E7" s="7" t="s">
        <v>129</v>
      </c>
      <c r="F7" s="7" t="s">
        <v>126</v>
      </c>
      <c r="G7" s="8">
        <v>400000</v>
      </c>
      <c r="H7" s="8">
        <f>G7*H4</f>
        <v>8000</v>
      </c>
      <c r="I7" s="6"/>
      <c r="J7" s="6"/>
      <c r="K7" s="6" t="str">
        <f t="shared" si="2"/>
        <v>900-92-20509-4</v>
      </c>
      <c r="L7" s="6" t="s">
        <v>130</v>
      </c>
    </row>
    <row r="8" spans="1:12">
      <c r="A8" s="91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1703764818</v>
      </c>
      <c r="E8" s="7" t="str">
        <f>E7</f>
        <v>7 Des 2021</v>
      </c>
      <c r="F8" s="7" t="str">
        <f>F7</f>
        <v>9 Des 2021</v>
      </c>
      <c r="G8" s="8">
        <v>400000</v>
      </c>
      <c r="H8" s="8">
        <f>G8*H4</f>
        <v>8000</v>
      </c>
      <c r="I8" s="6"/>
      <c r="J8" s="6"/>
      <c r="K8" s="6" t="str">
        <f t="shared" si="2"/>
        <v>900-92-20509-4</v>
      </c>
      <c r="L8" s="6" t="s">
        <v>131</v>
      </c>
    </row>
    <row r="9" spans="1:12">
      <c r="A9" s="91" t="s">
        <v>27</v>
      </c>
      <c r="B9" s="6" t="s">
        <v>132</v>
      </c>
      <c r="C9" s="82" t="s">
        <v>74</v>
      </c>
      <c r="D9" s="6">
        <v>219878664</v>
      </c>
      <c r="E9" s="6" t="s">
        <v>129</v>
      </c>
      <c r="F9" s="6" t="s">
        <v>133</v>
      </c>
      <c r="G9" s="8">
        <v>608333</v>
      </c>
      <c r="H9" s="8">
        <v>12167</v>
      </c>
      <c r="I9" s="6"/>
      <c r="J9" s="6"/>
      <c r="K9" s="6" t="s">
        <v>14</v>
      </c>
      <c r="L9" s="6" t="s">
        <v>134</v>
      </c>
    </row>
    <row r="10" spans="1:12">
      <c r="A10" s="91" t="s">
        <v>29</v>
      </c>
      <c r="B10" s="6" t="s">
        <v>37</v>
      </c>
      <c r="C10" s="82" t="s">
        <v>74</v>
      </c>
      <c r="D10" s="6">
        <v>219881938</v>
      </c>
      <c r="E10" s="6" t="s">
        <v>129</v>
      </c>
      <c r="F10" s="6" t="s">
        <v>133</v>
      </c>
      <c r="G10" s="8">
        <v>70000</v>
      </c>
      <c r="H10" s="8">
        <v>14100</v>
      </c>
      <c r="I10" s="6"/>
      <c r="J10" s="6"/>
      <c r="K10" s="6" t="s">
        <v>14</v>
      </c>
      <c r="L10" s="6" t="s">
        <v>135</v>
      </c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B5" sqref="B5:C8"/>
    </sheetView>
  </sheetViews>
  <sheetFormatPr defaultColWidth="9.14285714285714" defaultRowHeight="15" outlineLevelRow="7"/>
  <cols>
    <col min="1" max="1" width="4.14285714285714" customWidth="1"/>
    <col min="2" max="2" width="14.1428571428571" customWidth="1"/>
    <col min="3" max="3" width="17.4285714285714" customWidth="1"/>
    <col min="4" max="4" width="11.7142857142857"/>
    <col min="5" max="5" width="11.5714285714286" customWidth="1"/>
    <col min="6" max="6" width="10.8571428571429" customWidth="1"/>
    <col min="7" max="7" width="13.5714285714286"/>
    <col min="8" max="8" width="10.5714285714286"/>
    <col min="11" max="11" width="15.2857142857143" customWidth="1"/>
    <col min="12" max="12" width="30.7142857142857" customWidth="1"/>
  </cols>
  <sheetData>
    <row r="1" spans="1:12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82" t="s">
        <v>19</v>
      </c>
      <c r="B5" s="6" t="s">
        <v>118</v>
      </c>
      <c r="C5" s="82" t="s">
        <v>12</v>
      </c>
      <c r="D5" s="6">
        <v>1703814125</v>
      </c>
      <c r="E5" s="7">
        <v>44569</v>
      </c>
      <c r="F5" s="7">
        <v>44585</v>
      </c>
      <c r="G5" s="8">
        <v>3896900</v>
      </c>
      <c r="H5" s="8">
        <f>G5*H4</f>
        <v>77938</v>
      </c>
      <c r="I5" s="6"/>
      <c r="J5" s="6"/>
      <c r="K5" s="6" t="s">
        <v>14</v>
      </c>
      <c r="L5" s="6" t="s">
        <v>137</v>
      </c>
    </row>
    <row r="6" spans="1:12">
      <c r="A6" s="82" t="s">
        <v>22</v>
      </c>
      <c r="B6" s="6" t="str">
        <f>B5</f>
        <v>Astragraphia </v>
      </c>
      <c r="C6" s="82" t="str">
        <f>C5</f>
        <v>013072616054000</v>
      </c>
      <c r="D6" s="6">
        <v>1703823635</v>
      </c>
      <c r="E6" s="7">
        <v>44574</v>
      </c>
      <c r="F6" s="7">
        <v>44585</v>
      </c>
      <c r="G6" s="8">
        <v>400000</v>
      </c>
      <c r="H6" s="8">
        <f>G6*H4</f>
        <v>8000</v>
      </c>
      <c r="I6" s="6"/>
      <c r="J6" s="6"/>
      <c r="K6" s="6" t="str">
        <f t="shared" ref="K6:K8" si="0">K5</f>
        <v>900-92-20509-4</v>
      </c>
      <c r="L6" s="6" t="s">
        <v>138</v>
      </c>
    </row>
    <row r="7" spans="1:12">
      <c r="A7" s="91" t="s">
        <v>24</v>
      </c>
      <c r="B7" s="29" t="str">
        <f>B6</f>
        <v>Astragraphia </v>
      </c>
      <c r="C7" s="90" t="str">
        <f>C6</f>
        <v>013072616054000</v>
      </c>
      <c r="D7" s="29">
        <v>1703823656</v>
      </c>
      <c r="E7" s="30">
        <v>44574</v>
      </c>
      <c r="F7" s="30">
        <v>44585</v>
      </c>
      <c r="G7" s="31">
        <v>400000</v>
      </c>
      <c r="H7" s="31">
        <f>G7*H4</f>
        <v>8000</v>
      </c>
      <c r="I7" s="29"/>
      <c r="J7" s="29"/>
      <c r="K7" s="29" t="str">
        <f t="shared" si="0"/>
        <v>900-92-20509-4</v>
      </c>
      <c r="L7" s="29" t="s">
        <v>139</v>
      </c>
    </row>
    <row r="8" spans="1:12">
      <c r="A8" s="92" t="s">
        <v>25</v>
      </c>
      <c r="B8" s="6" t="str">
        <f t="shared" ref="B8:F8" si="1">B7</f>
        <v>Astragraphia </v>
      </c>
      <c r="C8" s="82" t="str">
        <f t="shared" si="1"/>
        <v>013072616054000</v>
      </c>
      <c r="D8" s="6">
        <v>1703814124</v>
      </c>
      <c r="E8" s="7">
        <v>44569</v>
      </c>
      <c r="F8" s="7">
        <f t="shared" si="1"/>
        <v>44585</v>
      </c>
      <c r="G8" s="8">
        <v>1608800</v>
      </c>
      <c r="H8" s="8">
        <f>G8*H4</f>
        <v>32176</v>
      </c>
      <c r="I8" s="6"/>
      <c r="J8" s="6"/>
      <c r="K8" s="6" t="str">
        <f t="shared" si="0"/>
        <v>900-92-20509-4</v>
      </c>
      <c r="L8" s="6" t="s">
        <v>140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B5" sqref="A5:L5"/>
    </sheetView>
  </sheetViews>
  <sheetFormatPr defaultColWidth="9.14285714285714" defaultRowHeight="15"/>
  <cols>
    <col min="1" max="1" width="2.42857142857143" customWidth="1"/>
    <col min="2" max="2" width="18.5714285714286" customWidth="1"/>
    <col min="3" max="3" width="17.4285714285714" customWidth="1"/>
    <col min="4" max="4" width="11.7142857142857"/>
    <col min="5" max="6" width="10.2857142857143"/>
    <col min="7" max="7" width="13.5714285714286"/>
    <col min="8" max="8" width="17.5714285714286" customWidth="1"/>
    <col min="11" max="11" width="15.2857142857143" customWidth="1"/>
    <col min="12" max="12" width="47.8571428571429" customWidth="1"/>
  </cols>
  <sheetData>
    <row r="1" spans="1:12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25" t="s">
        <v>9</v>
      </c>
      <c r="L3" s="2" t="s">
        <v>10</v>
      </c>
    </row>
    <row r="4" spans="1:12">
      <c r="A4" s="17"/>
      <c r="B4" s="18"/>
      <c r="C4" s="17"/>
      <c r="D4" s="17"/>
      <c r="E4" s="17"/>
      <c r="F4" s="18"/>
      <c r="G4" s="17"/>
      <c r="H4" s="19">
        <v>0.02</v>
      </c>
      <c r="I4" s="19">
        <v>0.04</v>
      </c>
      <c r="J4" s="18"/>
      <c r="K4" s="26"/>
      <c r="L4" s="17"/>
    </row>
    <row r="5" s="16" customFormat="1" spans="1:12">
      <c r="A5" s="93" t="s">
        <v>19</v>
      </c>
      <c r="B5" s="9" t="s">
        <v>132</v>
      </c>
      <c r="C5" s="9" t="s">
        <v>74</v>
      </c>
      <c r="D5" s="9">
        <v>2200530624</v>
      </c>
      <c r="E5" s="12">
        <v>44567</v>
      </c>
      <c r="F5" s="12">
        <v>44596</v>
      </c>
      <c r="G5" s="13">
        <v>608333</v>
      </c>
      <c r="H5" s="13">
        <v>12167</v>
      </c>
      <c r="I5" s="9"/>
      <c r="J5" s="9"/>
      <c r="K5" s="9" t="str">
        <f>'JANUARI 2022'!K8</f>
        <v>900-92-20509-4</v>
      </c>
      <c r="L5" s="9" t="s">
        <v>141</v>
      </c>
    </row>
    <row r="6" spans="1:12">
      <c r="A6" s="93" t="s">
        <v>22</v>
      </c>
      <c r="B6" s="6" t="s">
        <v>118</v>
      </c>
      <c r="C6" s="82" t="s">
        <v>12</v>
      </c>
      <c r="D6" s="6">
        <v>1703864268</v>
      </c>
      <c r="E6" s="7">
        <v>44601</v>
      </c>
      <c r="F6" s="7">
        <v>44614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142</v>
      </c>
    </row>
    <row r="7" spans="1:12">
      <c r="A7" s="93" t="s">
        <v>24</v>
      </c>
      <c r="B7" s="6" t="str">
        <f t="shared" ref="B7:B9" si="0">B6</f>
        <v>Astragraphia </v>
      </c>
      <c r="C7" s="82" t="str">
        <f t="shared" ref="C7:C9" si="1">C6</f>
        <v>013072616054000</v>
      </c>
      <c r="D7" s="6">
        <v>1703864330</v>
      </c>
      <c r="E7" s="7">
        <v>44601</v>
      </c>
      <c r="F7" s="7">
        <v>44614</v>
      </c>
      <c r="G7" s="8">
        <v>400000</v>
      </c>
      <c r="H7" s="8">
        <f>G7*H4</f>
        <v>8000</v>
      </c>
      <c r="I7" s="6"/>
      <c r="J7" s="6"/>
      <c r="K7" s="9" t="s">
        <v>14</v>
      </c>
      <c r="L7" s="6" t="s">
        <v>143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1703864269</v>
      </c>
      <c r="E8" s="7">
        <v>44601</v>
      </c>
      <c r="F8" s="7">
        <v>44614</v>
      </c>
      <c r="G8" s="8">
        <v>3658500</v>
      </c>
      <c r="H8" s="8">
        <f>G8*H4</f>
        <v>73170</v>
      </c>
      <c r="I8" s="6"/>
      <c r="J8" s="6"/>
      <c r="K8" s="9" t="s">
        <v>14</v>
      </c>
      <c r="L8" s="6" t="s">
        <v>144</v>
      </c>
    </row>
    <row r="9" spans="1:12">
      <c r="A9" s="93" t="s">
        <v>27</v>
      </c>
      <c r="B9" s="6" t="str">
        <f t="shared" si="0"/>
        <v>Astragraphia </v>
      </c>
      <c r="C9" s="82" t="str">
        <f t="shared" si="1"/>
        <v>013072616054000</v>
      </c>
      <c r="D9" s="6">
        <v>1703864267</v>
      </c>
      <c r="E9" s="7">
        <v>44601</v>
      </c>
      <c r="F9" s="7">
        <v>44614</v>
      </c>
      <c r="G9" s="8">
        <v>1221770</v>
      </c>
      <c r="H9" s="8">
        <f>G9*H4</f>
        <v>24435.4</v>
      </c>
      <c r="I9" s="6"/>
      <c r="J9" s="6"/>
      <c r="K9" s="9" t="s">
        <v>14</v>
      </c>
      <c r="L9" s="6" t="s">
        <v>145</v>
      </c>
    </row>
    <row r="10" ht="45" spans="1:12">
      <c r="A10" s="94" t="s">
        <v>29</v>
      </c>
      <c r="B10" s="21" t="s">
        <v>146</v>
      </c>
      <c r="C10" s="95" t="s">
        <v>147</v>
      </c>
      <c r="D10" s="22" t="s">
        <v>148</v>
      </c>
      <c r="E10" s="23">
        <v>44613</v>
      </c>
      <c r="F10" s="23">
        <v>44615</v>
      </c>
      <c r="G10" s="24">
        <v>600000</v>
      </c>
      <c r="H10" s="24">
        <f>G10*H4</f>
        <v>12000</v>
      </c>
      <c r="I10" s="22"/>
      <c r="J10" s="22"/>
      <c r="K10" s="27" t="s">
        <v>34</v>
      </c>
      <c r="L10" s="22" t="s">
        <v>149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F30" sqref="F30"/>
    </sheetView>
  </sheetViews>
  <sheetFormatPr defaultColWidth="9.14285714285714" defaultRowHeight="15"/>
  <cols>
    <col min="1" max="1" width="4.57142857142857" customWidth="1"/>
    <col min="2" max="2" width="13.5714285714286" customWidth="1"/>
    <col min="3" max="3" width="17.4285714285714" customWidth="1"/>
    <col min="4" max="4" width="11.7142857142857"/>
    <col min="5" max="5" width="11.5714285714286" customWidth="1"/>
    <col min="6" max="6" width="10.4285714285714"/>
    <col min="7" max="7" width="13.5714285714286"/>
    <col min="8" max="8" width="10.5714285714286"/>
    <col min="11" max="11" width="15.2857142857143" customWidth="1"/>
    <col min="12" max="12" width="47.8571428571429" customWidth="1"/>
  </cols>
  <sheetData>
    <row r="1" spans="1:12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>
        <v>1703900626</v>
      </c>
      <c r="E5" s="7">
        <v>44627</v>
      </c>
      <c r="F5" s="7">
        <v>44630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151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1703900516</v>
      </c>
      <c r="E6" s="7">
        <v>44627</v>
      </c>
      <c r="F6" s="7">
        <v>44630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152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1703900517</v>
      </c>
      <c r="E7" s="7">
        <v>44627</v>
      </c>
      <c r="F7" s="7">
        <v>44630</v>
      </c>
      <c r="G7" s="8">
        <v>1285500</v>
      </c>
      <c r="H7" s="8">
        <f>G7*H4</f>
        <v>25710</v>
      </c>
      <c r="I7" s="6"/>
      <c r="J7" s="6"/>
      <c r="K7" s="9" t="s">
        <v>14</v>
      </c>
      <c r="L7" s="6" t="s">
        <v>153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1703900515</v>
      </c>
      <c r="E8" s="7">
        <v>44627</v>
      </c>
      <c r="F8" s="7">
        <v>44630</v>
      </c>
      <c r="G8" s="8">
        <v>3321500</v>
      </c>
      <c r="H8" s="8">
        <f>G8*H4</f>
        <v>66430</v>
      </c>
      <c r="I8" s="6"/>
      <c r="J8" s="6"/>
      <c r="K8" s="9" t="s">
        <v>14</v>
      </c>
      <c r="L8" s="6" t="s">
        <v>154</v>
      </c>
    </row>
    <row r="9" spans="1:12">
      <c r="A9" s="93" t="s">
        <v>27</v>
      </c>
      <c r="B9" s="9" t="s">
        <v>132</v>
      </c>
      <c r="C9" s="9" t="s">
        <v>74</v>
      </c>
      <c r="D9" s="9">
        <v>2200558616</v>
      </c>
      <c r="E9" s="12">
        <v>44628</v>
      </c>
      <c r="F9" s="12">
        <v>44638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155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1" sqref="A1:L10"/>
    </sheetView>
  </sheetViews>
  <sheetFormatPr defaultColWidth="9.14285714285714" defaultRowHeight="15"/>
  <cols>
    <col min="1" max="1" width="4" customWidth="1"/>
    <col min="2" max="2" width="13.5714285714286" customWidth="1"/>
    <col min="3" max="3" width="17.4285714285714" customWidth="1"/>
    <col min="4" max="4" width="11.7142857142857"/>
    <col min="5" max="5" width="12.8571428571429" customWidth="1"/>
    <col min="6" max="6" width="14" customWidth="1"/>
    <col min="7" max="7" width="13.5714285714286"/>
    <col min="8" max="8" width="10.5714285714286"/>
    <col min="11" max="11" width="15.2857142857143" customWidth="1"/>
    <col min="12" max="12" width="48.1428571428571" customWidth="1"/>
  </cols>
  <sheetData>
    <row r="1" spans="1:12">
      <c r="A1" s="1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>
        <v>1703951232</v>
      </c>
      <c r="E5" s="7" t="s">
        <v>157</v>
      </c>
      <c r="F5" s="7" t="s">
        <v>158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159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1703949809</v>
      </c>
      <c r="E6" s="7" t="s">
        <v>157</v>
      </c>
      <c r="F6" s="7" t="s">
        <v>158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160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1703949808</v>
      </c>
      <c r="E7" s="7" t="s">
        <v>157</v>
      </c>
      <c r="F7" s="7" t="s">
        <v>158</v>
      </c>
      <c r="G7" s="8">
        <v>1551400</v>
      </c>
      <c r="H7" s="8">
        <f>G7*H4</f>
        <v>31028</v>
      </c>
      <c r="I7" s="6"/>
      <c r="J7" s="6"/>
      <c r="K7" s="9" t="s">
        <v>14</v>
      </c>
      <c r="L7" s="6" t="s">
        <v>161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1703949810</v>
      </c>
      <c r="E8" s="7" t="s">
        <v>157</v>
      </c>
      <c r="F8" s="7" t="s">
        <v>158</v>
      </c>
      <c r="G8" s="8">
        <v>4870800</v>
      </c>
      <c r="H8" s="8">
        <f>G8*H4</f>
        <v>97416</v>
      </c>
      <c r="I8" s="6"/>
      <c r="J8" s="6"/>
      <c r="K8" s="9" t="s">
        <v>14</v>
      </c>
      <c r="L8" s="6" t="s">
        <v>162</v>
      </c>
    </row>
    <row r="9" spans="1:12">
      <c r="A9" s="93" t="s">
        <v>27</v>
      </c>
      <c r="B9" s="9" t="s">
        <v>132</v>
      </c>
      <c r="C9" s="9" t="s">
        <v>74</v>
      </c>
      <c r="D9" s="9">
        <v>2279480073</v>
      </c>
      <c r="E9" s="12" t="s">
        <v>163</v>
      </c>
      <c r="F9" s="12" t="s">
        <v>158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164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G8" sqref="G8"/>
    </sheetView>
  </sheetViews>
  <sheetFormatPr defaultColWidth="9.14285714285714" defaultRowHeight="15"/>
  <cols>
    <col min="1" max="1" width="4.57142857142857" style="14" customWidth="1"/>
    <col min="2" max="2" width="13.5714285714286" customWidth="1"/>
    <col min="3" max="3" width="17.4285714285714" customWidth="1"/>
    <col min="4" max="4" width="11.7142857142857" hidden="1" customWidth="1"/>
    <col min="5" max="5" width="11.8571428571429" customWidth="1"/>
    <col min="6" max="6" width="13" customWidth="1"/>
    <col min="7" max="7" width="13.5714285714286"/>
    <col min="8" max="8" width="10.5714285714286"/>
    <col min="11" max="11" width="15.2857142857143" customWidth="1"/>
    <col min="12" max="12" width="49" customWidth="1"/>
  </cols>
  <sheetData>
    <row r="1" spans="1:12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6" t="s">
        <v>19</v>
      </c>
      <c r="B5" s="6" t="s">
        <v>118</v>
      </c>
      <c r="C5" s="82" t="s">
        <v>12</v>
      </c>
      <c r="D5" s="6">
        <v>1703951232</v>
      </c>
      <c r="E5" s="7" t="s">
        <v>166</v>
      </c>
      <c r="F5" s="7" t="s">
        <v>167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168</v>
      </c>
    </row>
    <row r="6" spans="1:12">
      <c r="A6" s="96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1703949809</v>
      </c>
      <c r="E6" s="7" t="s">
        <v>166</v>
      </c>
      <c r="F6" s="7" t="s">
        <v>167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169</v>
      </c>
    </row>
    <row r="7" spans="1:12">
      <c r="A7" s="96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1703949808</v>
      </c>
      <c r="E7" s="7" t="s">
        <v>166</v>
      </c>
      <c r="F7" s="7" t="s">
        <v>167</v>
      </c>
      <c r="G7" s="8">
        <v>5312100</v>
      </c>
      <c r="H7" s="8">
        <f>G7*H4</f>
        <v>106242</v>
      </c>
      <c r="I7" s="6"/>
      <c r="J7" s="6"/>
      <c r="K7" s="9" t="s">
        <v>14</v>
      </c>
      <c r="L7" s="6" t="s">
        <v>170</v>
      </c>
    </row>
    <row r="8" spans="1:12">
      <c r="A8" s="96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1703949810</v>
      </c>
      <c r="E8" s="7" t="s">
        <v>166</v>
      </c>
      <c r="F8" s="7" t="s">
        <v>167</v>
      </c>
      <c r="G8" s="8">
        <v>1490300</v>
      </c>
      <c r="H8" s="8">
        <f>G8*H4</f>
        <v>29806</v>
      </c>
      <c r="I8" s="6"/>
      <c r="J8" s="6"/>
      <c r="K8" s="9" t="s">
        <v>14</v>
      </c>
      <c r="L8" s="6" t="s">
        <v>171</v>
      </c>
    </row>
    <row r="9" spans="1:12">
      <c r="A9" s="96" t="s">
        <v>27</v>
      </c>
      <c r="B9" s="9" t="s">
        <v>132</v>
      </c>
      <c r="C9" s="9" t="s">
        <v>74</v>
      </c>
      <c r="D9" s="9">
        <v>2279480073</v>
      </c>
      <c r="E9" s="12" t="s">
        <v>172</v>
      </c>
      <c r="F9" s="12" t="s">
        <v>167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173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zoomScale="89" zoomScaleNormal="89" workbookViewId="0">
      <selection activeCell="E16" sqref="E16"/>
    </sheetView>
  </sheetViews>
  <sheetFormatPr defaultColWidth="9.14285714285714" defaultRowHeight="15"/>
  <cols>
    <col min="1" max="1" width="3.28571428571429" customWidth="1"/>
    <col min="2" max="2" width="13.5714285714286" customWidth="1"/>
    <col min="3" max="3" width="17.4285714285714" customWidth="1"/>
    <col min="4" max="4" width="11.7142857142857" hidden="1" customWidth="1"/>
    <col min="5" max="5" width="11.8571428571429" customWidth="1"/>
    <col min="6" max="6" width="13" customWidth="1"/>
    <col min="7" max="7" width="13.5714285714286"/>
    <col min="8" max="8" width="14.4285714285714" customWidth="1"/>
    <col min="11" max="11" width="15.2857142857143" customWidth="1"/>
    <col min="12" max="12" width="49" customWidth="1"/>
  </cols>
  <sheetData>
    <row r="1" spans="1:12">
      <c r="A1" s="1" t="s">
        <v>174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>
        <v>1703951232</v>
      </c>
      <c r="E5" s="7" t="s">
        <v>175</v>
      </c>
      <c r="F5" s="7" t="s">
        <v>176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177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1703949809</v>
      </c>
      <c r="E6" s="7" t="s">
        <v>175</v>
      </c>
      <c r="F6" s="7" t="s">
        <v>176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178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1703949808</v>
      </c>
      <c r="E7" s="7" t="s">
        <v>175</v>
      </c>
      <c r="F7" s="7" t="s">
        <v>176</v>
      </c>
      <c r="G7" s="8">
        <v>4939500</v>
      </c>
      <c r="H7" s="8">
        <f>G7*H4</f>
        <v>98790</v>
      </c>
      <c r="I7" s="6"/>
      <c r="J7" s="6"/>
      <c r="K7" s="9" t="s">
        <v>14</v>
      </c>
      <c r="L7" s="6" t="s">
        <v>179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1703949810</v>
      </c>
      <c r="E8" s="7" t="s">
        <v>175</v>
      </c>
      <c r="F8" s="7" t="s">
        <v>176</v>
      </c>
      <c r="G8" s="8">
        <v>1374700</v>
      </c>
      <c r="H8" s="8">
        <f>G8*H4</f>
        <v>27494</v>
      </c>
      <c r="I8" s="6"/>
      <c r="J8" s="6"/>
      <c r="K8" s="9" t="s">
        <v>14</v>
      </c>
      <c r="L8" s="6" t="s">
        <v>180</v>
      </c>
    </row>
    <row r="9" spans="1:12">
      <c r="A9" s="93" t="s">
        <v>27</v>
      </c>
      <c r="B9" s="9" t="s">
        <v>132</v>
      </c>
      <c r="C9" s="9" t="s">
        <v>74</v>
      </c>
      <c r="D9" s="9">
        <v>2279480073</v>
      </c>
      <c r="E9" s="12" t="s">
        <v>181</v>
      </c>
      <c r="F9" s="12" t="s">
        <v>176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182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K22" sqref="K22"/>
    </sheetView>
  </sheetViews>
  <sheetFormatPr defaultColWidth="9.14285714285714" defaultRowHeight="15"/>
  <cols>
    <col min="1" max="1" width="3.85714285714286" customWidth="1"/>
    <col min="2" max="2" width="13.5714285714286" customWidth="1"/>
    <col min="3" max="3" width="17.4285714285714" customWidth="1"/>
    <col min="4" max="4" width="11.7142857142857" hidden="1" customWidth="1"/>
    <col min="5" max="5" width="11.5714285714286" customWidth="1"/>
    <col min="6" max="6" width="12.2857142857143" customWidth="1"/>
    <col min="7" max="7" width="13.5714285714286"/>
    <col min="8" max="8" width="10.5714285714286"/>
    <col min="11" max="11" width="15.2857142857143" customWidth="1"/>
    <col min="12" max="12" width="48.2857142857143" customWidth="1"/>
  </cols>
  <sheetData>
    <row r="1" spans="1:12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/>
      <c r="E5" s="7" t="s">
        <v>184</v>
      </c>
      <c r="F5" s="7" t="s">
        <v>185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186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/>
      <c r="E6" s="7" t="s">
        <v>187</v>
      </c>
      <c r="F6" s="7" t="str">
        <f>F5</f>
        <v>14 Juli 2022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188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/>
      <c r="E7" s="7" t="s">
        <v>184</v>
      </c>
      <c r="F7" s="7" t="str">
        <f>F6</f>
        <v>14 Juli 2022</v>
      </c>
      <c r="G7" s="8">
        <v>4602000</v>
      </c>
      <c r="H7" s="8">
        <f>G7*H4</f>
        <v>92040</v>
      </c>
      <c r="I7" s="6"/>
      <c r="J7" s="6"/>
      <c r="K7" s="9" t="s">
        <v>14</v>
      </c>
      <c r="L7" s="6" t="s">
        <v>189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/>
      <c r="E8" s="7" t="str">
        <f>E7</f>
        <v>11 Juli 2022</v>
      </c>
      <c r="F8" s="7" t="str">
        <f>F7</f>
        <v>14 Juli 2022</v>
      </c>
      <c r="G8" s="8">
        <v>1026100</v>
      </c>
      <c r="H8" s="8">
        <f>G8*H4</f>
        <v>20522</v>
      </c>
      <c r="I8" s="6"/>
      <c r="J8" s="6"/>
      <c r="K8" s="9" t="s">
        <v>14</v>
      </c>
      <c r="L8" s="6" t="s">
        <v>190</v>
      </c>
    </row>
    <row r="9" spans="1:12">
      <c r="A9" s="93" t="s">
        <v>27</v>
      </c>
      <c r="B9" s="9" t="s">
        <v>132</v>
      </c>
      <c r="C9" s="9" t="s">
        <v>74</v>
      </c>
      <c r="D9" s="9"/>
      <c r="E9" s="12" t="s">
        <v>191</v>
      </c>
      <c r="F9" s="12" t="str">
        <f>F8</f>
        <v>14 Juli 2022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192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.14285714285714" defaultRowHeight="15"/>
  <cols>
    <col min="1" max="1" width="4.71428571428571" customWidth="1"/>
    <col min="2" max="2" width="16.5714285714286" customWidth="1"/>
    <col min="3" max="3" width="17.4285714285714" customWidth="1"/>
    <col min="4" max="4" width="11.7142857142857" customWidth="1"/>
    <col min="5" max="5" width="12.7142857142857" customWidth="1"/>
    <col min="6" max="6" width="18.1428571428571" customWidth="1"/>
    <col min="7" max="7" width="13.5714285714286" customWidth="1"/>
    <col min="8" max="8" width="10.5714285714286" customWidth="1"/>
    <col min="11" max="11" width="25.5714285714286" customWidth="1"/>
    <col min="12" max="12" width="47.5714285714286" customWidth="1"/>
  </cols>
  <sheetData>
    <row r="1" spans="1:12">
      <c r="A1" s="1" t="s">
        <v>193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/>
      <c r="E5" s="7" t="str">
        <f>E6</f>
        <v>8 agustus 2022</v>
      </c>
      <c r="F5" s="7" t="str">
        <f>F7</f>
        <v>26 Agustus 2022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194</v>
      </c>
    </row>
    <row r="6" spans="1:12">
      <c r="A6" s="93" t="s">
        <v>22</v>
      </c>
      <c r="B6" s="6" t="str">
        <f t="shared" ref="B6:F6" si="0">B5</f>
        <v>Astragraphia </v>
      </c>
      <c r="C6" s="82" t="str">
        <f t="shared" si="0"/>
        <v>013072616054000</v>
      </c>
      <c r="D6" s="6"/>
      <c r="E6" s="7" t="str">
        <f>E7</f>
        <v>8 agustus 2022</v>
      </c>
      <c r="F6" s="7" t="str">
        <f t="shared" si="0"/>
        <v>26 Agustus 2022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195</v>
      </c>
    </row>
    <row r="7" spans="1:12">
      <c r="A7" s="93" t="s">
        <v>24</v>
      </c>
      <c r="B7" s="6" t="str">
        <f t="shared" ref="B7:C7" si="1">B6</f>
        <v>Astragraphia </v>
      </c>
      <c r="C7" s="82" t="str">
        <f t="shared" si="1"/>
        <v>013072616054000</v>
      </c>
      <c r="D7" s="6"/>
      <c r="E7" s="7" t="str">
        <f>E8</f>
        <v>8 agustus 2022</v>
      </c>
      <c r="F7" s="7" t="str">
        <f>F8</f>
        <v>26 Agustus 2022</v>
      </c>
      <c r="G7" s="8">
        <v>817800</v>
      </c>
      <c r="H7" s="8">
        <f>G7*H4</f>
        <v>16356</v>
      </c>
      <c r="I7" s="6"/>
      <c r="J7" s="6"/>
      <c r="K7" s="9" t="s">
        <v>14</v>
      </c>
      <c r="L7" s="6" t="s">
        <v>196</v>
      </c>
    </row>
    <row r="8" spans="1:12">
      <c r="A8" s="93" t="s">
        <v>25</v>
      </c>
      <c r="B8" s="6" t="str">
        <f t="shared" ref="B8:C8" si="2">B7</f>
        <v>Astragraphia </v>
      </c>
      <c r="C8" s="82" t="str">
        <f t="shared" si="2"/>
        <v>013072616054000</v>
      </c>
      <c r="D8" s="6"/>
      <c r="E8" s="7" t="s">
        <v>197</v>
      </c>
      <c r="F8" s="7" t="s">
        <v>198</v>
      </c>
      <c r="G8" s="8">
        <v>3731800</v>
      </c>
      <c r="H8" s="8">
        <f>G8*H4</f>
        <v>74636</v>
      </c>
      <c r="I8" s="6"/>
      <c r="J8" s="6"/>
      <c r="K8" s="9" t="s">
        <v>14</v>
      </c>
      <c r="L8" s="6" t="s">
        <v>199</v>
      </c>
    </row>
    <row r="9" spans="1:12">
      <c r="A9" s="93" t="s">
        <v>27</v>
      </c>
      <c r="B9" s="9" t="s">
        <v>132</v>
      </c>
      <c r="C9" s="9" t="s">
        <v>74</v>
      </c>
      <c r="D9" s="9"/>
      <c r="E9" s="12" t="s">
        <v>200</v>
      </c>
      <c r="F9" s="12" t="s">
        <v>201</v>
      </c>
      <c r="G9" s="13">
        <v>360000</v>
      </c>
      <c r="H9" s="13">
        <f>G9*H4</f>
        <v>7200</v>
      </c>
      <c r="I9" s="9"/>
      <c r="J9" s="9"/>
      <c r="K9" s="9" t="str">
        <f>K8</f>
        <v>900-92-20509-4</v>
      </c>
      <c r="L9" s="9" t="s">
        <v>202</v>
      </c>
    </row>
    <row r="10" spans="1:12">
      <c r="A10" s="93" t="s">
        <v>29</v>
      </c>
      <c r="B10" s="6" t="str">
        <f>B9</f>
        <v>Calmic </v>
      </c>
      <c r="C10" s="6" t="str">
        <f>C9</f>
        <v>015675051056000</v>
      </c>
      <c r="D10" s="6"/>
      <c r="E10" s="6" t="s">
        <v>203</v>
      </c>
      <c r="F10" s="6" t="s">
        <v>204</v>
      </c>
      <c r="G10" s="8">
        <f>687417</f>
        <v>687417</v>
      </c>
      <c r="H10" s="8">
        <v>13748</v>
      </c>
      <c r="I10" s="6"/>
      <c r="J10" s="6"/>
      <c r="K10" s="9" t="str">
        <f>K9</f>
        <v>900-92-20509-4</v>
      </c>
      <c r="L10" s="6" t="s">
        <v>205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2"/>
  <sheetViews>
    <sheetView tabSelected="1" workbookViewId="0">
      <selection activeCell="G7" sqref="G7"/>
    </sheetView>
  </sheetViews>
  <sheetFormatPr defaultColWidth="9.14285714285714" defaultRowHeight="15"/>
  <cols>
    <col min="1" max="1" width="6.28571428571429" customWidth="1"/>
    <col min="2" max="2" width="16.5714285714286" customWidth="1"/>
    <col min="3" max="3" width="17.4285714285714" customWidth="1"/>
    <col min="4" max="4" width="11.7142857142857" customWidth="1"/>
    <col min="5" max="5" width="11.2857142857143" customWidth="1"/>
    <col min="6" max="6" width="14" customWidth="1"/>
    <col min="7" max="7" width="13.5714285714286" customWidth="1"/>
    <col min="8" max="8" width="10.5714285714286" customWidth="1"/>
    <col min="11" max="11" width="25.5714285714286" customWidth="1"/>
    <col min="12" max="12" width="52.1428571428571" customWidth="1"/>
  </cols>
  <sheetData>
    <row r="2" spans="1:12">
      <c r="A2" s="1" t="s">
        <v>206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207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12">
      <c r="A5" s="2" t="s">
        <v>1</v>
      </c>
      <c r="B5" s="3" t="s">
        <v>2</v>
      </c>
      <c r="C5" s="2" t="s">
        <v>3</v>
      </c>
      <c r="D5" s="2" t="s">
        <v>113</v>
      </c>
      <c r="E5" s="2" t="s">
        <v>114</v>
      </c>
      <c r="F5" s="3" t="s">
        <v>4</v>
      </c>
      <c r="G5" s="2" t="s">
        <v>5</v>
      </c>
      <c r="H5" s="2" t="s">
        <v>6</v>
      </c>
      <c r="I5" s="2"/>
      <c r="J5" s="3" t="s">
        <v>8</v>
      </c>
      <c r="K5" s="3" t="s">
        <v>9</v>
      </c>
      <c r="L5" s="2" t="s">
        <v>10</v>
      </c>
    </row>
    <row r="6" spans="1:12">
      <c r="A6" s="2"/>
      <c r="B6" s="3"/>
      <c r="C6" s="2"/>
      <c r="D6" s="2"/>
      <c r="E6" s="2"/>
      <c r="F6" s="3"/>
      <c r="G6" s="2"/>
      <c r="H6" s="4">
        <v>0.02</v>
      </c>
      <c r="I6" s="4">
        <v>0.04</v>
      </c>
      <c r="J6" s="3"/>
      <c r="K6" s="3"/>
      <c r="L6" s="2"/>
    </row>
    <row r="7" spans="1:12">
      <c r="A7" s="9"/>
      <c r="B7" s="6"/>
      <c r="C7" s="6"/>
      <c r="D7" s="6"/>
      <c r="E7" s="7"/>
      <c r="F7" s="7"/>
      <c r="G7" s="8"/>
      <c r="H7" s="8"/>
      <c r="I7" s="6"/>
      <c r="J7" s="6"/>
      <c r="K7" s="9"/>
      <c r="L7" s="6"/>
    </row>
    <row r="8" spans="1:12">
      <c r="A8" s="9"/>
      <c r="B8" s="6"/>
      <c r="C8" s="6"/>
      <c r="D8" s="6"/>
      <c r="E8" s="7"/>
      <c r="F8" s="7"/>
      <c r="G8" s="8"/>
      <c r="H8" s="8"/>
      <c r="I8" s="6"/>
      <c r="J8" s="6"/>
      <c r="K8" s="9"/>
      <c r="L8" s="6"/>
    </row>
    <row r="9" spans="1:12">
      <c r="A9" s="9"/>
      <c r="B9" s="6"/>
      <c r="C9" s="6"/>
      <c r="D9" s="6"/>
      <c r="E9" s="7"/>
      <c r="F9" s="7"/>
      <c r="G9" s="8"/>
      <c r="H9" s="8"/>
      <c r="I9" s="6"/>
      <c r="J9" s="6"/>
      <c r="K9" s="9"/>
      <c r="L9" s="6"/>
    </row>
    <row r="10" spans="1:12">
      <c r="A10" s="9"/>
      <c r="B10" s="6"/>
      <c r="C10" s="6"/>
      <c r="D10" s="6"/>
      <c r="E10" s="7"/>
      <c r="F10" s="7"/>
      <c r="G10" s="8"/>
      <c r="H10" s="8"/>
      <c r="I10" s="6"/>
      <c r="J10" s="6"/>
      <c r="K10" s="9"/>
      <c r="L10" s="6"/>
    </row>
    <row r="11" spans="1:12">
      <c r="A11" s="9"/>
      <c r="B11" s="6"/>
      <c r="C11" s="10"/>
      <c r="D11" s="6"/>
      <c r="E11" s="6"/>
      <c r="F11" s="6"/>
      <c r="G11" s="8"/>
      <c r="H11" s="8"/>
      <c r="I11" s="6"/>
      <c r="J11" s="6"/>
      <c r="K11" s="9"/>
      <c r="L11" s="6"/>
    </row>
    <row r="12" spans="8:8">
      <c r="H12" s="11"/>
    </row>
  </sheetData>
  <mergeCells count="13">
    <mergeCell ref="A2:L2"/>
    <mergeCell ref="A3:L3"/>
    <mergeCell ref="H5:I5"/>
    <mergeCell ref="A5:A6"/>
    <mergeCell ref="B5:B6"/>
    <mergeCell ref="C5:C6"/>
    <mergeCell ref="D5:D6"/>
    <mergeCell ref="E5:E6"/>
    <mergeCell ref="F5:F6"/>
    <mergeCell ref="G5:G6"/>
    <mergeCell ref="J5:J6"/>
    <mergeCell ref="K5:K6"/>
    <mergeCell ref="L5:L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D20" sqref="D20"/>
    </sheetView>
  </sheetViews>
  <sheetFormatPr defaultColWidth="9.14285714285714" defaultRowHeight="15"/>
  <cols>
    <col min="1" max="1" width="6.28571428571429" customWidth="1"/>
    <col min="2" max="2" width="18.5714285714286" customWidth="1"/>
    <col min="3" max="3" width="17.4285714285714" customWidth="1"/>
    <col min="4" max="4" width="20.1428571428571" customWidth="1"/>
    <col min="5" max="5" width="13.5714285714286"/>
    <col min="6" max="6" width="10.5714285714286"/>
    <col min="10" max="10" width="14.1428571428571" customWidth="1"/>
    <col min="11" max="11" width="44.2857142857143" customWidth="1"/>
  </cols>
  <sheetData>
    <row r="1" spans="1:11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83" t="s">
        <v>19</v>
      </c>
      <c r="B5" s="40" t="s">
        <v>11</v>
      </c>
      <c r="C5" s="82" t="s">
        <v>12</v>
      </c>
      <c r="D5" s="40" t="s">
        <v>20</v>
      </c>
      <c r="E5" s="8">
        <v>1004000</v>
      </c>
      <c r="F5" s="8">
        <f>E5*F4</f>
        <v>20080</v>
      </c>
      <c r="G5" s="40"/>
      <c r="H5" s="40"/>
      <c r="I5" s="40"/>
      <c r="J5" s="40" t="s">
        <v>14</v>
      </c>
      <c r="K5" s="40" t="s">
        <v>21</v>
      </c>
    </row>
    <row r="6" spans="1:11">
      <c r="A6" s="83" t="s">
        <v>22</v>
      </c>
      <c r="B6" s="40" t="s">
        <v>11</v>
      </c>
      <c r="C6" s="82" t="s">
        <v>12</v>
      </c>
      <c r="D6" s="40" t="s">
        <v>20</v>
      </c>
      <c r="E6" s="8">
        <v>400000</v>
      </c>
      <c r="F6" s="8">
        <f>E6*F4</f>
        <v>8000</v>
      </c>
      <c r="G6" s="40"/>
      <c r="H6" s="40"/>
      <c r="I6" s="40"/>
      <c r="J6" s="40" t="s">
        <v>14</v>
      </c>
      <c r="K6" s="40" t="s">
        <v>23</v>
      </c>
    </row>
    <row r="7" spans="1:11">
      <c r="A7" s="83" t="s">
        <v>24</v>
      </c>
      <c r="B7" s="40" t="s">
        <v>11</v>
      </c>
      <c r="C7" s="82" t="s">
        <v>12</v>
      </c>
      <c r="D7" s="40" t="s">
        <v>20</v>
      </c>
      <c r="E7" s="8">
        <v>400000</v>
      </c>
      <c r="F7" s="8">
        <f>E7*F4</f>
        <v>8000</v>
      </c>
      <c r="G7" s="40"/>
      <c r="H7" s="40"/>
      <c r="I7" s="40"/>
      <c r="J7" s="40" t="s">
        <v>14</v>
      </c>
      <c r="K7" s="40" t="str">
        <f>K6</f>
        <v>Sewa mesin FC Apeosport 4020 April 2021</v>
      </c>
    </row>
    <row r="8" spans="1:11">
      <c r="A8" s="83" t="s">
        <v>25</v>
      </c>
      <c r="B8" s="40" t="s">
        <v>11</v>
      </c>
      <c r="C8" s="82" t="s">
        <v>12</v>
      </c>
      <c r="D8" s="40" t="s">
        <v>20</v>
      </c>
      <c r="E8" s="8">
        <v>1093900</v>
      </c>
      <c r="F8" s="8">
        <f>E8*F4</f>
        <v>21878</v>
      </c>
      <c r="G8" s="40"/>
      <c r="H8" s="40"/>
      <c r="I8" s="40"/>
      <c r="J8" s="40" t="s">
        <v>14</v>
      </c>
      <c r="K8" s="40" t="s">
        <v>26</v>
      </c>
    </row>
    <row r="9" spans="1:11">
      <c r="A9" s="83" t="s">
        <v>27</v>
      </c>
      <c r="B9" s="40" t="s">
        <v>11</v>
      </c>
      <c r="C9" s="82" t="s">
        <v>12</v>
      </c>
      <c r="D9" s="40" t="s">
        <v>20</v>
      </c>
      <c r="E9" s="8">
        <v>1699600</v>
      </c>
      <c r="F9" s="8">
        <f>E9*F4</f>
        <v>33992</v>
      </c>
      <c r="G9" s="40"/>
      <c r="H9" s="40"/>
      <c r="I9" s="40"/>
      <c r="J9" s="40" t="s">
        <v>14</v>
      </c>
      <c r="K9" s="40" t="s">
        <v>28</v>
      </c>
    </row>
    <row r="10" spans="1:11">
      <c r="A10" s="83" t="s">
        <v>29</v>
      </c>
      <c r="B10" s="42" t="s">
        <v>30</v>
      </c>
      <c r="C10" s="42" t="s">
        <v>31</v>
      </c>
      <c r="D10" s="42" t="s">
        <v>32</v>
      </c>
      <c r="E10" s="72">
        <v>400000</v>
      </c>
      <c r="F10" s="72"/>
      <c r="G10" s="72">
        <v>16000</v>
      </c>
      <c r="H10" s="42" t="s">
        <v>31</v>
      </c>
      <c r="I10" s="42" t="s">
        <v>33</v>
      </c>
      <c r="J10" s="42" t="s">
        <v>34</v>
      </c>
      <c r="K10" s="42" t="s">
        <v>35</v>
      </c>
    </row>
    <row r="11" spans="1:11">
      <c r="A11" s="84" t="s">
        <v>36</v>
      </c>
      <c r="B11" s="40" t="s">
        <v>37</v>
      </c>
      <c r="C11" s="85" t="s">
        <v>38</v>
      </c>
      <c r="D11" s="40" t="s">
        <v>39</v>
      </c>
      <c r="E11" s="8">
        <v>608833</v>
      </c>
      <c r="F11" s="8">
        <f>F4*E11</f>
        <v>12176.66</v>
      </c>
      <c r="G11" s="40"/>
      <c r="H11" s="40"/>
      <c r="I11" s="40"/>
      <c r="J11" s="40" t="s">
        <v>14</v>
      </c>
      <c r="K11" s="40" t="s">
        <v>40</v>
      </c>
    </row>
    <row r="12" spans="1:11">
      <c r="A12" s="84" t="s">
        <v>41</v>
      </c>
      <c r="B12" s="40" t="s">
        <v>37</v>
      </c>
      <c r="C12" s="85" t="s">
        <v>38</v>
      </c>
      <c r="D12" s="40" t="s">
        <v>42</v>
      </c>
      <c r="E12" s="73">
        <v>400000</v>
      </c>
      <c r="F12" s="73">
        <f>2%*400000</f>
        <v>8000</v>
      </c>
      <c r="G12" s="40"/>
      <c r="H12" s="40"/>
      <c r="I12" s="40"/>
      <c r="J12" s="40" t="str">
        <f>J11</f>
        <v>900-92-20509-4</v>
      </c>
      <c r="K12" s="40" t="s">
        <v>40</v>
      </c>
    </row>
    <row r="13" spans="1:11">
      <c r="A13" s="84" t="s">
        <v>43</v>
      </c>
      <c r="B13" s="6" t="s">
        <v>37</v>
      </c>
      <c r="C13" s="82" t="s">
        <v>38</v>
      </c>
      <c r="D13" s="6" t="s">
        <v>42</v>
      </c>
      <c r="E13" s="6">
        <v>608333</v>
      </c>
      <c r="F13" s="8">
        <f>2%*E13</f>
        <v>12166.66</v>
      </c>
      <c r="G13" s="6"/>
      <c r="H13" s="6"/>
      <c r="I13" s="6"/>
      <c r="J13" s="6" t="str">
        <f>J12</f>
        <v>900-92-20509-4</v>
      </c>
      <c r="K13" s="40" t="s">
        <v>40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2" sqref="A2"/>
    </sheetView>
  </sheetViews>
  <sheetFormatPr defaultColWidth="9.14285714285714" defaultRowHeight="15" outlineLevelRow="4"/>
  <cols>
    <col min="1" max="1" width="3.42857142857143" customWidth="1"/>
    <col min="3" max="3" width="17.4285714285714" customWidth="1"/>
    <col min="4" max="4" width="11.7142857142857" customWidth="1"/>
    <col min="5" max="5" width="11.5714285714286" customWidth="1"/>
    <col min="6" max="6" width="9.28571428571429"/>
    <col min="7" max="7" width="11.7142857142857"/>
    <col min="8" max="8" width="10.5714285714286"/>
    <col min="11" max="11" width="15.2857142857143" customWidth="1"/>
    <col min="12" max="12" width="19.5714285714286" customWidth="1"/>
  </cols>
  <sheetData>
    <row r="1" spans="1:12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5">
        <v>1</v>
      </c>
      <c r="B5" s="6" t="s">
        <v>132</v>
      </c>
      <c r="C5" s="82" t="s">
        <v>74</v>
      </c>
      <c r="D5" s="6">
        <v>2200530624</v>
      </c>
      <c r="E5" s="7">
        <v>44567</v>
      </c>
      <c r="F5" s="7">
        <v>44596</v>
      </c>
      <c r="G5" s="8">
        <v>608333</v>
      </c>
      <c r="H5" s="8">
        <v>12167</v>
      </c>
      <c r="I5" s="6"/>
      <c r="J5" s="6"/>
      <c r="K5" s="6" t="s">
        <v>14</v>
      </c>
      <c r="L5" s="6" t="s">
        <v>141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E27" sqref="E27"/>
    </sheetView>
  </sheetViews>
  <sheetFormatPr defaultColWidth="9.14285714285714" defaultRowHeight="15"/>
  <cols>
    <col min="2" max="2" width="18.2857142857143" customWidth="1"/>
    <col min="3" max="3" width="17.4285714285714" customWidth="1"/>
    <col min="4" max="4" width="20.1428571428571" customWidth="1"/>
    <col min="5" max="5" width="13.5714285714286" customWidth="1"/>
    <col min="6" max="6" width="10.5714285714286"/>
    <col min="8" max="8" width="10" customWidth="1"/>
    <col min="10" max="10" width="15.2857142857143" customWidth="1"/>
    <col min="11" max="11" width="44.2857142857143" customWidth="1"/>
  </cols>
  <sheetData>
    <row r="1" spans="1:11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83" t="s">
        <v>19</v>
      </c>
      <c r="B5" s="40" t="s">
        <v>45</v>
      </c>
      <c r="C5" s="85" t="s">
        <v>46</v>
      </c>
      <c r="D5" s="40" t="s">
        <v>47</v>
      </c>
      <c r="E5" s="8">
        <v>134550</v>
      </c>
      <c r="F5" s="8">
        <f>E5*F4</f>
        <v>2691</v>
      </c>
      <c r="G5" s="40"/>
      <c r="H5" s="40"/>
      <c r="I5" s="40"/>
      <c r="J5" s="40" t="s">
        <v>14</v>
      </c>
      <c r="K5" s="40" t="s">
        <v>48</v>
      </c>
    </row>
    <row r="6" hidden="1" spans="1:11">
      <c r="A6" s="39">
        <v>2</v>
      </c>
      <c r="B6" s="40"/>
      <c r="C6" s="40"/>
      <c r="D6" s="40"/>
      <c r="E6" s="8"/>
      <c r="F6" s="8"/>
      <c r="G6" s="40"/>
      <c r="H6" s="40"/>
      <c r="I6" s="40"/>
      <c r="J6" s="40" t="s">
        <v>14</v>
      </c>
      <c r="K6" s="40" t="s">
        <v>37</v>
      </c>
    </row>
    <row r="7" hidden="1" spans="1:11">
      <c r="A7" s="39">
        <v>3</v>
      </c>
      <c r="B7" s="40"/>
      <c r="C7" s="40"/>
      <c r="D7" s="40"/>
      <c r="E7" s="8"/>
      <c r="F7" s="8"/>
      <c r="G7" s="40"/>
      <c r="H7" s="40"/>
      <c r="I7" s="40"/>
      <c r="J7" s="40" t="s">
        <v>14</v>
      </c>
      <c r="K7" s="40" t="str">
        <f>K6</f>
        <v>Calmic</v>
      </c>
    </row>
    <row r="8" hidden="1" spans="1:11">
      <c r="A8" s="39">
        <v>4</v>
      </c>
      <c r="B8" s="40"/>
      <c r="C8" s="40"/>
      <c r="D8" s="40"/>
      <c r="E8" s="8"/>
      <c r="F8" s="8"/>
      <c r="G8" s="40"/>
      <c r="H8" s="40"/>
      <c r="I8" s="40"/>
      <c r="J8" s="40" t="s">
        <v>14</v>
      </c>
      <c r="K8" s="40" t="s">
        <v>26</v>
      </c>
    </row>
    <row r="9" hidden="1" spans="1:11">
      <c r="A9" s="48">
        <v>5</v>
      </c>
      <c r="B9" s="42"/>
      <c r="C9" s="42"/>
      <c r="D9" s="42"/>
      <c r="E9" s="31"/>
      <c r="F9" s="31"/>
      <c r="G9" s="42"/>
      <c r="H9" s="42"/>
      <c r="I9" s="42"/>
      <c r="J9" s="42" t="s">
        <v>14</v>
      </c>
      <c r="K9" s="42" t="s">
        <v>28</v>
      </c>
    </row>
    <row r="10" spans="1:11">
      <c r="A10" s="86" t="s">
        <v>22</v>
      </c>
      <c r="B10" s="6" t="s">
        <v>11</v>
      </c>
      <c r="C10" s="82" t="s">
        <v>12</v>
      </c>
      <c r="D10" s="6" t="s">
        <v>49</v>
      </c>
      <c r="E10" s="8">
        <v>1356200</v>
      </c>
      <c r="F10" s="6">
        <f>2%*1356200</f>
        <v>27124</v>
      </c>
      <c r="G10" s="6"/>
      <c r="H10" s="6"/>
      <c r="I10" s="6"/>
      <c r="J10" s="40" t="s">
        <v>14</v>
      </c>
      <c r="K10" s="6" t="s">
        <v>50</v>
      </c>
    </row>
    <row r="11" spans="1:11">
      <c r="A11" s="86" t="s">
        <v>24</v>
      </c>
      <c r="B11" s="6" t="str">
        <f>B10</f>
        <v>Astragraphia</v>
      </c>
      <c r="C11" s="82" t="s">
        <v>12</v>
      </c>
      <c r="D11" s="6" t="str">
        <f t="shared" ref="D11:D13" si="0">D10</f>
        <v>27 Mei 2021</v>
      </c>
      <c r="E11" s="8">
        <v>1764500</v>
      </c>
      <c r="F11" s="6">
        <f>2%*1764500</f>
        <v>35290</v>
      </c>
      <c r="G11" s="6"/>
      <c r="H11" s="6"/>
      <c r="I11" s="6"/>
      <c r="J11" s="40" t="s">
        <v>14</v>
      </c>
      <c r="K11" s="6" t="s">
        <v>51</v>
      </c>
    </row>
    <row r="12" spans="1:11">
      <c r="A12" s="86" t="s">
        <v>25</v>
      </c>
      <c r="B12" s="6" t="str">
        <f>B11</f>
        <v>Astragraphia</v>
      </c>
      <c r="C12" s="82" t="s">
        <v>12</v>
      </c>
      <c r="D12" s="6" t="str">
        <f t="shared" si="0"/>
        <v>27 Mei 2021</v>
      </c>
      <c r="E12" s="8">
        <v>400000</v>
      </c>
      <c r="F12" s="6">
        <f>2%*400000</f>
        <v>8000</v>
      </c>
      <c r="G12" s="6"/>
      <c r="H12" s="6"/>
      <c r="I12" s="6"/>
      <c r="J12" s="40" t="s">
        <v>14</v>
      </c>
      <c r="K12" s="6" t="s">
        <v>52</v>
      </c>
    </row>
    <row r="13" spans="1:11">
      <c r="A13" s="86" t="s">
        <v>27</v>
      </c>
      <c r="B13" s="6" t="s">
        <v>11</v>
      </c>
      <c r="C13" s="82" t="s">
        <v>12</v>
      </c>
      <c r="D13" s="6" t="str">
        <f t="shared" si="0"/>
        <v>27 Mei 2021</v>
      </c>
      <c r="E13" s="8">
        <v>400000</v>
      </c>
      <c r="F13" s="6">
        <v>8000</v>
      </c>
      <c r="G13" s="6"/>
      <c r="H13" s="6"/>
      <c r="I13" s="6"/>
      <c r="J13" s="40" t="s">
        <v>14</v>
      </c>
      <c r="K13" s="6" t="s">
        <v>53</v>
      </c>
    </row>
    <row r="14" spans="1:11">
      <c r="A14" s="86" t="s">
        <v>29</v>
      </c>
      <c r="B14" s="6" t="s">
        <v>37</v>
      </c>
      <c r="C14" s="82" t="s">
        <v>38</v>
      </c>
      <c r="D14" s="6" t="s">
        <v>49</v>
      </c>
      <c r="E14" s="8">
        <v>608333</v>
      </c>
      <c r="F14" s="6">
        <v>12167</v>
      </c>
      <c r="G14" s="6"/>
      <c r="H14" s="6"/>
      <c r="I14" s="6"/>
      <c r="J14" s="40" t="s">
        <v>14</v>
      </c>
      <c r="K14" s="6" t="s">
        <v>54</v>
      </c>
    </row>
    <row r="15" spans="1:1">
      <c r="A15" s="14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D17" sqref="D17"/>
    </sheetView>
  </sheetViews>
  <sheetFormatPr defaultColWidth="9.14285714285714" defaultRowHeight="15"/>
  <cols>
    <col min="2" max="2" width="18.2857142857143" customWidth="1"/>
    <col min="3" max="3" width="17.4285714285714" customWidth="1"/>
    <col min="4" max="4" width="20.1428571428571" customWidth="1"/>
    <col min="5" max="5" width="13.5714285714286"/>
    <col min="6" max="6" width="10.5714285714286"/>
    <col min="8" max="8" width="11.5714285714286" customWidth="1"/>
    <col min="9" max="9" width="9" customWidth="1"/>
    <col min="10" max="10" width="15.2857142857143" customWidth="1"/>
    <col min="11" max="11" width="31.8571428571429" customWidth="1"/>
  </cols>
  <sheetData>
    <row r="1" spans="1:11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39">
        <v>1</v>
      </c>
      <c r="B5" s="40" t="s">
        <v>11</v>
      </c>
      <c r="C5" s="40" t="s">
        <v>12</v>
      </c>
      <c r="D5" s="40" t="s">
        <v>56</v>
      </c>
      <c r="E5" s="8">
        <v>1583800</v>
      </c>
      <c r="F5" s="41">
        <f>F4*E5</f>
        <v>31676</v>
      </c>
      <c r="G5" s="40"/>
      <c r="H5" s="40"/>
      <c r="I5" s="40"/>
      <c r="J5" s="40" t="s">
        <v>14</v>
      </c>
      <c r="K5" s="45" t="s">
        <v>57</v>
      </c>
    </row>
    <row r="6" spans="1:11">
      <c r="A6" s="39">
        <v>2</v>
      </c>
      <c r="B6" s="40" t="str">
        <f>B5</f>
        <v>Astragraphia</v>
      </c>
      <c r="C6" s="40" t="s">
        <v>12</v>
      </c>
      <c r="D6" s="40" t="str">
        <f t="shared" ref="D6:D8" si="0">D5</f>
        <v>18 Juni 2021</v>
      </c>
      <c r="E6" s="8">
        <v>1191500</v>
      </c>
      <c r="F6" s="41">
        <f>F4*E6</f>
        <v>23830</v>
      </c>
      <c r="G6" s="40"/>
      <c r="H6" s="40"/>
      <c r="I6" s="40"/>
      <c r="J6" s="40" t="s">
        <v>14</v>
      </c>
      <c r="K6" s="45" t="s">
        <v>58</v>
      </c>
    </row>
    <row r="7" spans="1:11">
      <c r="A7" s="48">
        <v>3</v>
      </c>
      <c r="B7" s="42" t="str">
        <f>B6</f>
        <v>Astragraphia</v>
      </c>
      <c r="C7" s="42" t="s">
        <v>12</v>
      </c>
      <c r="D7" s="42" t="str">
        <f t="shared" si="0"/>
        <v>18 Juni 2021</v>
      </c>
      <c r="E7" s="31">
        <v>400000</v>
      </c>
      <c r="F7" s="44">
        <f>F4*E7</f>
        <v>8000</v>
      </c>
      <c r="G7" s="42"/>
      <c r="H7" s="42"/>
      <c r="I7" s="42"/>
      <c r="J7" s="42" t="s">
        <v>14</v>
      </c>
      <c r="K7" s="54" t="s">
        <v>59</v>
      </c>
    </row>
    <row r="8" spans="1:11">
      <c r="A8" s="39">
        <v>4</v>
      </c>
      <c r="B8" s="45" t="s">
        <v>11</v>
      </c>
      <c r="C8" s="39" t="s">
        <v>12</v>
      </c>
      <c r="D8" s="45" t="str">
        <f t="shared" si="0"/>
        <v>18 Juni 2021</v>
      </c>
      <c r="E8" s="59">
        <v>400000</v>
      </c>
      <c r="F8" s="47">
        <f>F4*E8</f>
        <v>8000</v>
      </c>
      <c r="G8" s="39"/>
      <c r="H8" s="39"/>
      <c r="I8" s="39"/>
      <c r="J8" s="39" t="s">
        <v>14</v>
      </c>
      <c r="K8" s="45" t="s">
        <v>60</v>
      </c>
    </row>
    <row r="9" ht="30" spans="1:11">
      <c r="A9" s="61">
        <v>5</v>
      </c>
      <c r="B9" s="60" t="s">
        <v>61</v>
      </c>
      <c r="C9" s="86" t="s">
        <v>62</v>
      </c>
      <c r="D9" s="60" t="s">
        <v>63</v>
      </c>
      <c r="E9" s="59">
        <v>1300000</v>
      </c>
      <c r="F9" s="61">
        <f>F4*1300000</f>
        <v>26000</v>
      </c>
      <c r="G9" s="61"/>
      <c r="H9" s="61"/>
      <c r="I9" s="61"/>
      <c r="J9" s="61" t="s">
        <v>34</v>
      </c>
      <c r="K9" s="68" t="s">
        <v>64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E14" sqref="E14"/>
    </sheetView>
  </sheetViews>
  <sheetFormatPr defaultColWidth="9.14285714285714" defaultRowHeight="15" outlineLevelRow="7"/>
  <cols>
    <col min="1" max="1" width="4.28571428571429" customWidth="1"/>
    <col min="2" max="2" width="18.2857142857143" customWidth="1"/>
    <col min="3" max="3" width="17.4285714285714" customWidth="1"/>
    <col min="4" max="4" width="18.7142857142857" customWidth="1"/>
    <col min="5" max="5" width="10.2857142857143" customWidth="1"/>
    <col min="6" max="6" width="10.5714285714286"/>
    <col min="8" max="8" width="11.7142857142857" customWidth="1"/>
    <col min="10" max="10" width="15.2857142857143" customWidth="1"/>
    <col min="11" max="11" width="32.2857142857143" customWidth="1"/>
  </cols>
  <sheetData>
    <row r="1" spans="1:11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39">
        <v>1</v>
      </c>
      <c r="B5" s="40" t="s">
        <v>11</v>
      </c>
      <c r="C5" s="40" t="s">
        <v>12</v>
      </c>
      <c r="D5" s="40" t="s">
        <v>56</v>
      </c>
      <c r="E5" s="8"/>
      <c r="F5" s="41">
        <f>F4*E5</f>
        <v>0</v>
      </c>
      <c r="G5" s="40"/>
      <c r="H5" s="40"/>
      <c r="I5" s="40"/>
      <c r="J5" s="40" t="s">
        <v>14</v>
      </c>
      <c r="K5" s="45" t="s">
        <v>57</v>
      </c>
    </row>
    <row r="6" spans="1:11">
      <c r="A6" s="39">
        <v>2</v>
      </c>
      <c r="B6" s="40" t="str">
        <f>B5</f>
        <v>Astragraphia</v>
      </c>
      <c r="C6" s="40" t="s">
        <v>12</v>
      </c>
      <c r="D6" s="40" t="str">
        <f t="shared" ref="D6:D8" si="0">D5</f>
        <v>18 Juni 2021</v>
      </c>
      <c r="E6" s="8"/>
      <c r="F6" s="41">
        <f>F4*E6</f>
        <v>0</v>
      </c>
      <c r="G6" s="40"/>
      <c r="H6" s="40"/>
      <c r="I6" s="40"/>
      <c r="J6" s="40" t="s">
        <v>14</v>
      </c>
      <c r="K6" s="45" t="s">
        <v>58</v>
      </c>
    </row>
    <row r="7" spans="1:11">
      <c r="A7" s="48">
        <v>3</v>
      </c>
      <c r="B7" s="42" t="str">
        <f>B6</f>
        <v>Astragraphia</v>
      </c>
      <c r="C7" s="42" t="s">
        <v>12</v>
      </c>
      <c r="D7" s="42" t="str">
        <f t="shared" si="0"/>
        <v>18 Juni 2021</v>
      </c>
      <c r="E7" s="31"/>
      <c r="F7" s="44">
        <f>F4*E7</f>
        <v>0</v>
      </c>
      <c r="G7" s="42"/>
      <c r="H7" s="42"/>
      <c r="I7" s="42"/>
      <c r="J7" s="42" t="s">
        <v>14</v>
      </c>
      <c r="K7" s="54" t="s">
        <v>59</v>
      </c>
    </row>
    <row r="8" spans="1:11">
      <c r="A8" s="39">
        <v>4</v>
      </c>
      <c r="B8" s="45" t="s">
        <v>11</v>
      </c>
      <c r="C8" s="39" t="s">
        <v>12</v>
      </c>
      <c r="D8" s="45" t="str">
        <f t="shared" si="0"/>
        <v>18 Juni 2021</v>
      </c>
      <c r="E8" s="59"/>
      <c r="F8" s="47">
        <f>F4*E8</f>
        <v>0</v>
      </c>
      <c r="G8" s="39"/>
      <c r="H8" s="39"/>
      <c r="I8" s="39"/>
      <c r="J8" s="39" t="s">
        <v>14</v>
      </c>
      <c r="K8" s="45" t="s">
        <v>60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J21" sqref="J21"/>
    </sheetView>
  </sheetViews>
  <sheetFormatPr defaultColWidth="9.14285714285714" defaultRowHeight="15"/>
  <cols>
    <col min="1" max="1" width="4.14285714285714" customWidth="1"/>
    <col min="2" max="2" width="19.8571428571429" customWidth="1"/>
    <col min="3" max="3" width="17.4285714285714" customWidth="1"/>
    <col min="4" max="4" width="15.1428571428571" customWidth="1"/>
    <col min="5" max="5" width="13.5714285714286"/>
    <col min="6" max="6" width="10.5714285714286"/>
    <col min="8" max="8" width="9.57142857142857" customWidth="1"/>
    <col min="9" max="9" width="16.7142857142857" customWidth="1"/>
    <col min="10" max="10" width="15.2857142857143" customWidth="1"/>
    <col min="11" max="11" width="36.7142857142857" customWidth="1"/>
  </cols>
  <sheetData>
    <row r="1" spans="1:11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8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53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83" t="s">
        <v>19</v>
      </c>
      <c r="B5" s="45" t="s">
        <v>11</v>
      </c>
      <c r="C5" s="39" t="s">
        <v>12</v>
      </c>
      <c r="D5" s="45" t="s">
        <v>66</v>
      </c>
      <c r="E5" s="59">
        <v>400000</v>
      </c>
      <c r="F5" s="47">
        <f>F4*E5</f>
        <v>8000</v>
      </c>
      <c r="G5" s="39"/>
      <c r="H5" s="39"/>
      <c r="I5" s="39"/>
      <c r="J5" s="39" t="s">
        <v>14</v>
      </c>
      <c r="K5" s="45" t="s">
        <v>67</v>
      </c>
    </row>
    <row r="6" spans="1:11">
      <c r="A6" s="83" t="s">
        <v>22</v>
      </c>
      <c r="B6" s="45" t="s">
        <v>11</v>
      </c>
      <c r="C6" s="39" t="s">
        <v>12</v>
      </c>
      <c r="D6" s="45" t="str">
        <f t="shared" ref="D6:D10" si="0">D5</f>
        <v>5 Agust 2021</v>
      </c>
      <c r="E6" s="59">
        <v>1399500</v>
      </c>
      <c r="F6" s="47">
        <f>E6*2%</f>
        <v>27990</v>
      </c>
      <c r="G6" s="39"/>
      <c r="H6" s="39"/>
      <c r="I6" s="39"/>
      <c r="J6" s="39" t="s">
        <v>14</v>
      </c>
      <c r="K6" s="45" t="s">
        <v>68</v>
      </c>
    </row>
    <row r="7" spans="1:11">
      <c r="A7" s="83" t="s">
        <v>24</v>
      </c>
      <c r="B7" s="45" t="s">
        <v>11</v>
      </c>
      <c r="C7" s="39" t="s">
        <v>12</v>
      </c>
      <c r="D7" s="45" t="str">
        <f t="shared" si="0"/>
        <v>5 Agust 2021</v>
      </c>
      <c r="E7" s="59">
        <v>1726000</v>
      </c>
      <c r="F7" s="47">
        <f>E7*2%</f>
        <v>34520</v>
      </c>
      <c r="G7" s="39"/>
      <c r="H7" s="39"/>
      <c r="I7" s="39"/>
      <c r="J7" s="39" t="s">
        <v>14</v>
      </c>
      <c r="K7" s="54" t="s">
        <v>69</v>
      </c>
    </row>
    <row r="8" spans="1:11">
      <c r="A8" s="83" t="s">
        <v>25</v>
      </c>
      <c r="B8" s="40" t="s">
        <v>11</v>
      </c>
      <c r="C8" s="40" t="s">
        <v>12</v>
      </c>
      <c r="D8" s="40" t="s">
        <v>70</v>
      </c>
      <c r="E8" s="8">
        <v>1883900</v>
      </c>
      <c r="F8" s="41">
        <f>F4*E8</f>
        <v>37678</v>
      </c>
      <c r="G8" s="40"/>
      <c r="H8" s="40"/>
      <c r="I8" s="40"/>
      <c r="J8" s="64" t="s">
        <v>14</v>
      </c>
      <c r="K8" s="45" t="s">
        <v>71</v>
      </c>
    </row>
    <row r="9" spans="1:11">
      <c r="A9" s="83" t="s">
        <v>27</v>
      </c>
      <c r="B9" s="40" t="str">
        <f>B8</f>
        <v>Astragraphia</v>
      </c>
      <c r="C9" s="40" t="s">
        <v>12</v>
      </c>
      <c r="D9" s="40" t="str">
        <f t="shared" si="0"/>
        <v>16 Agustus 2021</v>
      </c>
      <c r="E9" s="8">
        <v>1480200</v>
      </c>
      <c r="F9" s="41">
        <f>F4*E9</f>
        <v>29604</v>
      </c>
      <c r="G9" s="40"/>
      <c r="H9" s="40"/>
      <c r="I9" s="40"/>
      <c r="J9" s="64" t="s">
        <v>14</v>
      </c>
      <c r="K9" s="45" t="s">
        <v>72</v>
      </c>
    </row>
    <row r="10" spans="1:13">
      <c r="A10" s="83" t="s">
        <v>29</v>
      </c>
      <c r="B10" s="42" t="str">
        <f>B9</f>
        <v>Astragraphia</v>
      </c>
      <c r="C10" s="42" t="s">
        <v>12</v>
      </c>
      <c r="D10" s="42" t="str">
        <f t="shared" si="0"/>
        <v>16 Agustus 2021</v>
      </c>
      <c r="E10" s="31">
        <v>400000</v>
      </c>
      <c r="F10" s="44">
        <f>F4*E10</f>
        <v>8000</v>
      </c>
      <c r="G10" s="42"/>
      <c r="H10" s="42"/>
      <c r="I10" s="42"/>
      <c r="J10" s="65" t="s">
        <v>14</v>
      </c>
      <c r="K10" s="45" t="s">
        <v>73</v>
      </c>
      <c r="L10" s="66"/>
      <c r="M10" s="66"/>
    </row>
    <row r="11" spans="1:13">
      <c r="A11" s="83" t="s">
        <v>36</v>
      </c>
      <c r="B11" s="60" t="s">
        <v>37</v>
      </c>
      <c r="C11" s="87" t="s">
        <v>74</v>
      </c>
      <c r="D11" s="60" t="s">
        <v>66</v>
      </c>
      <c r="E11" s="59">
        <v>400000</v>
      </c>
      <c r="F11" s="59">
        <v>8000</v>
      </c>
      <c r="G11" s="61"/>
      <c r="H11" s="61"/>
      <c r="I11" s="61"/>
      <c r="J11" s="67" t="s">
        <v>34</v>
      </c>
      <c r="K11" s="68" t="s">
        <v>75</v>
      </c>
      <c r="L11" s="66"/>
      <c r="M11" s="66"/>
    </row>
    <row r="12" spans="1:13">
      <c r="A12" s="88" t="s">
        <v>41</v>
      </c>
      <c r="B12" s="34" t="s">
        <v>37</v>
      </c>
      <c r="C12" s="89" t="s">
        <v>74</v>
      </c>
      <c r="D12" s="34" t="s">
        <v>66</v>
      </c>
      <c r="E12" s="62">
        <v>400000</v>
      </c>
      <c r="F12" s="62">
        <v>8000</v>
      </c>
      <c r="G12" s="63"/>
      <c r="H12" s="63"/>
      <c r="I12" s="63"/>
      <c r="J12" s="69" t="s">
        <v>34</v>
      </c>
      <c r="K12" s="68" t="s">
        <v>76</v>
      </c>
      <c r="L12" s="66"/>
      <c r="M12" s="66"/>
    </row>
    <row r="13" s="6" customFormat="1" spans="1:14">
      <c r="A13" s="83" t="s">
        <v>43</v>
      </c>
      <c r="B13" s="60" t="s">
        <v>37</v>
      </c>
      <c r="C13" s="87" t="s">
        <v>74</v>
      </c>
      <c r="D13" s="60" t="s">
        <v>77</v>
      </c>
      <c r="E13" s="59">
        <v>608333</v>
      </c>
      <c r="F13" s="59">
        <v>12167</v>
      </c>
      <c r="G13" s="61"/>
      <c r="H13" s="61"/>
      <c r="I13" s="61"/>
      <c r="J13" s="67" t="s">
        <v>34</v>
      </c>
      <c r="K13" s="68" t="s">
        <v>78</v>
      </c>
      <c r="L13" s="66"/>
      <c r="M13" s="66"/>
      <c r="N13" s="70"/>
    </row>
    <row r="14" s="6" customFormat="1" spans="1:14">
      <c r="A14" s="83" t="s">
        <v>79</v>
      </c>
      <c r="B14" s="60" t="s">
        <v>37</v>
      </c>
      <c r="C14" s="87" t="s">
        <v>74</v>
      </c>
      <c r="D14" s="60" t="s">
        <v>66</v>
      </c>
      <c r="E14" s="59">
        <v>608333</v>
      </c>
      <c r="F14" s="59">
        <v>12167</v>
      </c>
      <c r="G14" s="61"/>
      <c r="H14" s="61"/>
      <c r="I14" s="61"/>
      <c r="J14" s="67" t="s">
        <v>34</v>
      </c>
      <c r="K14" s="68" t="s">
        <v>80</v>
      </c>
      <c r="L14" s="66"/>
      <c r="M14" s="66"/>
      <c r="N14" s="70"/>
    </row>
    <row r="15" s="6" customFormat="1" spans="1:14">
      <c r="A15" s="88" t="s">
        <v>81</v>
      </c>
      <c r="B15" s="29" t="s">
        <v>82</v>
      </c>
      <c r="C15" s="90" t="s">
        <v>83</v>
      </c>
      <c r="D15" s="29" t="s">
        <v>66</v>
      </c>
      <c r="E15" s="31">
        <v>1450000</v>
      </c>
      <c r="F15" s="31">
        <v>29000</v>
      </c>
      <c r="G15" s="29"/>
      <c r="H15" s="29"/>
      <c r="I15" s="29"/>
      <c r="J15" s="69" t="s">
        <v>34</v>
      </c>
      <c r="K15" s="6" t="s">
        <v>84</v>
      </c>
      <c r="L15" s="66"/>
      <c r="M15" s="66"/>
      <c r="N15" s="70"/>
    </row>
    <row r="16" spans="1:13">
      <c r="A16" s="83" t="s">
        <v>85</v>
      </c>
      <c r="B16" s="6" t="s">
        <v>86</v>
      </c>
      <c r="C16" s="6" t="s">
        <v>31</v>
      </c>
      <c r="D16" s="6" t="s">
        <v>66</v>
      </c>
      <c r="E16" s="8">
        <v>1750000</v>
      </c>
      <c r="F16" s="8" t="s">
        <v>31</v>
      </c>
      <c r="G16" s="6">
        <f>E16*4%</f>
        <v>70000</v>
      </c>
      <c r="H16" s="6"/>
      <c r="I16" s="82" t="s">
        <v>87</v>
      </c>
      <c r="J16" s="71" t="s">
        <v>14</v>
      </c>
      <c r="K16" s="6" t="s">
        <v>88</v>
      </c>
      <c r="L16" s="66"/>
      <c r="M16" s="66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49305555555556" right="0.749305555555556" top="0.999305555555556" bottom="0.999305555555556" header="0.509027777777778" footer="0.50902777777777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7" sqref="E7"/>
    </sheetView>
  </sheetViews>
  <sheetFormatPr defaultColWidth="9.14285714285714" defaultRowHeight="15"/>
  <cols>
    <col min="1" max="1" width="4.85714285714286" customWidth="1"/>
    <col min="2" max="2" width="18.2857142857143" customWidth="1"/>
    <col min="3" max="3" width="17.4285714285714" customWidth="1"/>
    <col min="4" max="4" width="20.1428571428571" customWidth="1"/>
    <col min="5" max="5" width="13.5714285714286"/>
    <col min="6" max="6" width="10.5714285714286"/>
    <col min="10" max="10" width="15.2857142857143" customWidth="1"/>
    <col min="11" max="11" width="32.2857142857143" customWidth="1"/>
  </cols>
  <sheetData>
    <row r="1" spans="1:11">
      <c r="A1" s="33" t="s">
        <v>89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2">
      <c r="A5" s="83" t="s">
        <v>19</v>
      </c>
      <c r="B5" s="40" t="s">
        <v>11</v>
      </c>
      <c r="C5" s="40" t="s">
        <v>12</v>
      </c>
      <c r="D5" s="40" t="s">
        <v>90</v>
      </c>
      <c r="E5" s="36">
        <v>1697300</v>
      </c>
      <c r="F5" s="41">
        <f>F4*E5</f>
        <v>33946</v>
      </c>
      <c r="G5" s="40"/>
      <c r="H5" s="40"/>
      <c r="I5" s="40"/>
      <c r="J5" s="40" t="s">
        <v>14</v>
      </c>
      <c r="K5" s="45" t="s">
        <v>91</v>
      </c>
      <c r="L5" t="s">
        <v>92</v>
      </c>
    </row>
    <row r="6" spans="1:12">
      <c r="A6" s="83" t="s">
        <v>22</v>
      </c>
      <c r="B6" s="42" t="str">
        <f>B7</f>
        <v>Astragraphia</v>
      </c>
      <c r="C6" s="42" t="s">
        <v>12</v>
      </c>
      <c r="D6" s="42" t="str">
        <f>D7</f>
        <v>17 Sept 2021</v>
      </c>
      <c r="E6" s="43">
        <v>400000</v>
      </c>
      <c r="F6" s="44">
        <v>8000</v>
      </c>
      <c r="G6" s="42"/>
      <c r="H6" s="42"/>
      <c r="I6" s="42"/>
      <c r="J6" s="42" t="s">
        <v>14</v>
      </c>
      <c r="K6" s="54" t="s">
        <v>93</v>
      </c>
      <c r="L6" t="s">
        <v>94</v>
      </c>
    </row>
    <row r="7" spans="1:12">
      <c r="A7" s="83" t="s">
        <v>24</v>
      </c>
      <c r="B7" s="42" t="str">
        <f>B5</f>
        <v>Astragraphia</v>
      </c>
      <c r="C7" s="42" t="s">
        <v>12</v>
      </c>
      <c r="D7" s="42" t="str">
        <f>D5</f>
        <v>17 Sept 2021</v>
      </c>
      <c r="E7" s="56">
        <v>1247300</v>
      </c>
      <c r="F7" s="57">
        <f t="shared" ref="F7:F9" si="0">E7*2%</f>
        <v>24946</v>
      </c>
      <c r="G7" s="42"/>
      <c r="H7" s="42"/>
      <c r="I7" s="42"/>
      <c r="J7" s="42" t="s">
        <v>14</v>
      </c>
      <c r="K7" s="54" t="s">
        <v>95</v>
      </c>
      <c r="L7" t="s">
        <v>92</v>
      </c>
    </row>
    <row r="8" spans="1:11">
      <c r="A8" s="84" t="s">
        <v>25</v>
      </c>
      <c r="B8" s="6" t="s">
        <v>96</v>
      </c>
      <c r="C8" s="85" t="s">
        <v>38</v>
      </c>
      <c r="D8" s="6" t="s">
        <v>90</v>
      </c>
      <c r="E8" s="36">
        <v>525000</v>
      </c>
      <c r="F8" s="8">
        <f t="shared" si="0"/>
        <v>10500</v>
      </c>
      <c r="G8" s="6"/>
      <c r="H8" s="6"/>
      <c r="I8" s="6"/>
      <c r="J8" s="40" t="s">
        <v>14</v>
      </c>
      <c r="K8" s="6" t="s">
        <v>97</v>
      </c>
    </row>
    <row r="9" spans="1:11">
      <c r="A9" s="84" t="s">
        <v>27</v>
      </c>
      <c r="B9" s="6" t="s">
        <v>96</v>
      </c>
      <c r="C9" s="85" t="s">
        <v>38</v>
      </c>
      <c r="D9" s="6" t="s">
        <v>90</v>
      </c>
      <c r="E9" s="36">
        <v>180000</v>
      </c>
      <c r="F9" s="8">
        <f t="shared" si="0"/>
        <v>3600</v>
      </c>
      <c r="G9" s="6"/>
      <c r="H9" s="6"/>
      <c r="I9" s="6"/>
      <c r="J9" s="40" t="s">
        <v>14</v>
      </c>
      <c r="K9" s="6" t="s">
        <v>98</v>
      </c>
    </row>
    <row r="10" spans="1:11">
      <c r="A10" s="84" t="s">
        <v>29</v>
      </c>
      <c r="B10" s="6" t="s">
        <v>96</v>
      </c>
      <c r="C10" s="85" t="s">
        <v>38</v>
      </c>
      <c r="D10" s="6" t="s">
        <v>90</v>
      </c>
      <c r="E10" s="36">
        <v>608333</v>
      </c>
      <c r="F10" s="41">
        <f>F4*E10</f>
        <v>12166.66</v>
      </c>
      <c r="G10" s="6"/>
      <c r="H10" s="6"/>
      <c r="I10" s="6"/>
      <c r="J10" s="40" t="s">
        <v>14</v>
      </c>
      <c r="K10" s="6" t="s">
        <v>98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5" sqref="D15"/>
    </sheetView>
  </sheetViews>
  <sheetFormatPr defaultColWidth="9.14285714285714" defaultRowHeight="15"/>
  <cols>
    <col min="1" max="1" width="4.71428571428571" customWidth="1"/>
    <col min="2" max="2" width="18.2857142857143" customWidth="1"/>
    <col min="3" max="4" width="17.4285714285714" customWidth="1"/>
    <col min="5" max="5" width="13.5714285714286"/>
    <col min="6" max="6" width="10.5714285714286"/>
    <col min="8" max="8" width="10.7142857142857" customWidth="1"/>
    <col min="10" max="10" width="15.2857142857143" customWidth="1"/>
    <col min="11" max="11" width="46.1428571428571" customWidth="1"/>
  </cols>
  <sheetData>
    <row r="1" spans="1:11">
      <c r="A1" s="33" t="s">
        <v>99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39">
        <v>1</v>
      </c>
      <c r="B5" s="40" t="s">
        <v>11</v>
      </c>
      <c r="C5" s="40" t="s">
        <v>12</v>
      </c>
      <c r="D5" s="40" t="s">
        <v>100</v>
      </c>
      <c r="E5" s="36">
        <v>2151400</v>
      </c>
      <c r="F5" s="41">
        <f>F4*E5</f>
        <v>43028</v>
      </c>
      <c r="G5" s="40"/>
      <c r="H5" s="40"/>
      <c r="I5" s="40"/>
      <c r="J5" s="40" t="s">
        <v>14</v>
      </c>
      <c r="K5" s="45" t="s">
        <v>101</v>
      </c>
    </row>
    <row r="6" spans="1:11">
      <c r="A6" s="39">
        <v>2</v>
      </c>
      <c r="B6" s="40" t="str">
        <f>B5</f>
        <v>Astragraphia</v>
      </c>
      <c r="C6" s="40" t="s">
        <v>12</v>
      </c>
      <c r="D6" s="40" t="s">
        <v>100</v>
      </c>
      <c r="E6" s="36">
        <v>1562000</v>
      </c>
      <c r="F6" s="41">
        <f>F4*E6</f>
        <v>31240</v>
      </c>
      <c r="G6" s="40"/>
      <c r="H6" s="40"/>
      <c r="I6" s="40"/>
      <c r="J6" s="40" t="s">
        <v>14</v>
      </c>
      <c r="K6" s="45" t="s">
        <v>102</v>
      </c>
    </row>
    <row r="7" spans="1:11">
      <c r="A7" s="39">
        <v>3</v>
      </c>
      <c r="B7" s="42" t="str">
        <f>B6</f>
        <v>Astragraphia</v>
      </c>
      <c r="C7" s="42" t="s">
        <v>12</v>
      </c>
      <c r="D7" s="42" t="str">
        <f t="shared" ref="D7:D8" si="0">D6</f>
        <v>22 Okt 2021</v>
      </c>
      <c r="E7" s="43">
        <v>400000</v>
      </c>
      <c r="F7" s="44">
        <f>F4*E7</f>
        <v>8000</v>
      </c>
      <c r="G7" s="42"/>
      <c r="H7" s="42"/>
      <c r="I7" s="42"/>
      <c r="J7" s="42" t="s">
        <v>14</v>
      </c>
      <c r="K7" s="54" t="s">
        <v>103</v>
      </c>
    </row>
    <row r="8" spans="1:11">
      <c r="A8" s="39">
        <v>4</v>
      </c>
      <c r="B8" s="45" t="s">
        <v>11</v>
      </c>
      <c r="C8" s="45" t="s">
        <v>12</v>
      </c>
      <c r="D8" s="45" t="str">
        <f t="shared" si="0"/>
        <v>22 Okt 2021</v>
      </c>
      <c r="E8" s="46">
        <v>400000</v>
      </c>
      <c r="F8" s="47">
        <f>F4*E8</f>
        <v>8000</v>
      </c>
      <c r="G8" s="39"/>
      <c r="H8" s="39"/>
      <c r="I8" s="39"/>
      <c r="J8" s="39" t="s">
        <v>14</v>
      </c>
      <c r="K8" s="45" t="s">
        <v>60</v>
      </c>
    </row>
    <row r="9" spans="1:11">
      <c r="A9" s="48">
        <v>5</v>
      </c>
      <c r="B9" s="34" t="s">
        <v>37</v>
      </c>
      <c r="C9" s="89" t="s">
        <v>74</v>
      </c>
      <c r="D9" s="34" t="s">
        <v>100</v>
      </c>
      <c r="E9" s="49">
        <v>608333</v>
      </c>
      <c r="F9" s="50">
        <v>12167</v>
      </c>
      <c r="G9" s="51"/>
      <c r="H9" s="51"/>
      <c r="I9" s="51"/>
      <c r="J9" s="51" t="s">
        <v>34</v>
      </c>
      <c r="K9" s="55" t="s">
        <v>104</v>
      </c>
    </row>
    <row r="10" spans="1:11">
      <c r="A10" s="39">
        <v>6</v>
      </c>
      <c r="B10" s="6" t="s">
        <v>105</v>
      </c>
      <c r="C10" s="82" t="s">
        <v>106</v>
      </c>
      <c r="D10" s="6" t="s">
        <v>107</v>
      </c>
      <c r="E10" s="36">
        <v>1452000</v>
      </c>
      <c r="F10" s="35">
        <v>29040</v>
      </c>
      <c r="G10" s="28"/>
      <c r="H10" s="28"/>
      <c r="I10" s="28"/>
      <c r="J10" s="28" t="str">
        <f t="shared" ref="J10:J12" si="1">J9</f>
        <v>900-92-20505-1</v>
      </c>
      <c r="K10" s="28" t="s">
        <v>108</v>
      </c>
    </row>
    <row r="11" spans="1:11">
      <c r="A11" s="39">
        <v>7</v>
      </c>
      <c r="B11" s="6" t="s">
        <v>11</v>
      </c>
      <c r="C11" s="6" t="str">
        <f>C7</f>
        <v>013072616054000</v>
      </c>
      <c r="D11" s="6" t="s">
        <v>109</v>
      </c>
      <c r="E11" s="36">
        <v>400000</v>
      </c>
      <c r="F11" s="35">
        <f>E11*2%</f>
        <v>8000</v>
      </c>
      <c r="G11" s="28"/>
      <c r="H11" s="28"/>
      <c r="I11" s="28"/>
      <c r="J11" s="28" t="str">
        <f t="shared" si="1"/>
        <v>900-92-20505-1</v>
      </c>
      <c r="K11" s="28" t="s">
        <v>110</v>
      </c>
    </row>
    <row r="12" spans="1:11">
      <c r="A12" s="39">
        <v>8</v>
      </c>
      <c r="B12" s="6" t="str">
        <f>B11</f>
        <v>Astragraphia</v>
      </c>
      <c r="C12" s="6" t="str">
        <f>C11</f>
        <v>013072616054000</v>
      </c>
      <c r="D12" s="6" t="s">
        <v>109</v>
      </c>
      <c r="E12" s="35">
        <v>400000</v>
      </c>
      <c r="F12" s="35">
        <v>8000</v>
      </c>
      <c r="G12" s="28"/>
      <c r="H12" s="28"/>
      <c r="I12" s="28"/>
      <c r="J12" s="28" t="str">
        <f t="shared" si="1"/>
        <v>900-92-20505-1</v>
      </c>
      <c r="K12" s="28" t="s">
        <v>111</v>
      </c>
    </row>
    <row r="13" spans="5:11">
      <c r="E13" s="52"/>
      <c r="F13" s="52"/>
      <c r="G13" s="52"/>
      <c r="H13" s="52"/>
      <c r="I13" s="52"/>
      <c r="J13" s="52"/>
      <c r="K13" s="52"/>
    </row>
    <row r="14" spans="5:11">
      <c r="E14" s="52"/>
      <c r="F14" s="52"/>
      <c r="G14" s="52"/>
      <c r="H14" s="52"/>
      <c r="I14" s="52"/>
      <c r="J14" s="52"/>
      <c r="K14" s="52"/>
    </row>
    <row r="15" spans="5:11">
      <c r="E15" s="52"/>
      <c r="F15" s="52"/>
      <c r="G15" s="52"/>
      <c r="H15" s="52"/>
      <c r="I15" s="52"/>
      <c r="J15" s="52"/>
      <c r="K15" s="52"/>
    </row>
    <row r="16" spans="5:11">
      <c r="E16" s="52"/>
      <c r="F16" s="52"/>
      <c r="G16" s="52"/>
      <c r="H16" s="52"/>
      <c r="I16" s="52"/>
      <c r="J16" s="52"/>
      <c r="K16" s="52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G11" sqref="G11"/>
    </sheetView>
  </sheetViews>
  <sheetFormatPr defaultColWidth="9.14285714285714" defaultRowHeight="15"/>
  <cols>
    <col min="1" max="1" width="6.14285714285714" customWidth="1"/>
    <col min="2" max="2" width="13.4285714285714" customWidth="1"/>
    <col min="3" max="3" width="16.2857142857143" customWidth="1"/>
    <col min="4" max="6" width="14.4285714285714" customWidth="1"/>
    <col min="7" max="7" width="13.5714285714286"/>
    <col min="8" max="8" width="10.5714285714286"/>
    <col min="11" max="11" width="17.5714285714286" customWidth="1"/>
    <col min="12" max="12" width="31" customWidth="1"/>
  </cols>
  <sheetData>
    <row r="1" spans="1:12">
      <c r="A1" s="33" t="s">
        <v>112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hidden="1" spans="1:12">
      <c r="A5" s="82" t="s">
        <v>19</v>
      </c>
      <c r="B5" s="6" t="s">
        <v>37</v>
      </c>
      <c r="C5" s="89" t="s">
        <v>74</v>
      </c>
      <c r="D5" s="6"/>
      <c r="E5" s="6"/>
      <c r="F5" s="7">
        <v>44510</v>
      </c>
      <c r="G5" s="28"/>
      <c r="H5" s="28">
        <f>G5*H4</f>
        <v>0</v>
      </c>
      <c r="I5" s="28"/>
      <c r="J5" s="6"/>
      <c r="K5" s="6"/>
      <c r="L5" s="6"/>
    </row>
    <row r="6" spans="1:12">
      <c r="A6" s="6">
        <v>1</v>
      </c>
      <c r="B6" s="6" t="s">
        <v>115</v>
      </c>
      <c r="C6" s="82" t="s">
        <v>116</v>
      </c>
      <c r="D6" s="6" t="s">
        <v>31</v>
      </c>
      <c r="E6" s="7">
        <v>44503</v>
      </c>
      <c r="F6" s="7">
        <v>44510</v>
      </c>
      <c r="G6" s="35">
        <v>255000</v>
      </c>
      <c r="H6" s="35">
        <f>G6*H4</f>
        <v>5100</v>
      </c>
      <c r="I6" s="28"/>
      <c r="J6" s="6"/>
      <c r="K6" s="6" t="s">
        <v>34</v>
      </c>
      <c r="L6" s="6" t="s">
        <v>117</v>
      </c>
    </row>
    <row r="7" spans="1:12">
      <c r="A7" s="6">
        <v>2</v>
      </c>
      <c r="B7" s="6" t="s">
        <v>118</v>
      </c>
      <c r="C7" s="82" t="s">
        <v>12</v>
      </c>
      <c r="D7" s="6">
        <v>1703712743</v>
      </c>
      <c r="E7" s="7">
        <v>44509</v>
      </c>
      <c r="F7" s="7">
        <v>44519</v>
      </c>
      <c r="G7" s="36">
        <v>2491100</v>
      </c>
      <c r="H7" s="35">
        <f>G7*H4</f>
        <v>49822</v>
      </c>
      <c r="I7" s="28"/>
      <c r="J7" s="6"/>
      <c r="K7" s="6" t="s">
        <v>14</v>
      </c>
      <c r="L7" s="6" t="s">
        <v>119</v>
      </c>
    </row>
    <row r="8" spans="1:12">
      <c r="A8" s="6">
        <v>3</v>
      </c>
      <c r="B8" s="6" t="str">
        <f t="shared" ref="B8:B10" si="0">B7</f>
        <v>Astragraphia </v>
      </c>
      <c r="C8" s="82" t="str">
        <f t="shared" ref="C8:C10" si="1">C7</f>
        <v>013072616054000</v>
      </c>
      <c r="D8" s="6">
        <v>1703712742</v>
      </c>
      <c r="E8" s="7">
        <v>44509</v>
      </c>
      <c r="F8" s="7">
        <v>44519</v>
      </c>
      <c r="G8" s="36">
        <v>1261500</v>
      </c>
      <c r="H8" s="35">
        <f>G8*H4</f>
        <v>25230</v>
      </c>
      <c r="I8" s="28"/>
      <c r="J8" s="6"/>
      <c r="K8" s="6" t="str">
        <f t="shared" ref="K8:K11" si="2">K7</f>
        <v>900-92-20509-4</v>
      </c>
      <c r="L8" s="6" t="s">
        <v>120</v>
      </c>
    </row>
    <row r="9" spans="1:12">
      <c r="A9" s="6">
        <v>4</v>
      </c>
      <c r="B9" s="6" t="str">
        <f t="shared" si="0"/>
        <v>Astragraphia </v>
      </c>
      <c r="C9" s="82" t="str">
        <f t="shared" si="1"/>
        <v>013072616054000</v>
      </c>
      <c r="D9" s="6">
        <v>1703712881</v>
      </c>
      <c r="E9" s="7">
        <v>44509</v>
      </c>
      <c r="F9" s="7">
        <v>44519</v>
      </c>
      <c r="G9" s="36">
        <v>400000</v>
      </c>
      <c r="H9" s="35">
        <f>G9*H4</f>
        <v>8000</v>
      </c>
      <c r="I9" s="28"/>
      <c r="J9" s="6"/>
      <c r="K9" s="6" t="str">
        <f t="shared" si="2"/>
        <v>900-92-20509-4</v>
      </c>
      <c r="L9" s="6" t="s">
        <v>121</v>
      </c>
    </row>
    <row r="10" spans="1:12">
      <c r="A10" s="6">
        <v>5</v>
      </c>
      <c r="B10" s="6" t="str">
        <f t="shared" si="0"/>
        <v>Astragraphia </v>
      </c>
      <c r="C10" s="82" t="str">
        <f t="shared" si="1"/>
        <v>013072616054000</v>
      </c>
      <c r="D10" s="6">
        <v>1703719361</v>
      </c>
      <c r="E10" s="7">
        <v>44512</v>
      </c>
      <c r="F10" s="7">
        <v>44519</v>
      </c>
      <c r="G10" s="36">
        <v>400000</v>
      </c>
      <c r="H10" s="35">
        <f>G10*H4</f>
        <v>8000</v>
      </c>
      <c r="I10" s="28"/>
      <c r="J10" s="6"/>
      <c r="K10" s="6" t="str">
        <f t="shared" si="2"/>
        <v>900-92-20509-4</v>
      </c>
      <c r="L10" s="6" t="s">
        <v>122</v>
      </c>
    </row>
    <row r="11" spans="1:12">
      <c r="A11" s="6">
        <v>6</v>
      </c>
      <c r="B11" s="6" t="s">
        <v>37</v>
      </c>
      <c r="C11" s="82" t="str">
        <f>C5</f>
        <v>015675051056000</v>
      </c>
      <c r="D11" s="6">
        <v>2155566364</v>
      </c>
      <c r="E11" s="7">
        <v>44504</v>
      </c>
      <c r="F11" s="7">
        <v>44519</v>
      </c>
      <c r="G11" s="36">
        <v>608333</v>
      </c>
      <c r="H11" s="35">
        <v>12167</v>
      </c>
      <c r="I11" s="28"/>
      <c r="J11" s="6"/>
      <c r="K11" s="6" t="str">
        <f t="shared" si="2"/>
        <v>900-92-20509-4</v>
      </c>
      <c r="L11" s="6" t="s">
        <v>123</v>
      </c>
    </row>
    <row r="12" ht="24" customHeight="1" spans="1: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ht="24" customHeight="1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ht="24" customHeight="1" spans="1:1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Maret</vt:lpstr>
      <vt:lpstr>April </vt:lpstr>
      <vt:lpstr>MEI</vt:lpstr>
      <vt:lpstr>JUNI</vt:lpstr>
      <vt:lpstr>JUlI</vt:lpstr>
      <vt:lpstr>AGUSTUS </vt:lpstr>
      <vt:lpstr>SEPTEMBER </vt:lpstr>
      <vt:lpstr>OKTOBER </vt:lpstr>
      <vt:lpstr>November </vt:lpstr>
      <vt:lpstr>DESEMBER </vt:lpstr>
      <vt:lpstr>JANUARI 2022</vt:lpstr>
      <vt:lpstr>FEB 2022</vt:lpstr>
      <vt:lpstr>MARET 2022</vt:lpstr>
      <vt:lpstr>APRIL 2022</vt:lpstr>
      <vt:lpstr>MEI 2022</vt:lpstr>
      <vt:lpstr>JUNI 2022</vt:lpstr>
      <vt:lpstr>JULI 2022</vt:lpstr>
      <vt:lpstr>Agustus 2022</vt:lpstr>
      <vt:lpstr>Sheet 1</vt:lpstr>
      <vt:lpstr>4 Februari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BANKDKI</dc:creator>
  <cp:lastModifiedBy>ASUS</cp:lastModifiedBy>
  <dcterms:created xsi:type="dcterms:W3CDTF">2021-04-14T07:28:00Z</dcterms:created>
  <dcterms:modified xsi:type="dcterms:W3CDTF">2023-04-27T03:54:09Z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1033-11.2.0.11536</vt:lpwstr>
  </property>
  <property fmtid="{D5CDD505-2E9C-101B-9397-08002B2CF9AE}" pid="3" name="ICV">
    <vt:lpwstr>2CCA60F481A24095B63AF928FCB25DE5</vt:lpwstr>
  </property>
</Properties>
</file>