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afriches\algo-v1.0\"/>
    </mc:Choice>
  </mc:AlternateContent>
  <xr:revisionPtr revIDLastSave="0" documentId="13_ncr:1_{81113DF7-CBD7-46CE-9037-D86F97E92514}" xr6:coauthVersionLast="47" xr6:coauthVersionMax="47" xr10:uidLastSave="{00000000-0000-0000-0000-000000000000}"/>
  <bookViews>
    <workbookView xWindow="-98" yWindow="-98" windowWidth="28996" windowHeight="18195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H41" i="1" l="1"/>
  <c r="G41" i="1"/>
  <c r="J41" i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<sst xmlns="http://schemas.openxmlformats.org/spreadsheetml/2006/main" count="1183" uniqueCount="176">
  <si>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</si>
  <si>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</si>
  <si>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</si>
  <si>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</si>
  <si>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</si>
  <si>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</si>
  <si>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</si>
  <si>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</si>
  <si>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</si>
  <si>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</si>
  <si>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</si>
  <si>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</si>
  <si>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</si>
  <si>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</si>
  <si>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</si>
  <si>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</si>
  <si>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</si>
  <si>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</si>
  <si>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</si>
  <si>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</si>
  <si>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</si>
  <si>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</si>
  <si>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</si>
  <si>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</si>
  <si>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</si>
  <si>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</si>
  <si>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</si>
  <si>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</si>
  <si>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</si>
  <si>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</si>
  <si>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</si>
  <si>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</si>
  <si>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</si>
  <si>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</si>
  <si>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</si>
  <si>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</si>
  <si>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</si>
  <si>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</si>
  <si>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</si>
  <si>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</si>
  <si>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</si>
  <si>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</si>
  <si>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</si>
  <si>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</si>
  <si>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</si>
  <si>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</si>
  <si>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</si>
  <si>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</si>
  <si>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</si>
  <si>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</si>
  <si>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</si>
  <si>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</si>
  <si>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</si>
  <si>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</si>
  <si>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</si>
  <si>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</si>
  <si>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</si>
  <si>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</si>
  <si>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</si>
  <si>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</si>
  <si>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</si>
  <si>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</si>
  <si>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</si>
  <si>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</si>
  <si>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</si>
  <si>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</si>
  <si>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</si>
  <si>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</si>
  <si>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</si>
  <si>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</si>
  <si>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</si>
  <si>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</si>
  <si>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</si>
  <si>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</si>
  <si>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</si>
  <si>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</si>
  <si>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</si>
  <si>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</si>
  <si>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</si>
  <si>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</si>
  <si>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</si>
  <si>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</si>
  <si>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</si>
  <si>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</si>
  <si>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</si>
  <si>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</si>
  <si>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</si>
  <si>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</si>
  <si>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</si>
  <si>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</si>
  <si>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</si>
  <si>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</si>
  <si>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</si>
  <si>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</si>
  <si>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</si>
  <si>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</si>
  <si>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</si>
  <si>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</si>
  <si>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</si>
  <si>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</si>
  <si>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</si>
  <si>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</si>
  <si>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</si>
  <si>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</si>
  <si>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</si>
  <si>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</si>
  <si>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</si>
  <si>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</si>
  <si>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</si>
  <si>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</si>
  <si>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</si>
  <si>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</si>
  <si>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</si>
  <si>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</si>
  <si>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</si>
  <si>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</si>
  <si>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</si>
  <si>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</si>
  <si>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</si>
  <si>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</si>
  <si>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</si>
  <si>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</si>
  <si>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</si>
  <si>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</si>
  <si>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</si>
  <si>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</si>
  <si>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</si>
  <si>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</si>
  <si>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</si>
  <si>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</si>
  <si>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</si>
  <si>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</si>
  <si>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</si>
  <si>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</si>
  <si>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</si>
  <si>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</si>
  <si>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</si>
  <si>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</si>
  <si>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</si>
  <si>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</si>
  <si>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</si>
  <si>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</si>
  <si>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</si>
  <si>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</si>
  <si>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</si>
  <si>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</si>
  <si>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</si>
  <si>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</si>
  <si>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</si>
  <si>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</si>
  <si>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</si>
  <si>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</si>
  <si>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</si>
  <si>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</si>
  <si>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</si>
  <si>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</si>
  <si>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</si>
  <si>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</si>
  <si>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</si>
  <si>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</si>
  <si>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</si>
  <si>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Ancien site de Teintures et apprêts du centre (TAC)</t>
  </si>
  <si>
    <t>Renaison</t>
  </si>
  <si>
    <t>Section OB : 280, 297, 298, 299, 300, etc. …</t>
  </si>
  <si>
    <t>Dossier de cessation d'activité</t>
  </si>
  <si>
    <t>Liquidation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</si>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</sst>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2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topLeftCell="B1" zoomScale="85" zoomScaleNormal="85" workbookViewId="0">
      <selection activeCell="B41" sqref="A41:XFD41"/>
    </sheetView>
  </sheetViews>
  <sheetFormatPr baseColWidth="10" defaultRowHeight="13.15" x14ac:dyDescent="0.4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5.5" x14ac:dyDescent="0.4">
      <c r="A6" s="1"/>
      <c r="B6" s="1"/>
      <c r="C6" s="50" t="s">
        <v>113</v>
      </c>
      <c r="D6" s="50"/>
      <c r="E6" s="50"/>
      <c r="F6" s="50"/>
      <c r="G6" s="50"/>
      <c r="H6" s="50"/>
      <c r="I6" s="50"/>
      <c r="J6" s="50"/>
      <c r="K6" s="50"/>
      <c r="L6" s="50"/>
      <c r="M6" s="1"/>
      <c r="N6" s="1"/>
      <c r="Q6" s="1"/>
    </row>
    <row r="7" spans="1:17" x14ac:dyDescent="0.4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4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4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4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4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4">
      <c r="A12" s="1" t="s">
        <v>10</v>
      </c>
      <c r="B12" s="1" t="s">
        <v>11</v>
      </c>
      <c r="C12" s="39" t="s">
        <v>161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4">
      <c r="A13" s="1"/>
      <c r="B13" s="1" t="s">
        <v>12</v>
      </c>
      <c r="C13" s="5" t="s">
        <v>163</v>
      </c>
      <c r="D13" s="6" t="s">
        <v>164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4">
      <c r="A14" s="1"/>
      <c r="B14" s="1" t="s">
        <v>13</v>
      </c>
      <c r="C14" s="5" t="s">
        <v>165</v>
      </c>
      <c r="D14" s="6" t="s">
        <v>164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4">
      <c r="A15" s="1"/>
      <c r="B15" s="1" t="s">
        <v>14</v>
      </c>
      <c r="C15" s="39" t="s">
        <v>162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4">
      <c r="A16" s="1" t="s">
        <v>15</v>
      </c>
      <c r="B16" s="42" t="s">
        <v>16</v>
      </c>
      <c r="C16" s="7" t="s">
        <v>43</v>
      </c>
      <c r="D16" s="8" t="s">
        <v>164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4">
      <c r="A17" s="1"/>
      <c r="B17" s="41" t="s">
        <v>18</v>
      </c>
      <c r="C17" s="7">
        <v>46333</v>
      </c>
      <c r="D17" s="8" t="s">
        <v>164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4">
      <c r="A18" s="1"/>
      <c r="B18" s="41" t="s">
        <v>19</v>
      </c>
      <c r="C18" s="7">
        <v>7000</v>
      </c>
      <c r="D18" s="8" t="s">
        <v>164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4">
      <c r="A19" s="1"/>
      <c r="B19" s="1" t="s">
        <v>20</v>
      </c>
      <c r="C19" s="5">
        <v>2</v>
      </c>
      <c r="D19" s="6" t="s">
        <v>164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4">
      <c r="A20" s="1"/>
      <c r="B20" s="42" t="s">
        <v>21</v>
      </c>
      <c r="C20" s="7" t="s">
        <v>175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4">
      <c r="A21" s="1"/>
      <c r="B21" s="43" t="s">
        <v>22</v>
      </c>
      <c r="C21" s="7" t="s">
        <v>149</v>
      </c>
      <c r="D21" s="8" t="s">
        <v>166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4">
      <c r="A22" s="1" t="s">
        <v>24</v>
      </c>
      <c r="B22" s="40" t="s">
        <v>25</v>
      </c>
      <c r="C22" s="7" t="s">
        <v>55</v>
      </c>
      <c r="D22" s="8" t="s">
        <v>167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4">
      <c r="A23" s="1"/>
      <c r="B23" s="40" t="s">
        <v>26</v>
      </c>
      <c r="C23" s="7">
        <v>7.2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4">
      <c r="A24" s="1"/>
      <c r="B24" s="43" t="s">
        <v>126</v>
      </c>
      <c r="C24" s="7" t="s">
        <v>54</v>
      </c>
      <c r="D24" s="8" t="s">
        <v>167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4">
      <c r="A25" s="1"/>
      <c r="B25" s="43" t="s">
        <v>106</v>
      </c>
      <c r="C25" s="7" t="s">
        <v>109</v>
      </c>
      <c r="D25" s="8" t="s">
        <v>155</v>
      </c>
      <c r="E25" s="1"/>
      <c r="F25" s="16" t="str">
        <f>IFERROR(VLOOKUP($C25,Base!$C$36:$J$39,2,0),"")</f>
        <v>Négatif</v>
      </c>
      <c r="G25" s="16" t="str">
        <f>IFERROR(VLOOKUP($C25,Base!$C$36:$J$39,3,0),"")</f>
        <v>Négatif</v>
      </c>
      <c r="H25" s="16" t="str">
        <f>IFERROR(VLOOKUP($C25,Base!$C$36:$J$39,4,0),"")</f>
        <v>Neutre</v>
      </c>
      <c r="I25" s="16" t="str">
        <f>IFERROR(VLOOKUP($C25,Base!$C$36:$J$39,5,0),"")</f>
        <v>Négatif</v>
      </c>
      <c r="J25" s="16" t="str">
        <f>IFERROR(VLOOKUP($C25,Base!$C$36:$J$39,6,0),"")</f>
        <v>Très négatif</v>
      </c>
      <c r="K25" s="16" t="str">
        <f>IFERROR(VLOOKUP($C25,Base!$C$36:$J$39,7,0),"")</f>
        <v>Très positif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4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4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4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4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4">
      <c r="A30" s="1" t="s">
        <v>36</v>
      </c>
      <c r="B30" s="40" t="s">
        <v>136</v>
      </c>
      <c r="C30" s="7" t="s">
        <v>115</v>
      </c>
      <c r="D30" s="8" t="s">
        <v>157</v>
      </c>
      <c r="E30" s="1"/>
      <c r="F30" s="16" t="str">
        <f>IFERROR(VLOOKUP($C30,Base!$C$59:$J$68,2,0),"")</f>
        <v>Très négatif</v>
      </c>
      <c r="G30" s="16" t="str">
        <f>IFERROR(VLOOKUP($C30,Base!$C$59:$J$68,3,0),"")</f>
        <v>Très négatif</v>
      </c>
      <c r="H30" s="16" t="str">
        <f>IFERROR(VLOOKUP($C30,Base!$C$59:$J$68,4,0),"")</f>
        <v>Neutre</v>
      </c>
      <c r="I30" s="16" t="str">
        <f>IFERROR(VLOOKUP($C30,Base!$C$59:$J$68,5,0),"")</f>
        <v>Très négatif</v>
      </c>
      <c r="J30" s="16" t="str">
        <f>IFERROR(VLOOKUP($C30,Base!$C$59:$J$68,6,0),"")</f>
        <v>Très négatif</v>
      </c>
      <c r="K30" s="16" t="str">
        <f>IFERROR(VLOOKUP($C30,Base!$C$59:$J$68,7,0),"")</f>
        <v>Très positif</v>
      </c>
      <c r="L30" s="16" t="str">
        <f>IFERROR(VLOOKUP($C30,Base!$C$59:$J$68,8,0),"")</f>
        <v>Négatif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4">
      <c r="A31" s="1"/>
      <c r="B31" s="40" t="s">
        <v>131</v>
      </c>
      <c r="C31" s="7" t="s">
        <v>65</v>
      </c>
      <c r="D31" s="8" t="s">
        <v>158</v>
      </c>
      <c r="E31" s="1"/>
      <c r="F31" s="16" t="str">
        <f>IFERROR(VLOOKUP($C31,Base!$C$69:$J$73,2,0),"")</f>
        <v>Très négatif</v>
      </c>
      <c r="G31" s="16" t="str">
        <f>IFERROR(VLOOKUP($C31,Base!$C$69:$J$73,3,0),"")</f>
        <v>Très négatif</v>
      </c>
      <c r="H31" s="16" t="str">
        <f>IFERROR(VLOOKUP($C31,Base!$C$69:$J$73,4,0),"")</f>
        <v>Très négatif</v>
      </c>
      <c r="I31" s="16" t="str">
        <f>IFERROR(VLOOKUP($C31,Base!$C$69:$J$73,5,0),"")</f>
        <v>Très négatif</v>
      </c>
      <c r="J31" s="16" t="str">
        <f>IFERROR(VLOOKUP($C31,Base!$C$69:$J$73,6,0),"")</f>
        <v>Très négatif</v>
      </c>
      <c r="K31" s="16" t="str">
        <f>IFERROR(VLOOKUP($C31,Base!$C$69:$J$73,7,0),"")</f>
        <v>Très 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4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4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4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4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4">
      <c r="A36" s="1"/>
      <c r="B36" s="40" t="s">
        <v>33</v>
      </c>
      <c r="C36" s="7" t="s">
        <v>135</v>
      </c>
      <c r="D36" s="8" t="s">
        <v>168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4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4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11.75</v>
      </c>
      <c r="G38" s="20" cm="1">
        <f t="array" ref="G38">SUMPRODUCT(IF(G$12:G$37="Très Positif",2,0),$M$12:$M$37)+SUMPRODUCT(IF(G$12:G$37="Positif",1,0),$M$12:$M$37)+SUMPRODUCT(IF(G$12:G$37="Neutre",0.5,0),$M$12:$M$37)</f>
        <v>11.25</v>
      </c>
      <c r="H38" s="20" cm="1">
        <f t="array" ref="H38">SUMPRODUCT(IF(H$12:H$37="Très Positif",2,0),$M$12:$M$37)+SUMPRODUCT(IF(H$12:H$37="Positif",1,0),$M$12:$M$37)+SUMPRODUCT(IF(H$12:H$37="Neutre",0.5,0),$M$12:$M$37)</f>
        <v>13.5</v>
      </c>
      <c r="I38" s="20" cm="1">
        <f t="array" ref="I38">SUMPRODUCT(IF(I$12:I$37="Très Positif",2,0),$M$12:$M$37)+SUMPRODUCT(IF(I$12:I$37="Positif",1,0),$M$12:$M$37)+SUMPRODUCT(IF(I$12:I$37="Neutre",0.5,0),$M$12:$M$37)</f>
        <v>8.75</v>
      </c>
      <c r="J38" s="20" cm="1">
        <f t="array" ref="J38">SUMPRODUCT(IF(J$12:J$37="Très Positif",2,0),$M$12:$M$37)+SUMPRODUCT(IF(J$12:J$37="Positif",1,0),$M$12:$M$37)+SUMPRODUCT(IF(J$12:J$37="Neutre",0.5,0),$M$12:$M$37)</f>
        <v>12</v>
      </c>
      <c r="K38" s="20" cm="1">
        <f t="array" ref="K38">SUMPRODUCT(IF(K$12:K$37="Très Positif",2,0),$M$12:$M$37)+SUMPRODUCT(IF(K$12:K$37="Positif",1,0),$M$12:$M$37)+SUMPRODUCT(IF(K$12:K$37="Neutre",0.5,0),$M$12:$M$37)</f>
        <v>16.25</v>
      </c>
      <c r="L38" s="20" cm="1">
        <f t="array" ref="L38">SUMPRODUCT(IF(L$12:L$37="Très Positif",2,0),$M$12:$M$37)+SUMPRODUCT(IF(L$12:L$37="Positif",1,0),$M$12:$M$37)+SUMPRODUCT(IF(L$12:L$37="Neutre",0.5,0),$M$12:$M$37)</f>
        <v>11.75</v>
      </c>
      <c r="M38" s="9"/>
      <c r="N38" s="1"/>
      <c r="Q38" s="1"/>
    </row>
    <row r="39" spans="1:17" x14ac:dyDescent="0.4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16.25</v>
      </c>
      <c r="G39" s="21" cm="1">
        <f t="array" ref="G39">SUMPRODUCT(IF(G$12:G$37="Négatif",1,0),$M$12:$M$37)+SUMPRODUCT(IF(G$12:G$37="Très négatif",2,0),$M$12:$M$37)+SUMPRODUCT(IF(G$12:G$37="Neutre",0.5,0),$M$12:$M$37)</f>
        <v>15.75</v>
      </c>
      <c r="H39" s="21" cm="1">
        <f t="array" ref="H39">SUMPRODUCT(IF(H$12:H$37="Négatif",1,0),$M$12:$M$37)+SUMPRODUCT(IF(H$12:H$37="Très négatif",2,0),$M$12:$M$37)+SUMPRODUCT(IF(H$12:H$37="Neutre",0.5,0),$M$12:$M$37)</f>
        <v>11.5</v>
      </c>
      <c r="I39" s="21" cm="1">
        <f t="array" ref="I39">SUMPRODUCT(IF(I$12:I$37="Négatif",1,0),$M$12:$M$37)+SUMPRODUCT(IF(I$12:I$37="Très négatif",2,0),$M$12:$M$37)+SUMPRODUCT(IF(I$12:I$37="Neutre",0.5,0),$M$12:$M$37)</f>
        <v>17.25</v>
      </c>
      <c r="J39" s="21" cm="1">
        <f t="array" ref="J39">SUMPRODUCT(IF(J$12:J$37="Négatif",1,0),$M$12:$M$37)+SUMPRODUCT(IF(J$12:J$37="Très négatif",2,0),$M$12:$M$37)+SUMPRODUCT(IF(J$12:J$37="Neutre",0.5,0),$M$12:$M$37)</f>
        <v>16</v>
      </c>
      <c r="K39" s="21" cm="1">
        <f t="array" ref="K39">SUMPRODUCT(IF(K$12:K$37="Négatif",1,0),$M$12:$M$37)+SUMPRODUCT(IF(K$12:K$37="Très négatif",2,0),$M$12:$M$37)+SUMPRODUCT(IF(K$12:K$37="Neutre",0.5,0),$M$12:$M$37)</f>
        <v>10.25</v>
      </c>
      <c r="L39" s="21" cm="1">
        <f t="array" ref="L39">SUMPRODUCT(IF(L$12:L$37="Négatif",1,0),$M$12:$M$37)+SUMPRODUCT(IF(L$12:L$37="Très négatif",2,0),$M$12:$M$37)+SUMPRODUCT(IF(L$12:L$37="Neutre",0.5,0),$M$12:$M$37)</f>
        <v>13.75</v>
      </c>
      <c r="M39" s="9"/>
      <c r="N39" s="1"/>
      <c r="Q39" s="1"/>
    </row>
    <row r="40" spans="1:17" x14ac:dyDescent="0.4">
      <c r="A40" s="1"/>
      <c r="B40" s="1"/>
      <c r="C40" s="1"/>
      <c r="D40" s="1"/>
      <c r="E40" s="1"/>
      <c r="F40" s="51" t="s">
        <v>39</v>
      </c>
      <c r="G40" s="51"/>
      <c r="H40" s="51"/>
      <c r="I40" s="51"/>
      <c r="J40" s="51"/>
      <c r="K40" s="51"/>
      <c r="L40" s="51"/>
      <c r="M40" s="18"/>
      <c r="N40" s="1"/>
      <c r="Q40" s="1"/>
    </row>
    <row r="41" spans="1:17" x14ac:dyDescent="0.4">
      <c r="A41" s="1"/>
      <c r="B41" s="1"/>
      <c r="C41" s="1"/>
      <c r="D41" s="1"/>
      <c r="E41" s="1"/>
      <c r="F41" s="10">
        <f t="shared" ref="F41:L41" si="2">IF(F38+F39=0,0,F38/(F38+F39))</f>
        <v>0.41964285714285715</v>
      </c>
      <c r="G41" s="10">
        <f t="shared" si="2"/>
        <v>0.41666666666666669</v>
      </c>
      <c r="H41" s="10">
        <f t="shared" si="2"/>
        <v>0.54</v>
      </c>
      <c r="I41" s="10">
        <f t="shared" si="2"/>
        <v>0.33653846153846156</v>
      </c>
      <c r="J41" s="10">
        <f t="shared" si="2"/>
        <v>0.42857142857142855</v>
      </c>
      <c r="K41" s="10">
        <f t="shared" si="2"/>
        <v>0.6132075471698113</v>
      </c>
      <c r="L41" s="10">
        <f t="shared" si="2"/>
        <v>0.46078431372549017</v>
      </c>
      <c r="M41" s="18"/>
      <c r="N41" s="1"/>
      <c r="Q41" s="1"/>
    </row>
    <row r="42" spans="1:17" x14ac:dyDescent="0.4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2</v>
      </c>
      <c r="H42" s="34">
        <f>RANK(H41,F41:L41,1)</f>
        <v>6</v>
      </c>
      <c r="I42" s="34">
        <f>RANK(I41,F41:L41,1)</f>
        <v>1</v>
      </c>
      <c r="J42" s="34">
        <f>RANK(J41,F41:L41,1)</f>
        <v>4</v>
      </c>
      <c r="K42" s="34">
        <f>RANK(K41,F41:L41,1)</f>
        <v>7</v>
      </c>
      <c r="L42" s="34">
        <f>RANK(L41,F41:L41,1)</f>
        <v>5</v>
      </c>
      <c r="M42" s="1"/>
      <c r="N42" s="1"/>
      <c r="Q42" s="1"/>
    </row>
    <row r="43" spans="1:17" s="19" customFormat="1" x14ac:dyDescent="0.4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4">
      <c r="F46" s="36"/>
      <c r="G46" s="36"/>
      <c r="H46" s="36"/>
      <c r="I46" s="36"/>
      <c r="J46" s="36"/>
      <c r="K46" s="36"/>
      <c r="L46" s="36"/>
    </row>
    <row r="47" spans="1:17" x14ac:dyDescent="0.4">
      <c r="F47" s="10"/>
      <c r="G47" s="10"/>
      <c r="H47" s="10"/>
      <c r="I47" s="10"/>
      <c r="J47" s="10"/>
      <c r="K47" s="10"/>
      <c r="L47" s="10"/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Normal="100" workbookViewId="0">
      <pane ySplit="1" topLeftCell="A15" activePane="bottomLeft" state="frozen"/>
      <selection pane="bottomLeft" activeCell="C32" sqref="C32"/>
    </sheetView>
  </sheetViews>
  <sheetFormatPr baseColWidth="10" defaultRowHeight="13.15" x14ac:dyDescent="0.4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4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4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4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4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4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4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4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4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4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4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4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4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4">
      <c r="B13" t="s">
        <v>21</v>
      </c>
      <c r="C13" s="49" t="s">
        <v>172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4">
      <c r="C14" s="49" t="s">
        <v>173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4">
      <c r="C15" s="49" t="s">
        <v>174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4">
      <c r="C16" s="49" t="s">
        <v>175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4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4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4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4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4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4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4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4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4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4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4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4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9.4" x14ac:dyDescent="0.4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4">
      <c r="C30" s="47" t="s">
        <v>169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4">
      <c r="C31" s="46" t="s">
        <v>170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4">
      <c r="C32" s="46" t="s">
        <v>171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4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4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4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4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4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4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4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4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4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4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4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4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6.25" x14ac:dyDescent="0.4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4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4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4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4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4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4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4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4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4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6.25" x14ac:dyDescent="0.4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4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4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4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6.25" x14ac:dyDescent="0.4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4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4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6.25" x14ac:dyDescent="0.4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6.25" x14ac:dyDescent="0.4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4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4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4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4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4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6.25" x14ac:dyDescent="0.4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4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4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4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4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4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4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4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4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4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4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4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4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4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4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4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4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4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6.25" x14ac:dyDescent="0.4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4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4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4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4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4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4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4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4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4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4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4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4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4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4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4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4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4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4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4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4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4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4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4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4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4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4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4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4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3.15" x14ac:dyDescent="0.4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6.25" x14ac:dyDescent="0.4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4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9.4" x14ac:dyDescent="0.4">
      <c r="A3" t="s">
        <v>52</v>
      </c>
      <c r="B3" t="s">
        <v>54</v>
      </c>
      <c r="C3" t="s">
        <v>43</v>
      </c>
      <c r="D3" s="19" t="s">
        <v>172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9.4" x14ac:dyDescent="0.4">
      <c r="A4" t="s">
        <v>49</v>
      </c>
      <c r="B4" t="s">
        <v>55</v>
      </c>
      <c r="C4" t="s">
        <v>47</v>
      </c>
      <c r="D4" s="19" t="s">
        <v>173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9.4" x14ac:dyDescent="0.4">
      <c r="A5" t="s">
        <v>46</v>
      </c>
      <c r="B5" t="s">
        <v>51</v>
      </c>
      <c r="C5" t="s">
        <v>48</v>
      </c>
      <c r="D5" s="19" t="s">
        <v>174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4">
      <c r="A6" t="s">
        <v>45</v>
      </c>
      <c r="C6" t="s">
        <v>50</v>
      </c>
      <c r="D6" s="19" t="s">
        <v>175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2.5" x14ac:dyDescent="0.4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9.4" x14ac:dyDescent="0.4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6.25" x14ac:dyDescent="0.4">
      <c r="L9" t="s">
        <v>62</v>
      </c>
    </row>
    <row r="10" spans="1:21" ht="26.25" x14ac:dyDescent="0.4">
      <c r="L10" t="s">
        <v>63</v>
      </c>
    </row>
    <row r="11" spans="1:21" ht="26.25" x14ac:dyDescent="0.4">
      <c r="L11" t="s">
        <v>64</v>
      </c>
    </row>
    <row r="12" spans="1:21" x14ac:dyDescent="0.4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Samir BENFARES</cp:lastModifiedBy>
  <cp:revision>235</cp:revision>
  <cp:lastPrinted>2023-05-17T12:19:38Z</cp:lastPrinted>
  <dcterms:created xsi:type="dcterms:W3CDTF">2016-06-14T12:47:24Z</dcterms:created>
  <dcterms:modified xsi:type="dcterms:W3CDTF">2025-09-19T14:31:51Z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