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emecloud-my.sharepoint.com/personal/anna_lefoulon_ademe_fr/Documents/Bureau/3-OUTILS FRICHE/MUTAFRICHES/Tests_V1-ALGO/"/>
    </mc:Choice>
  </mc:AlternateContent>
  <xr:revisionPtr revIDLastSave="19" documentId="8_{66B46342-CF9C-4849-A4A3-979B7DBD84F4}" xr6:coauthVersionLast="47" xr6:coauthVersionMax="47" xr10:uidLastSave="{9B76035A-73B3-4EA4-A4C1-BC07CE5DFF5C}"/>
  <bookViews>
    <workbookView xWindow="-120" yWindow="-120" windowWidth="20730" windowHeight="11040" xr2:uid="{00000000-000D-0000-FFFF-FFFF00000000}"/>
  </bookViews>
  <sheets>
    <sheet name="Outil" sheetId="1" r:id="rId1"/>
    <sheet name="Base" sheetId="2" r:id="rId2"/>
    <sheet name="Listes_déroulantes" sheetId="3" r:id="rId3"/>
  </sheets>
  <definedNames>
    <definedName name="_xlnm.Print_Area" localSheetId="0">Outil!$A$1:$K$41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1" l="1"/>
  <c r="L30" i="1" l="1"/>
  <c r="K30" i="1"/>
  <c r="J30" i="1"/>
  <c r="I30" i="1"/>
  <c r="H30" i="1"/>
  <c r="G30" i="1"/>
  <c r="F30" i="1"/>
  <c r="L29" i="1"/>
  <c r="K29" i="1"/>
  <c r="J29" i="1"/>
  <c r="I29" i="1"/>
  <c r="H29" i="1"/>
  <c r="G29" i="1"/>
  <c r="F29" i="1"/>
  <c r="L37" i="1"/>
  <c r="L36" i="1"/>
  <c r="L35" i="1"/>
  <c r="L34" i="1"/>
  <c r="L33" i="1"/>
  <c r="L32" i="1"/>
  <c r="L31" i="1"/>
  <c r="K37" i="1"/>
  <c r="K36" i="1"/>
  <c r="K35" i="1"/>
  <c r="K34" i="1"/>
  <c r="K33" i="1"/>
  <c r="K32" i="1"/>
  <c r="K31" i="1"/>
  <c r="L28" i="1"/>
  <c r="K28" i="1"/>
  <c r="L27" i="1"/>
  <c r="K27" i="1"/>
  <c r="L26" i="1"/>
  <c r="K26" i="1"/>
  <c r="F26" i="1"/>
  <c r="L25" i="1"/>
  <c r="K25" i="1"/>
  <c r="L24" i="1"/>
  <c r="K24" i="1"/>
  <c r="J24" i="1"/>
  <c r="I24" i="1"/>
  <c r="H24" i="1"/>
  <c r="G24" i="1"/>
  <c r="F24" i="1"/>
  <c r="F22" i="1"/>
  <c r="L22" i="1"/>
  <c r="K22" i="1"/>
  <c r="F21" i="1"/>
  <c r="L21" i="1"/>
  <c r="K21" i="1"/>
  <c r="L20" i="1"/>
  <c r="K20" i="1"/>
  <c r="L16" i="1"/>
  <c r="K16" i="1"/>
  <c r="F16" i="1"/>
  <c r="F17" i="1"/>
  <c r="J26" i="1"/>
  <c r="I26" i="1"/>
  <c r="H26" i="1"/>
  <c r="G26" i="1"/>
  <c r="J33" i="1"/>
  <c r="J32" i="1"/>
  <c r="J31" i="1"/>
  <c r="J37" i="1"/>
  <c r="J36" i="1"/>
  <c r="J35" i="1"/>
  <c r="J34" i="1"/>
  <c r="J28" i="1"/>
  <c r="J27" i="1"/>
  <c r="J25" i="1"/>
  <c r="J21" i="1"/>
  <c r="J20" i="1"/>
  <c r="J16" i="1"/>
  <c r="I33" i="1"/>
  <c r="I32" i="1"/>
  <c r="I31" i="1"/>
  <c r="I37" i="1"/>
  <c r="I36" i="1"/>
  <c r="I35" i="1"/>
  <c r="I34" i="1"/>
  <c r="I28" i="1"/>
  <c r="I27" i="1"/>
  <c r="I25" i="1"/>
  <c r="I22" i="1"/>
  <c r="I21" i="1"/>
  <c r="I20" i="1"/>
  <c r="I16" i="1"/>
  <c r="H33" i="1"/>
  <c r="H32" i="1"/>
  <c r="H31" i="1"/>
  <c r="H37" i="1"/>
  <c r="H36" i="1"/>
  <c r="H35" i="1"/>
  <c r="H34" i="1"/>
  <c r="H28" i="1"/>
  <c r="H27" i="1"/>
  <c r="H25" i="1"/>
  <c r="H21" i="1"/>
  <c r="H20" i="1"/>
  <c r="H16" i="1"/>
  <c r="G33" i="1"/>
  <c r="G32" i="1"/>
  <c r="G31" i="1"/>
  <c r="G37" i="1"/>
  <c r="G36" i="1"/>
  <c r="G35" i="1"/>
  <c r="G34" i="1"/>
  <c r="G28" i="1"/>
  <c r="G27" i="1"/>
  <c r="G25" i="1"/>
  <c r="G21" i="1"/>
  <c r="G20" i="1"/>
  <c r="G16" i="1"/>
  <c r="K17" i="1"/>
  <c r="K18" i="1"/>
  <c r="K23" i="1"/>
  <c r="F33" i="1"/>
  <c r="F32" i="1"/>
  <c r="F31" i="1"/>
  <c r="F37" i="1"/>
  <c r="F36" i="1"/>
  <c r="F35" i="1"/>
  <c r="F34" i="1"/>
  <c r="F28" i="1"/>
  <c r="F27" i="1"/>
  <c r="F25" i="1"/>
  <c r="L23" i="1"/>
  <c r="J23" i="1"/>
  <c r="I23" i="1"/>
  <c r="H23" i="1"/>
  <c r="G23" i="1"/>
  <c r="F20" i="1"/>
  <c r="L18" i="1"/>
  <c r="J18" i="1"/>
  <c r="I18" i="1"/>
  <c r="H18" i="1"/>
  <c r="G18" i="1"/>
  <c r="F18" i="1"/>
  <c r="L17" i="1"/>
  <c r="J17" i="1"/>
  <c r="I17" i="1"/>
  <c r="H17" i="1"/>
  <c r="G17" i="1"/>
  <c r="P33" i="1"/>
  <c r="P32" i="1"/>
  <c r="P31" i="1"/>
  <c r="O30" i="1"/>
  <c r="P30" i="1" s="1"/>
  <c r="P37" i="1"/>
  <c r="P36" i="1"/>
  <c r="P35" i="1"/>
  <c r="P34" i="1"/>
  <c r="P28" i="1"/>
  <c r="P27" i="1"/>
  <c r="P25" i="1"/>
  <c r="P23" i="1"/>
  <c r="P21" i="1"/>
  <c r="P20" i="1"/>
  <c r="P19" i="1"/>
  <c r="P18" i="1"/>
  <c r="P17" i="1"/>
  <c r="P16" i="1"/>
  <c r="P12" i="1"/>
  <c r="P22" i="1" l="1"/>
  <c r="K43" i="1"/>
  <c r="J22" i="1"/>
  <c r="J43" i="1" s="1"/>
  <c r="F38" i="1" a="1"/>
  <c r="F38" i="1" s="1"/>
  <c r="H22" i="1"/>
  <c r="H43" i="1" s="1"/>
  <c r="G22" i="1"/>
  <c r="G43" i="1" s="1"/>
  <c r="F43" i="1"/>
  <c r="I43" i="1"/>
  <c r="L43" i="1"/>
  <c r="K39" i="1" a="1"/>
  <c r="K39" i="1" s="1"/>
  <c r="L39" i="1" a="1"/>
  <c r="L39" i="1" s="1"/>
  <c r="I39" i="1" a="1"/>
  <c r="I39" i="1" s="1"/>
  <c r="I38" i="1" a="1"/>
  <c r="I38" i="1" s="1"/>
  <c r="L38" i="1" a="1"/>
  <c r="L38" i="1" s="1"/>
  <c r="H38" i="1" l="1" a="1"/>
  <c r="H38" i="1" s="1"/>
  <c r="H39" i="1" a="1"/>
  <c r="H39" i="1" s="1"/>
  <c r="F39" i="1" a="1"/>
  <c r="F39" i="1" s="1"/>
  <c r="F41" i="1" s="1"/>
  <c r="F49" i="1" s="1"/>
  <c r="K38" i="1" a="1"/>
  <c r="K38" i="1" s="1"/>
  <c r="K41" i="1" s="1"/>
  <c r="K49" i="1" s="1"/>
  <c r="J38" i="1" a="1"/>
  <c r="J38" i="1" s="1"/>
  <c r="G39" i="1" a="1"/>
  <c r="G39" i="1" s="1"/>
  <c r="J39" i="1" a="1"/>
  <c r="J39" i="1" s="1"/>
  <c r="G38" i="1" a="1"/>
  <c r="G38" i="1" s="1"/>
  <c r="L41" i="1"/>
  <c r="L49" i="1" s="1"/>
  <c r="I41" i="1"/>
  <c r="I49" i="1" s="1"/>
  <c r="H41" i="1" l="1"/>
  <c r="H49" i="1" s="1"/>
  <c r="G41" i="1"/>
  <c r="G49" i="1" s="1"/>
  <c r="J41" i="1"/>
  <c r="J49" i="1" s="1"/>
  <c r="F42" i="1" l="1"/>
  <c r="G42" i="1"/>
  <c r="I42" i="1"/>
  <c r="J42" i="1"/>
  <c r="K42" i="1"/>
  <c r="L42" i="1"/>
  <c r="H4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<sst xmlns="http://schemas.openxmlformats.org/spreadsheetml/2006/main" count="1189" uniqueCount="175">
  <si>
    <t>Culture, tourisme</t>
  </si>
  <si>
    <t>Renaturation</t>
  </si>
  <si>
    <t>Photovoltaïque au sol</t>
  </si>
  <si>
    <t>Avant de remplir l’outil :</t>
  </si>
  <si>
    <t>Quelles sont les servitudes ?</t>
  </si>
  <si>
    <t>Quelles sont les contraintes de pollution ?</t>
  </si>
  <si>
    <r>
      <rPr>
        <sz val="10"/>
        <color rgb="FF000000"/>
        <rFont val="Calibri"/>
        <family val="2"/>
      </rPr>
      <t xml:space="preserve">↓ </t>
    </r>
    <r>
      <rPr>
        <b/>
        <sz val="10"/>
        <color rgb="FF000000"/>
        <rFont val="Calibri"/>
        <family val="2"/>
      </rPr>
      <t>A REMPLIR PAR L’UTILISATEUR </t>
    </r>
    <r>
      <rPr>
        <sz val="10"/>
        <color rgb="FF000000"/>
        <rFont val="Calibri"/>
        <family val="2"/>
      </rPr>
      <t>↓</t>
    </r>
  </si>
  <si>
    <t>Pondération</t>
  </si>
  <si>
    <t>Cellules à renseigner</t>
  </si>
  <si>
    <t>Cellules renseignées</t>
  </si>
  <si>
    <t>Identification de la friche</t>
  </si>
  <si>
    <t>Nom du site (pour info)</t>
  </si>
  <si>
    <t>Identifiants parcellaires (pour info)</t>
  </si>
  <si>
    <t>Nom du propriétaire (pour info)</t>
  </si>
  <si>
    <t>Commune (pour info)</t>
  </si>
  <si>
    <t>État de la friche</t>
  </si>
  <si>
    <t>Propriétaire</t>
  </si>
  <si>
    <t>-</t>
  </si>
  <si>
    <t>Surface de la parcelle (m²)</t>
  </si>
  <si>
    <t>Emprise au sol du bâti (m²)</t>
  </si>
  <si>
    <t>Nombre de bâtiments (pour info)</t>
  </si>
  <si>
    <t>État du bâti et infrastructure</t>
  </si>
  <si>
    <t>Présence de pollution</t>
  </si>
  <si>
    <t>Terrain en pente (&gt;20°)</t>
  </si>
  <si>
    <t>Situation</t>
  </si>
  <si>
    <t>En centre-ville ou centre-bourg</t>
  </si>
  <si>
    <t>Taux de logements vacants (%)</t>
  </si>
  <si>
    <t>Commerces / services à proximité</t>
  </si>
  <si>
    <t>Voie d’eau à proximité</t>
  </si>
  <si>
    <t>Patrimoine</t>
  </si>
  <si>
    <t>Paysage</t>
  </si>
  <si>
    <t>Écosystème</t>
  </si>
  <si>
    <t>Présence d’une espèce protégée</t>
  </si>
  <si>
    <t>Zonage environnemental</t>
  </si>
  <si>
    <t>Trame verte et bleu</t>
  </si>
  <si>
    <t>Zone humide</t>
  </si>
  <si>
    <t>Réglementation</t>
  </si>
  <si>
    <t>Risque technologique</t>
  </si>
  <si>
    <t>Monument historique</t>
  </si>
  <si>
    <t>Indice de mutabilité</t>
  </si>
  <si>
    <t>Questions</t>
  </si>
  <si>
    <t>Réponses possibles</t>
  </si>
  <si>
    <t>Site</t>
  </si>
  <si>
    <t>Public</t>
  </si>
  <si>
    <t>Très positif</t>
  </si>
  <si>
    <t>Positif</t>
  </si>
  <si>
    <t>Neutre</t>
  </si>
  <si>
    <t>Privé</t>
  </si>
  <si>
    <t>Copropriété / Indivision</t>
  </si>
  <si>
    <t>Négatif</t>
  </si>
  <si>
    <t>Mixte public et privé</t>
  </si>
  <si>
    <t>Ne sait pas</t>
  </si>
  <si>
    <t>Très négatif</t>
  </si>
  <si>
    <t>15000-50000</t>
  </si>
  <si>
    <t>Oui</t>
  </si>
  <si>
    <t>Non</t>
  </si>
  <si>
    <t>Absence</t>
  </si>
  <si>
    <t>Oui et navigable</t>
  </si>
  <si>
    <t>Oui et non navigable</t>
  </si>
  <si>
    <t>Zonage du PLU ou de la carte communale</t>
  </si>
  <si>
    <t>Zone urbaine – U</t>
  </si>
  <si>
    <t>Zone à urbaniser – AU</t>
  </si>
  <si>
    <t>Zone mixte ou multiple</t>
  </si>
  <si>
    <t>Constructible – ou en partie</t>
  </si>
  <si>
    <t>Non-constructible</t>
  </si>
  <si>
    <t>Fort</t>
  </si>
  <si>
    <t>Absent</t>
  </si>
  <si>
    <t>Non concerné</t>
  </si>
  <si>
    <t>Site inscrit / classé</t>
  </si>
  <si>
    <t>Périmètre ABF</t>
  </si>
  <si>
    <t>Dégradé</t>
  </si>
  <si>
    <t>Banal / infra-ordinaire</t>
  </si>
  <si>
    <t>Quotidien / ordinaire</t>
  </si>
  <si>
    <t>Intéressant</t>
  </si>
  <si>
    <t>Remarquable</t>
  </si>
  <si>
    <t>Sans intérêt</t>
  </si>
  <si>
    <t>Ordinaire</t>
  </si>
  <si>
    <t>Intérêt fort</t>
  </si>
  <si>
    <t>Exceptionnel</t>
  </si>
  <si>
    <t>Hors zone</t>
  </si>
  <si>
    <t>Réserve naturelle</t>
  </si>
  <si>
    <t>Zone Natura 2000</t>
  </si>
  <si>
    <t>Proximité d’une zone (&lt;5km)</t>
  </si>
  <si>
    <t>Trame verte et bleue</t>
  </si>
  <si>
    <t>Hors trame</t>
  </si>
  <si>
    <t>Situé en réservoir de biodiversité</t>
  </si>
  <si>
    <t>Présence corridor à préserver</t>
  </si>
  <si>
    <t>Présence corridor à restaurer</t>
  </si>
  <si>
    <t>Zones humides</t>
  </si>
  <si>
    <t>Présence avérée sur site</t>
  </si>
  <si>
    <t>Présence potentielle sur site</t>
  </si>
  <si>
    <t>Degre</t>
  </si>
  <si>
    <t>Pollution</t>
  </si>
  <si>
    <t>Voie d’eau</t>
  </si>
  <si>
    <t>Monument_histo</t>
  </si>
  <si>
    <t>Architecture</t>
  </si>
  <si>
    <t>TVB</t>
  </si>
  <si>
    <t>Ponderation</t>
  </si>
  <si>
    <t>Modifié/ajouté par l'ADEME</t>
  </si>
  <si>
    <t>Couvert végétal</t>
  </si>
  <si>
    <t>Imperméabilisé</t>
  </si>
  <si>
    <t>Sol nu ou faiblement herbacé</t>
  </si>
  <si>
    <t>Végétation arbustive prédominante</t>
  </si>
  <si>
    <t>Végétation arbustive faible</t>
  </si>
  <si>
    <t>Outil de la DDT Ardennes</t>
  </si>
  <si>
    <t>Risque</t>
  </si>
  <si>
    <t>Qualité de la voie de desserte</t>
  </si>
  <si>
    <t>Accessible</t>
  </si>
  <si>
    <t>Dégradée</t>
  </si>
  <si>
    <t>Peu accessible</t>
  </si>
  <si>
    <t>Moins de 1km</t>
  </si>
  <si>
    <t>Entre 2 et 5km</t>
  </si>
  <si>
    <t>Précisions</t>
  </si>
  <si>
    <t>MUTAFRICHES - Outil d’aide aux choix de l'usage futur d'une friche par l'évaluation de sa mutabilité, de ses contraintes</t>
  </si>
  <si>
    <t>Sources/Légendes :</t>
  </si>
  <si>
    <t>Zone naturelle hors zone d'accélération ENR</t>
  </si>
  <si>
    <t>Zone agricole hors zone d'accélération ENR</t>
  </si>
  <si>
    <t>Plus de 5km</t>
  </si>
  <si>
    <t>Classement</t>
  </si>
  <si>
    <t>Indice de fiabilité</t>
  </si>
  <si>
    <t>Résidentiel ou mixte</t>
  </si>
  <si>
    <t>Equipements publics</t>
  </si>
  <si>
    <t>Tertiaire</t>
  </si>
  <si>
    <t>Industrie</t>
  </si>
  <si>
    <t>Déjà gérée</t>
  </si>
  <si>
    <t>Taux de logements vacants (pour un nombre de logements minimum de 150)</t>
  </si>
  <si>
    <t>Terrain viabilisé</t>
  </si>
  <si>
    <t>Distance d'une entrée d'autoroute (km)</t>
  </si>
  <si>
    <t>Distance d'une gare/arrêt de transport en commun (m)</t>
  </si>
  <si>
    <t>Distance d'un point de raccordement BT/HT (km)</t>
  </si>
  <si>
    <t>Zone activités</t>
  </si>
  <si>
    <t>Risque naturel (innondations et/ou argiles)</t>
  </si>
  <si>
    <t>Moyen</t>
  </si>
  <si>
    <t>Faible</t>
  </si>
  <si>
    <t>Valeur architecturale et/ou histoire sociale</t>
  </si>
  <si>
    <t>ZNIEFF 1 ou 2</t>
  </si>
  <si>
    <t>Zonage du PLU(I) ou de la carte communale</t>
  </si>
  <si>
    <t>Distance autoroute</t>
  </si>
  <si>
    <t>Moins de 500m</t>
  </si>
  <si>
    <t>Plus de 500m</t>
  </si>
  <si>
    <t>Entre 1 et 2km</t>
  </si>
  <si>
    <t>Raccordement BT/HT</t>
  </si>
  <si>
    <t>Oui Non</t>
  </si>
  <si>
    <t>Etat bati</t>
  </si>
  <si>
    <t>Voie desserte</t>
  </si>
  <si>
    <t>Zonage PLU</t>
  </si>
  <si>
    <t>Entre 1 et 5km</t>
  </si>
  <si>
    <t>Zonage enviro</t>
  </si>
  <si>
    <t>Oui - composés volatils</t>
  </si>
  <si>
    <t>Oui - autres composés</t>
  </si>
  <si>
    <t>Zone d'accélération ENR</t>
  </si>
  <si>
    <t>Distance TC</t>
  </si>
  <si>
    <t>Connaissances</t>
  </si>
  <si>
    <t>pasdevacances.org</t>
  </si>
  <si>
    <t>Google maps</t>
  </si>
  <si>
    <t>Google maps + SV</t>
  </si>
  <si>
    <t>rte-france.com</t>
  </si>
  <si>
    <t>PLU</t>
  </si>
  <si>
    <t>Géorisques</t>
  </si>
  <si>
    <t>Atlas des patrimoines</t>
  </si>
  <si>
    <t>Google SV</t>
  </si>
  <si>
    <t>Dossier de cessation d'activité</t>
  </si>
  <si>
    <t>Rapport final</t>
  </si>
  <si>
    <t>DCA + Google maps</t>
  </si>
  <si>
    <t>DCA + Géoportail</t>
  </si>
  <si>
    <t>7 à 8</t>
  </si>
  <si>
    <t>8 à 10</t>
  </si>
  <si>
    <t>Supp 10</t>
  </si>
  <si>
    <t>Dégradation inexistante ou faible</t>
  </si>
  <si>
    <t>dégradation moyenne</t>
  </si>
  <si>
    <t>dégradation très importante</t>
  </si>
  <si>
    <t>dégradation hétérogène</t>
  </si>
  <si>
    <t>ACIER POLI</t>
  </si>
  <si>
    <t>583 (section AE)</t>
  </si>
  <si>
    <t>Saint-Julien-de-Sault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</si>
</sst>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&quot; &quot;%"/>
    <numFmt numFmtId="165" formatCode="0;;;@"/>
  </numFmts>
  <fonts count="18" x14ac:knownFonts="1">
    <font>
      <sz val="10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FFFFFF"/>
      <name val="Calibri"/>
      <family val="2"/>
    </font>
    <font>
      <sz val="10"/>
      <color rgb="FFCC0000"/>
      <name val="Calibri"/>
      <family val="2"/>
    </font>
    <font>
      <i/>
      <sz val="10"/>
      <color rgb="FF808080"/>
      <name val="Calibri"/>
      <family val="2"/>
    </font>
    <font>
      <sz val="10"/>
      <color rgb="FF006600"/>
      <name val="Calibri"/>
      <family val="2"/>
    </font>
    <font>
      <b/>
      <i/>
      <sz val="16"/>
      <color rgb="FF000000"/>
      <name val="Calibri"/>
      <family val="2"/>
    </font>
    <font>
      <sz val="12"/>
      <color rgb="FF000000"/>
      <name val="Calibri"/>
      <family val="2"/>
    </font>
    <font>
      <u/>
      <sz val="10"/>
      <color rgb="FF0000EE"/>
      <name val="Calibri"/>
      <family val="2"/>
    </font>
    <font>
      <sz val="10"/>
      <color rgb="FF996600"/>
      <name val="Calibri"/>
      <family val="2"/>
    </font>
    <font>
      <sz val="10"/>
      <color rgb="FF333333"/>
      <name val="Calibri"/>
      <family val="2"/>
    </font>
    <font>
      <b/>
      <i/>
      <u/>
      <sz val="10"/>
      <color rgb="FF000000"/>
      <name val="Calibri"/>
      <family val="2"/>
    </font>
    <font>
      <sz val="20"/>
      <color rgb="FF000000"/>
      <name val="Calibri"/>
      <family val="2"/>
    </font>
    <font>
      <sz val="10"/>
      <color theme="0"/>
      <name val="Calibri"/>
      <family val="2"/>
    </font>
    <font>
      <b/>
      <sz val="10"/>
      <color theme="0"/>
      <name val="Calibri"/>
      <family val="2"/>
    </font>
    <font>
      <sz val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869ECE"/>
        <bgColor rgb="FF869ECE"/>
      </patternFill>
    </fill>
    <fill>
      <patternFill patternType="solid">
        <fgColor rgb="FF2F4077"/>
        <bgColor rgb="FF2F4077"/>
      </patternFill>
    </fill>
    <fill>
      <patternFill patternType="solid">
        <fgColor rgb="FFFFFFFF"/>
        <bgColor rgb="FFFFFFFF"/>
      </patternFill>
    </fill>
    <fill>
      <patternFill patternType="solid">
        <fgColor rgb="FFB3C2E0"/>
        <bgColor rgb="FFB3C2E0"/>
      </patternFill>
    </fill>
    <fill>
      <patternFill patternType="solid">
        <fgColor theme="0"/>
        <bgColor rgb="FFB3C2E0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rgb="FF869ECE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FF"/>
      </patternFill>
    </fill>
    <fill>
      <patternFill patternType="solid">
        <fgColor theme="8" tint="0.39997558519241921"/>
        <bgColor rgb="FFFFFFFF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rgb="FF869ECE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/>
      <top/>
      <bottom/>
      <diagonal/>
    </border>
  </borders>
  <cellStyleXfs count="24">
    <xf numFmtId="0" fontId="0" fillId="0" borderId="0">
      <alignment vertical="center" wrapText="1"/>
      <protection hidden="1"/>
    </xf>
    <xf numFmtId="0" fontId="12" fillId="9" borderId="1">
      <alignment vertical="center" wrapText="1"/>
      <protection hidden="1"/>
    </xf>
    <xf numFmtId="0" fontId="2" fillId="2" borderId="0">
      <alignment vertical="center" wrapText="1"/>
      <protection hidden="1"/>
    </xf>
    <xf numFmtId="0" fontId="3" fillId="0" borderId="0">
      <alignment vertical="center" wrapText="1"/>
      <protection hidden="1"/>
    </xf>
    <xf numFmtId="0" fontId="4" fillId="3" borderId="0">
      <alignment vertical="center" wrapText="1"/>
      <protection hidden="1"/>
    </xf>
    <xf numFmtId="0" fontId="4" fillId="4" borderId="0">
      <alignment vertical="center" wrapText="1"/>
      <protection hidden="1"/>
    </xf>
    <xf numFmtId="0" fontId="3" fillId="5" borderId="0">
      <alignment vertical="center" wrapText="1"/>
      <protection hidden="1"/>
    </xf>
    <xf numFmtId="0" fontId="5" fillId="6" borderId="0">
      <alignment vertical="center" wrapText="1"/>
      <protection hidden="1"/>
    </xf>
    <xf numFmtId="0" fontId="2" fillId="7" borderId="0">
      <alignment vertical="center" wrapText="1"/>
      <protection hidden="1"/>
    </xf>
    <xf numFmtId="0" fontId="6" fillId="0" borderId="0">
      <alignment vertical="center" wrapText="1"/>
      <protection hidden="1"/>
    </xf>
    <xf numFmtId="0" fontId="7" fillId="8" borderId="0">
      <alignment vertical="center" wrapText="1"/>
      <protection hidden="1"/>
    </xf>
    <xf numFmtId="0" fontId="8" fillId="0" borderId="0">
      <alignment horizontal="center" vertical="center" wrapText="1"/>
      <protection hidden="1"/>
    </xf>
    <xf numFmtId="0" fontId="8" fillId="0" borderId="0">
      <alignment horizontal="center" vertical="center" textRotation="90" wrapText="1"/>
      <protection hidden="1"/>
    </xf>
    <xf numFmtId="0" fontId="9" fillId="0" borderId="0">
      <alignment vertical="center" wrapText="1"/>
      <protection hidden="1"/>
    </xf>
    <xf numFmtId="0" fontId="10" fillId="0" borderId="0">
      <alignment vertical="center" wrapText="1"/>
      <protection hidden="1"/>
    </xf>
    <xf numFmtId="0" fontId="11" fillId="9" borderId="0">
      <alignment vertical="center" wrapText="1"/>
      <protection hidden="1"/>
    </xf>
    <xf numFmtId="0" fontId="4" fillId="0" borderId="0">
      <alignment vertical="center" wrapText="1"/>
      <protection hidden="1"/>
    </xf>
    <xf numFmtId="0" fontId="1" fillId="10" borderId="0">
      <alignment vertical="center" wrapText="1"/>
      <protection hidden="1"/>
    </xf>
    <xf numFmtId="0" fontId="1" fillId="10" borderId="0">
      <alignment horizontal="center" vertical="center" wrapText="1"/>
      <protection hidden="1"/>
    </xf>
    <xf numFmtId="0" fontId="2" fillId="11" borderId="0">
      <alignment horizontal="center" vertical="center" wrapText="1"/>
      <protection hidden="1"/>
    </xf>
    <xf numFmtId="0" fontId="13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1" fillId="0" borderId="0">
      <alignment vertical="center" wrapText="1"/>
      <protection hidden="1"/>
    </xf>
    <xf numFmtId="0" fontId="5" fillId="0" borderId="0">
      <alignment vertical="center" wrapText="1"/>
      <protection hidden="1"/>
    </xf>
  </cellStyleXfs>
  <cellXfs count="55">
    <xf numFmtId="0" fontId="0" fillId="0" borderId="0" xfId="0">
      <alignment vertical="center" wrapText="1"/>
      <protection hidden="1"/>
    </xf>
    <xf numFmtId="0" fontId="0" fillId="12" borderId="0" xfId="0" applyFill="1">
      <alignment vertical="center" wrapText="1"/>
      <protection hidden="1"/>
    </xf>
    <xf numFmtId="0" fontId="3" fillId="12" borderId="0" xfId="0" applyFont="1" applyFill="1">
      <alignment vertical="center" wrapText="1"/>
      <protection hidden="1"/>
    </xf>
    <xf numFmtId="0" fontId="3" fillId="12" borderId="0" xfId="0" applyFont="1" applyFill="1" applyAlignment="1">
      <alignment horizontal="center" vertical="center" wrapText="1"/>
      <protection hidden="1"/>
    </xf>
    <xf numFmtId="0" fontId="0" fillId="0" borderId="0" xfId="0" applyAlignment="1">
      <alignment horizontal="center" vertical="center" wrapText="1"/>
      <protection hidden="1"/>
    </xf>
    <xf numFmtId="0" fontId="0" fillId="13" borderId="0" xfId="17" applyFont="1" applyFill="1" applyAlignment="1">
      <alignment horizontal="left" vertical="center" wrapText="1"/>
      <protection hidden="1"/>
    </xf>
    <xf numFmtId="0" fontId="0" fillId="13" borderId="3" xfId="17" applyFont="1" applyFill="1" applyBorder="1">
      <alignment vertical="center" wrapText="1"/>
      <protection hidden="1"/>
    </xf>
    <xf numFmtId="0" fontId="0" fillId="10" borderId="0" xfId="17" applyFont="1" applyAlignment="1">
      <alignment horizontal="left" vertical="center" wrapText="1"/>
      <protection hidden="1"/>
    </xf>
    <xf numFmtId="0" fontId="0" fillId="10" borderId="3" xfId="17" applyFont="1" applyBorder="1">
      <alignment vertical="center" wrapText="1"/>
      <protection hidden="1"/>
    </xf>
    <xf numFmtId="0" fontId="0" fillId="12" borderId="0" xfId="0" applyFill="1" applyAlignment="1">
      <alignment horizontal="center" vertical="center" wrapText="1"/>
      <protection hidden="1"/>
    </xf>
    <xf numFmtId="164" fontId="0" fillId="10" borderId="0" xfId="18" applyNumberFormat="1" applyFont="1">
      <alignment horizontal="center" vertical="center" wrapText="1"/>
      <protection hidden="1"/>
    </xf>
    <xf numFmtId="0" fontId="0" fillId="0" borderId="0" xfId="0" applyAlignment="1">
      <alignment horizontal="left" vertical="center" wrapText="1"/>
      <protection hidden="1"/>
    </xf>
    <xf numFmtId="0" fontId="1" fillId="10" borderId="0" xfId="18">
      <alignment horizontal="center" vertical="center" wrapText="1"/>
      <protection hidden="1"/>
    </xf>
    <xf numFmtId="0" fontId="0" fillId="9" borderId="0" xfId="18" applyFont="1" applyFill="1">
      <alignment horizontal="center" vertical="center" wrapText="1"/>
      <protection hidden="1"/>
    </xf>
    <xf numFmtId="0" fontId="0" fillId="10" borderId="0" xfId="18" applyFont="1">
      <alignment horizontal="center" vertical="center" wrapText="1"/>
      <protection hidden="1"/>
    </xf>
    <xf numFmtId="0" fontId="3" fillId="0" borderId="0" xfId="0" applyFont="1">
      <alignment vertical="center" wrapText="1"/>
      <protection hidden="1"/>
    </xf>
    <xf numFmtId="165" fontId="0" fillId="10" borderId="2" xfId="18" applyNumberFormat="1" applyFont="1" applyBorder="1">
      <alignment horizontal="center" vertical="center" wrapText="1"/>
      <protection hidden="1"/>
    </xf>
    <xf numFmtId="0" fontId="0" fillId="14" borderId="0" xfId="17" applyFont="1" applyFill="1" applyAlignment="1">
      <alignment horizontal="left" vertical="center" wrapText="1"/>
      <protection hidden="1"/>
    </xf>
    <xf numFmtId="0" fontId="0" fillId="15" borderId="0" xfId="0" applyFill="1" applyAlignment="1">
      <alignment horizontal="center" vertical="center" wrapText="1"/>
      <protection hidden="1"/>
    </xf>
    <xf numFmtId="0" fontId="0" fillId="15" borderId="0" xfId="0" applyFill="1">
      <alignment vertical="center" wrapText="1"/>
      <protection hidden="1"/>
    </xf>
    <xf numFmtId="1" fontId="15" fillId="12" borderId="0" xfId="16" applyNumberFormat="1" applyFont="1" applyFill="1" applyAlignment="1">
      <alignment horizontal="center" vertical="center" wrapText="1"/>
      <protection hidden="1"/>
    </xf>
    <xf numFmtId="0" fontId="15" fillId="12" borderId="0" xfId="16" applyFont="1" applyFill="1" applyAlignment="1">
      <alignment horizontal="center" vertical="center" wrapText="1"/>
      <protection hidden="1"/>
    </xf>
    <xf numFmtId="0" fontId="1" fillId="16" borderId="0" xfId="18" applyFill="1">
      <alignment horizontal="center" vertical="center" wrapText="1"/>
      <protection hidden="1"/>
    </xf>
    <xf numFmtId="0" fontId="0" fillId="17" borderId="0" xfId="0" applyFill="1" applyAlignment="1">
      <alignment horizontal="left" vertical="center" wrapText="1"/>
      <protection hidden="1"/>
    </xf>
    <xf numFmtId="0" fontId="0" fillId="17" borderId="0" xfId="0" applyFill="1">
      <alignment vertical="center" wrapText="1"/>
      <protection hidden="1"/>
    </xf>
    <xf numFmtId="0" fontId="0" fillId="16" borderId="0" xfId="18" applyFont="1" applyFill="1">
      <alignment horizontal="center" vertical="center" wrapText="1"/>
      <protection hidden="1"/>
    </xf>
    <xf numFmtId="0" fontId="1" fillId="0" borderId="0" xfId="18" applyFill="1" applyAlignment="1">
      <alignment horizontal="left" vertical="center" wrapText="1"/>
      <protection hidden="1"/>
    </xf>
    <xf numFmtId="0" fontId="0" fillId="17" borderId="0" xfId="18" applyFont="1" applyFill="1">
      <alignment horizontal="center" vertical="center" wrapText="1"/>
      <protection hidden="1"/>
    </xf>
    <xf numFmtId="49" fontId="0" fillId="0" borderId="0" xfId="0" applyNumberFormat="1">
      <alignment vertical="center" wrapText="1"/>
      <protection hidden="1"/>
    </xf>
    <xf numFmtId="0" fontId="16" fillId="0" borderId="0" xfId="0" applyFont="1">
      <alignment vertical="center" wrapText="1"/>
      <protection hidden="1"/>
    </xf>
    <xf numFmtId="0" fontId="0" fillId="0" borderId="0" xfId="18" applyFont="1" applyFill="1" applyAlignment="1">
      <alignment horizontal="left" vertical="center" wrapText="1"/>
      <protection hidden="1"/>
    </xf>
    <xf numFmtId="0" fontId="0" fillId="10" borderId="0" xfId="0" applyFill="1" applyAlignment="1">
      <alignment horizontal="left" vertical="center" wrapText="1"/>
      <protection hidden="1"/>
    </xf>
    <xf numFmtId="0" fontId="0" fillId="9" borderId="0" xfId="0" applyFill="1" applyAlignment="1">
      <alignment horizontal="left" vertical="center" wrapText="1"/>
      <protection hidden="1"/>
    </xf>
    <xf numFmtId="0" fontId="0" fillId="15" borderId="0" xfId="0" applyFill="1" applyAlignment="1">
      <alignment horizontal="right" vertical="center" wrapText="1"/>
      <protection hidden="1"/>
    </xf>
    <xf numFmtId="0" fontId="0" fillId="18" borderId="0" xfId="0" applyFill="1" applyAlignment="1">
      <alignment horizontal="center" vertical="center" wrapText="1"/>
      <protection hidden="1"/>
    </xf>
    <xf numFmtId="0" fontId="0" fillId="12" borderId="0" xfId="0" applyFill="1" applyAlignment="1">
      <alignment horizontal="right" vertical="center" wrapText="1"/>
      <protection hidden="1"/>
    </xf>
    <xf numFmtId="0" fontId="2" fillId="11" borderId="0" xfId="19">
      <alignment horizontal="center" vertical="center" wrapText="1"/>
      <protection hidden="1"/>
    </xf>
    <xf numFmtId="49" fontId="0" fillId="17" borderId="0" xfId="0" applyNumberFormat="1" applyFill="1">
      <alignment vertical="center" wrapText="1"/>
      <protection hidden="1"/>
    </xf>
    <xf numFmtId="0" fontId="1" fillId="17" borderId="0" xfId="18" applyFill="1">
      <alignment horizontal="center" vertical="center" wrapText="1"/>
      <protection hidden="1"/>
    </xf>
    <xf numFmtId="0" fontId="3" fillId="13" borderId="0" xfId="17" applyFont="1" applyFill="1" applyAlignment="1">
      <alignment horizontal="left" vertical="center" wrapText="1"/>
      <protection hidden="1"/>
    </xf>
    <xf numFmtId="0" fontId="17" fillId="19" borderId="0" xfId="0" applyFont="1" applyFill="1">
      <alignment vertical="center" wrapText="1"/>
      <protection hidden="1"/>
    </xf>
    <xf numFmtId="0" fontId="0" fillId="20" borderId="0" xfId="0" applyFill="1">
      <alignment vertical="center" wrapText="1"/>
      <protection hidden="1"/>
    </xf>
    <xf numFmtId="0" fontId="0" fillId="21" borderId="0" xfId="0" applyFill="1">
      <alignment vertical="center" wrapText="1"/>
      <protection hidden="1"/>
    </xf>
    <xf numFmtId="0" fontId="17" fillId="22" borderId="0" xfId="0" applyFont="1" applyFill="1">
      <alignment vertical="center" wrapText="1"/>
      <protection hidden="1"/>
    </xf>
    <xf numFmtId="0" fontId="1" fillId="23" borderId="0" xfId="18" applyFill="1">
      <alignment horizontal="center" vertical="center" wrapText="1"/>
      <protection hidden="1"/>
    </xf>
    <xf numFmtId="0" fontId="0" fillId="23" borderId="0" xfId="18" applyFont="1" applyFill="1">
      <alignment horizontal="center" vertical="center" wrapText="1"/>
      <protection hidden="1"/>
    </xf>
    <xf numFmtId="0" fontId="0" fillId="24" borderId="0" xfId="0" applyFill="1" applyAlignment="1">
      <alignment horizontal="left" vertical="center" wrapText="1"/>
      <protection hidden="1"/>
    </xf>
    <xf numFmtId="16" fontId="0" fillId="24" borderId="0" xfId="0" applyNumberFormat="1" applyFill="1" applyAlignment="1">
      <alignment horizontal="left" vertical="center" wrapText="1"/>
      <protection hidden="1"/>
    </xf>
    <xf numFmtId="0" fontId="0" fillId="25" borderId="0" xfId="18" applyFont="1" applyFill="1">
      <alignment horizontal="center" vertical="center" wrapText="1"/>
      <protection hidden="1"/>
    </xf>
    <xf numFmtId="0" fontId="0" fillId="24" borderId="0" xfId="0" applyFill="1">
      <alignment vertical="center" wrapText="1"/>
      <protection hidden="1"/>
    </xf>
    <xf numFmtId="164" fontId="0" fillId="24" borderId="0" xfId="0" applyNumberFormat="1" applyFill="1">
      <alignment vertical="center" wrapText="1"/>
      <protection hidden="1"/>
    </xf>
    <xf numFmtId="164" fontId="0" fillId="0" borderId="0" xfId="0" applyNumberFormat="1">
      <alignment vertical="center" wrapText="1"/>
      <protection hidden="1"/>
    </xf>
    <xf numFmtId="0" fontId="14" fillId="12" borderId="0" xfId="0" applyFont="1" applyFill="1" applyAlignment="1">
      <alignment horizontal="center" vertical="center" wrapText="1"/>
      <protection hidden="1"/>
    </xf>
    <xf numFmtId="0" fontId="2" fillId="11" borderId="0" xfId="19">
      <alignment horizontal="center" vertical="center" wrapText="1"/>
      <protection hidden="1"/>
    </xf>
    <xf numFmtId="164" fontId="0" fillId="0" borderId="0" xfId="0" applyNumberFormat="1" applyFill="1">
      <alignment vertical="center" wrapText="1"/>
      <protection hidden="1"/>
    </xf>
  </cellXfs>
  <cellStyles count="24">
    <cellStyle name="A faire" xfId="2" xr:uid="{00000000-0005-0000-0000-000000000000}"/>
    <cellStyle name="Accent" xfId="3" xr:uid="{00000000-0005-0000-0000-000001000000}"/>
    <cellStyle name="Accent 1" xfId="4" xr:uid="{00000000-0005-0000-0000-000002000000}"/>
    <cellStyle name="Accent 2" xfId="5" xr:uid="{00000000-0005-0000-0000-000003000000}"/>
    <cellStyle name="Accent 3" xfId="6" xr:uid="{00000000-0005-0000-0000-000004000000}"/>
    <cellStyle name="Bad" xfId="7" xr:uid="{00000000-0005-0000-0000-000005000000}"/>
    <cellStyle name="Error" xfId="8" xr:uid="{00000000-0005-0000-0000-000006000000}"/>
    <cellStyle name="Footnote" xfId="9" xr:uid="{00000000-0005-0000-0000-000007000000}"/>
    <cellStyle name="Good" xfId="10" xr:uid="{00000000-0005-0000-0000-000008000000}"/>
    <cellStyle name="Heading" xfId="11" xr:uid="{00000000-0005-0000-0000-000009000000}"/>
    <cellStyle name="Heading 1" xfId="12" xr:uid="{00000000-0005-0000-0000-00000A000000}"/>
    <cellStyle name="Heading 2" xfId="13" xr:uid="{00000000-0005-0000-0000-00000B000000}"/>
    <cellStyle name="Hyperlink" xfId="14" xr:uid="{00000000-0005-0000-0000-00000C000000}"/>
    <cellStyle name="Neutral" xfId="15" xr:uid="{00000000-0005-0000-0000-00000D000000}"/>
    <cellStyle name="New_invisible" xfId="16" xr:uid="{00000000-0005-0000-0000-00000E000000}"/>
    <cellStyle name="New_remplir" xfId="17" xr:uid="{00000000-0005-0000-0000-00000F000000}"/>
    <cellStyle name="New_réponse" xfId="18" xr:uid="{00000000-0005-0000-0000-000010000000}"/>
    <cellStyle name="New_usage" xfId="19" xr:uid="{00000000-0005-0000-0000-000011000000}"/>
    <cellStyle name="Normal" xfId="0" builtinId="0" customBuiltin="1"/>
    <cellStyle name="Note" xfId="1" builtinId="10" customBuiltin="1"/>
    <cellStyle name="Result" xfId="20" xr:uid="{00000000-0005-0000-0000-000014000000}"/>
    <cellStyle name="Status" xfId="21" xr:uid="{00000000-0005-0000-0000-000015000000}"/>
    <cellStyle name="Text" xfId="22" xr:uid="{00000000-0005-0000-0000-000016000000}"/>
    <cellStyle name="Warning" xfId="23" xr:uid="{00000000-0005-0000-0000-000017000000}"/>
  </cellStyles>
  <dxfs count="0"/>
  <tableStyles count="0" defaultTableStyle="TableStyleMedium2" defaultPivotStyle="PivotStyleLight16"/>
  <colors>
    <mruColors>
      <color rgb="FFFFFFFF"/>
      <color rgb="FFFFFFCC"/>
      <color rgb="FF869ECE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96920" y="60120"/>
    <xdr:ext cx="953280" cy="1139760"/>
    <xdr:pic>
      <xdr:nvPicPr>
        <xdr:cNvPr id="2" name="Image 1">
          <a:extLst>
            <a:ext uri="{FF2B5EF4-FFF2-40B4-BE49-F238E27FC236}">
              <a16:creationId xmlns:a16="http://schemas.microsoft.com/office/drawing/2014/main" id="{DE82806D-D5E2-DFD6-90C6-25AAF0BBBB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lum/>
          <a:alphaModFix/>
        </a:blip>
        <a:srcRect/>
        <a:stretch>
          <a:fillRect/>
        </a:stretch>
      </xdr:blipFill>
      <xdr:spPr>
        <a:xfrm>
          <a:off x="196920" y="60120"/>
          <a:ext cx="953280" cy="1139760"/>
        </a:xfrm>
        <a:prstGeom prst="rect">
          <a:avLst/>
        </a:prstGeom>
        <a:noFill/>
        <a:ln cap="flat">
          <a:noFill/>
        </a:ln>
      </xdr:spPr>
    </xdr:pic>
    <xdr:clientData/>
  </xdr:absoluteAnchor>
  <xdr:absoluteAnchor>
    <xdr:pos x="1321560" y="339120"/>
    <xdr:ext cx="694439" cy="635040"/>
    <xdr:pic>
      <xdr:nvPicPr>
        <xdr:cNvPr id="3" name="Image 2">
          <a:extLst>
            <a:ext uri="{FF2B5EF4-FFF2-40B4-BE49-F238E27FC236}">
              <a16:creationId xmlns:a16="http://schemas.microsoft.com/office/drawing/2014/main" id="{A0E8C5C5-8DF0-8823-B948-89390DA3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lum/>
          <a:alphaModFix/>
        </a:blip>
        <a:srcRect/>
        <a:stretch>
          <a:fillRect/>
        </a:stretch>
      </xdr:blipFill>
      <xdr:spPr>
        <a:xfrm>
          <a:off x="1321560" y="339120"/>
          <a:ext cx="694439" cy="635040"/>
        </a:xfrm>
        <a:prstGeom prst="rect">
          <a:avLst/>
        </a:prstGeom>
        <a:noFill/>
        <a:ln cap="flat">
          <a:noFill/>
        </a:ln>
      </xdr:spPr>
    </xdr:pic>
    <xdr:clientData/>
  </xdr:absoluteAnchor>
</xdr:wsDr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9"/>
  <sheetViews>
    <sheetView tabSelected="1" topLeftCell="B14" zoomScale="68" zoomScaleNormal="48" workbookViewId="0">
      <selection activeCell="N40" sqref="N40"/>
    </sheetView>
  </sheetViews>
  <sheetFormatPr baseColWidth="10" defaultRowHeight="12.75" x14ac:dyDescent="0.2"/>
  <cols>
    <col min="1" max="1" width="25.85546875" customWidth="1"/>
    <col min="2" max="2" width="46.42578125" customWidth="1"/>
    <col min="3" max="3" width="42.140625" customWidth="1"/>
    <col min="4" max="4" width="26.5703125" customWidth="1"/>
    <col min="5" max="5" width="2.5703125" customWidth="1"/>
    <col min="6" max="6" width="18.28515625" customWidth="1"/>
    <col min="7" max="7" width="23" customWidth="1"/>
    <col min="8" max="10" width="18.28515625" customWidth="1"/>
    <col min="11" max="11" width="19.42578125" customWidth="1"/>
    <col min="12" max="12" width="20.7109375" customWidth="1"/>
    <col min="13" max="13" width="11.85546875" customWidth="1"/>
    <col min="14" max="14" width="13.42578125" customWidth="1"/>
    <col min="15" max="15" width="20.28515625" hidden="1" customWidth="1"/>
    <col min="16" max="16" width="19.5703125" hidden="1" customWidth="1"/>
    <col min="17" max="17" width="17.42578125" customWidth="1"/>
    <col min="18" max="61" width="11.85546875" customWidth="1"/>
    <col min="62" max="1021" width="11.5703125" customWidth="1"/>
  </cols>
  <sheetData>
    <row r="1" spans="1:17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Q1" s="1"/>
    </row>
    <row r="2" spans="1:17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1"/>
    </row>
    <row r="3" spans="1:17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Q3" s="1"/>
    </row>
    <row r="4" spans="1:17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Q4" s="1"/>
    </row>
    <row r="5" spans="1:17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Q5" s="1"/>
    </row>
    <row r="6" spans="1:17" ht="26.25" x14ac:dyDescent="0.2">
      <c r="A6" s="1"/>
      <c r="B6" s="1"/>
      <c r="C6" s="52" t="s">
        <v>113</v>
      </c>
      <c r="D6" s="52"/>
      <c r="E6" s="52"/>
      <c r="F6" s="52"/>
      <c r="G6" s="52"/>
      <c r="H6" s="52"/>
      <c r="I6" s="52"/>
      <c r="J6" s="52"/>
      <c r="K6" s="52"/>
      <c r="L6" s="52"/>
      <c r="M6" s="1"/>
      <c r="N6" s="1"/>
      <c r="Q6" s="1"/>
    </row>
    <row r="7" spans="1:17" x14ac:dyDescent="0.2">
      <c r="A7" s="1"/>
      <c r="B7" s="29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Q7" s="1"/>
    </row>
    <row r="8" spans="1:17" ht="28.5" customHeight="1" x14ac:dyDescent="0.2">
      <c r="A8" s="1"/>
      <c r="B8" s="1"/>
      <c r="C8" s="1"/>
      <c r="D8" s="1"/>
      <c r="E8" s="1"/>
      <c r="F8" s="36" t="s">
        <v>120</v>
      </c>
      <c r="G8" s="36" t="s">
        <v>121</v>
      </c>
      <c r="H8" s="36" t="s">
        <v>0</v>
      </c>
      <c r="I8" s="36" t="s">
        <v>122</v>
      </c>
      <c r="J8" s="36" t="s">
        <v>123</v>
      </c>
      <c r="K8" s="36" t="s">
        <v>1</v>
      </c>
      <c r="L8" s="36" t="s">
        <v>2</v>
      </c>
      <c r="M8" s="1"/>
      <c r="N8" s="1"/>
      <c r="Q8" s="1"/>
    </row>
    <row r="9" spans="1:17" x14ac:dyDescent="0.2">
      <c r="A9" s="2" t="s">
        <v>3</v>
      </c>
      <c r="B9" s="2" t="s">
        <v>4</v>
      </c>
      <c r="C9" s="1"/>
      <c r="D9" s="1"/>
      <c r="E9" s="1"/>
      <c r="M9" s="1"/>
      <c r="N9" s="1"/>
      <c r="Q9" s="1"/>
    </row>
    <row r="10" spans="1:17" x14ac:dyDescent="0.2">
      <c r="A10" s="2"/>
      <c r="B10" s="2" t="s">
        <v>5</v>
      </c>
      <c r="C10" s="1"/>
      <c r="D10" s="1"/>
      <c r="E10" s="1"/>
      <c r="M10" s="1"/>
      <c r="N10" s="1"/>
      <c r="Q10" s="1"/>
    </row>
    <row r="11" spans="1:17" x14ac:dyDescent="0.2">
      <c r="A11" s="1"/>
      <c r="B11" s="1"/>
      <c r="C11" s="3" t="s">
        <v>6</v>
      </c>
      <c r="D11" s="3" t="s">
        <v>112</v>
      </c>
      <c r="E11" s="1"/>
      <c r="F11" s="1"/>
      <c r="G11" s="1"/>
      <c r="H11" s="1"/>
      <c r="I11" s="1"/>
      <c r="J11" s="1"/>
      <c r="K11" s="1"/>
      <c r="L11" s="1"/>
      <c r="M11" s="4" t="s">
        <v>7</v>
      </c>
      <c r="N11" s="1"/>
      <c r="O11" t="s">
        <v>8</v>
      </c>
      <c r="P11" t="s">
        <v>9</v>
      </c>
      <c r="Q11" s="1"/>
    </row>
    <row r="12" spans="1:17" ht="14.1" customHeight="1" x14ac:dyDescent="0.2">
      <c r="A12" s="1" t="s">
        <v>10</v>
      </c>
      <c r="B12" s="1" t="s">
        <v>11</v>
      </c>
      <c r="C12" s="39" t="s">
        <v>172</v>
      </c>
      <c r="D12" s="6" t="s">
        <v>152</v>
      </c>
      <c r="E12" s="1"/>
      <c r="F12" s="17"/>
      <c r="G12" s="17"/>
      <c r="H12" s="17"/>
      <c r="I12" s="17"/>
      <c r="J12" s="17"/>
      <c r="K12" s="17"/>
      <c r="L12" s="17"/>
      <c r="M12" s="18"/>
      <c r="N12" s="1"/>
      <c r="O12">
        <v>1</v>
      </c>
      <c r="P12">
        <f>IF(OR($C12="",$C12="Ne sait pas",$O12=0),0,1)</f>
        <v>1</v>
      </c>
      <c r="Q12" s="1"/>
    </row>
    <row r="13" spans="1:17" ht="14.1" customHeight="1" x14ac:dyDescent="0.2">
      <c r="A13" s="1"/>
      <c r="B13" s="1" t="s">
        <v>12</v>
      </c>
      <c r="C13" s="5" t="s">
        <v>173</v>
      </c>
      <c r="D13" s="6" t="s">
        <v>161</v>
      </c>
      <c r="E13" s="1"/>
      <c r="F13" s="17"/>
      <c r="G13" s="17"/>
      <c r="H13" s="17"/>
      <c r="I13" s="17"/>
      <c r="J13" s="17"/>
      <c r="K13" s="17"/>
      <c r="L13" s="17"/>
      <c r="M13" s="18"/>
      <c r="N13" s="1"/>
      <c r="Q13" s="1"/>
    </row>
    <row r="14" spans="1:17" ht="14.1" customHeight="1" x14ac:dyDescent="0.2">
      <c r="A14" s="1"/>
      <c r="B14" s="1" t="s">
        <v>13</v>
      </c>
      <c r="C14" s="5"/>
      <c r="D14" s="6" t="s">
        <v>161</v>
      </c>
      <c r="E14" s="1"/>
      <c r="F14" s="17"/>
      <c r="G14" s="17"/>
      <c r="H14" s="17"/>
      <c r="I14" s="17"/>
      <c r="J14" s="17"/>
      <c r="K14" s="17"/>
      <c r="L14" s="17"/>
      <c r="M14" s="18"/>
      <c r="N14" s="1"/>
      <c r="Q14" s="1"/>
    </row>
    <row r="15" spans="1:17" ht="14.1" customHeight="1" x14ac:dyDescent="0.2">
      <c r="A15" s="1"/>
      <c r="B15" s="1" t="s">
        <v>14</v>
      </c>
      <c r="C15" s="39" t="s">
        <v>174</v>
      </c>
      <c r="D15" s="6" t="s">
        <v>152</v>
      </c>
      <c r="E15" s="1"/>
      <c r="F15" s="17"/>
      <c r="G15" s="17"/>
      <c r="H15" s="17"/>
      <c r="I15" s="17"/>
      <c r="J15" s="17"/>
      <c r="K15" s="17"/>
      <c r="L15" s="17"/>
      <c r="M15" s="19"/>
      <c r="N15" s="1"/>
      <c r="Q15" s="1"/>
    </row>
    <row r="16" spans="1:17" ht="12.75" customHeight="1" x14ac:dyDescent="0.2">
      <c r="A16" s="1" t="s">
        <v>15</v>
      </c>
      <c r="B16" s="42" t="s">
        <v>16</v>
      </c>
      <c r="C16" s="7" t="s">
        <v>43</v>
      </c>
      <c r="D16" s="8" t="s">
        <v>161</v>
      </c>
      <c r="E16" s="1"/>
      <c r="F16" s="16" t="str">
        <f>IFERROR(VLOOKUP($C16,Base!$C$2:$J$6,2,0),"")</f>
        <v>Très positif</v>
      </c>
      <c r="G16" s="16" t="str">
        <f>IFERROR(VLOOKUP($C16,Base!$C$2:$J$6,3,0),"")</f>
        <v>Très positif</v>
      </c>
      <c r="H16" s="16" t="str">
        <f>IFERROR(VLOOKUP($C16,Base!$C$2:$J$6,4,0),"")</f>
        <v>Positif</v>
      </c>
      <c r="I16" s="16" t="str">
        <f>IFERROR(VLOOKUP($C16,Base!$C$2:$J$6,5,0),"")</f>
        <v>Neutre</v>
      </c>
      <c r="J16" s="16" t="str">
        <f>IFERROR(VLOOKUP($C16,Base!$C$2:$J$6,6,0),"")</f>
        <v>Neutre</v>
      </c>
      <c r="K16" s="16" t="str">
        <f>IFERROR(VLOOKUP($C16,Base!$C$2:$J$6,7,0),"")</f>
        <v>Positif</v>
      </c>
      <c r="L16" s="16" t="str">
        <f>IFERROR(VLOOKUP($C16,Base!$C$2:$J$6,8,0),"")</f>
        <v>Positif</v>
      </c>
      <c r="M16" s="4">
        <v>1</v>
      </c>
      <c r="N16" s="1"/>
      <c r="O16">
        <v>1</v>
      </c>
      <c r="P16">
        <f t="shared" ref="P16:P21" si="0">IF(OR($C16="",$C16="Ne sait pas",$O16=0),0,1)</f>
        <v>1</v>
      </c>
      <c r="Q16" s="1"/>
    </row>
    <row r="17" spans="1:17" ht="12.75" customHeight="1" x14ac:dyDescent="0.2">
      <c r="A17" s="1"/>
      <c r="B17" s="41" t="s">
        <v>18</v>
      </c>
      <c r="C17" s="7">
        <v>9000</v>
      </c>
      <c r="D17" s="8" t="s">
        <v>161</v>
      </c>
      <c r="E17" s="1"/>
      <c r="F17" s="16" t="str">
        <f>IFERROR(SUBSTITUTE(IF($C$17="","",IF($C$17&lt;Base!$C$7,Base!D$7,IF(AND($C$17&gt;=Base!$C$7,$C$17&lt;Base!$C$8),Base!D$8,IF($C$17&gt;=Base!$C$10,Base!D$10,Base!D$9)))),"0",""),"")</f>
        <v>Positif</v>
      </c>
      <c r="G17" s="16" t="str">
        <f>IFERROR(SUBSTITUTE(IF($C$17="","",IF($C$17&lt;Base!$C$7,Base!E$7,IF(AND($C$17&gt;=Base!$C$7,$C$17&lt;Base!$C$8),Base!E$8,IF($C$17&gt;=Base!$C$10,Base!E$10,Base!E$9)))),"0",""),"")</f>
        <v>Positif</v>
      </c>
      <c r="H17" s="16" t="str">
        <f>IFERROR(SUBSTITUTE(IF($C$17="","",IF($C$17&lt;Base!$C$7,Base!F$7,IF(AND($C$17&gt;=Base!$C$7,$C$17&lt;Base!$C$8),Base!F$8,IF($C$17&gt;=Base!$C$10,Base!F$10,Base!F$9)))),"0",""),"")</f>
        <v>Neutre</v>
      </c>
      <c r="I17" s="16" t="str">
        <f>IFERROR(SUBSTITUTE(IF($C$17="","",IF($C$17&lt;Base!$C$7,Base!G$7,IF(AND($C$17&gt;=Base!$C$7,$C$17&lt;Base!$C$8),Base!G$8,IF($C$17&gt;=Base!$C$10,Base!G$10,Base!G$9)))),"0",""),"")</f>
        <v>Neutre</v>
      </c>
      <c r="J17" s="16" t="str">
        <f>IFERROR(SUBSTITUTE(IF($C$17="","",IF($C$17&lt;Base!$C$7,Base!H$7,IF(AND($C$17&gt;=Base!$C$7,$C$17&lt;Base!$C$8),Base!H$8,IF($C$17&gt;=Base!$C$10,Base!H$10,Base!H$9)))),"0",""),"")</f>
        <v>Très négatif</v>
      </c>
      <c r="K17" s="16" t="str">
        <f>IFERROR(SUBSTITUTE(IF($C$17="","",IF($C$17&lt;Base!$C$7,Base!I$7,IF(AND($C$17&gt;=Base!$C$7,$C$17&lt;Base!$C$8),Base!I$8,IF($C$17&gt;=Base!$C$10,Base!I$10,Base!I$9)))),"0",""),"")</f>
        <v>Neutre</v>
      </c>
      <c r="L17" s="16" t="str">
        <f>IFERROR(SUBSTITUTE(IF($C$17="","",IF($C$17&lt;Base!$C$7,Base!J$7,IF(AND($C$17&gt;=Base!$C$7,$C$17&lt;Base!$C$8),Base!J$8,IF($C$17&gt;=Base!$C$10,Base!J$10,Base!J$9)))),"0",""),"")</f>
        <v>Très négatif</v>
      </c>
      <c r="M17" s="4">
        <v>2</v>
      </c>
      <c r="N17" s="1"/>
      <c r="O17">
        <v>1</v>
      </c>
      <c r="P17">
        <f t="shared" si="0"/>
        <v>1</v>
      </c>
      <c r="Q17" s="1"/>
    </row>
    <row r="18" spans="1:17" x14ac:dyDescent="0.2">
      <c r="A18" s="1"/>
      <c r="B18" s="41" t="s">
        <v>19</v>
      </c>
      <c r="C18" s="7">
        <v>2800</v>
      </c>
      <c r="D18" s="8" t="s">
        <v>161</v>
      </c>
      <c r="E18" s="1"/>
      <c r="F18" s="16" t="str">
        <f>IFERROR(SUBSTITUTE(IF($C$18="","",IF($C$18&lt;Base!$C$11,Base!D$11,Base!D$12)),"0",""),"")</f>
        <v>Neutre</v>
      </c>
      <c r="G18" s="16" t="str">
        <f>IFERROR(SUBSTITUTE(IF($C$18="","",IF($C$18&lt;Base!$C$11,Base!E$11,Base!E$12)),"0",""),"")</f>
        <v>Neutre</v>
      </c>
      <c r="H18" s="16" t="str">
        <f>IFERROR(SUBSTITUTE(IF($C$18="","",IF($C$18&lt;Base!$C$11,Base!F$11,Base!F$12)),"0",""),"")</f>
        <v>Neutre</v>
      </c>
      <c r="I18" s="16" t="str">
        <f>IFERROR(SUBSTITUTE(IF($C$18="","",IF($C$18&lt;Base!$C$11,Base!G$11,Base!G$12)),"0",""),"")</f>
        <v>Neutre</v>
      </c>
      <c r="J18" s="16" t="str">
        <f>IFERROR(SUBSTITUTE(IF($C$18="","",IF($C$18&lt;Base!$C$11,Base!H$11,Base!H$12)),"0",""),"")</f>
        <v>Négatif</v>
      </c>
      <c r="K18" s="16" t="str">
        <f>IFERROR(SUBSTITUTE(IF($C$18="","",IF($C$18&lt;Base!$C$11,Base!I$11,Base!I$12)),"0",""),"")</f>
        <v>Neutre</v>
      </c>
      <c r="L18" s="16" t="str">
        <f>IFERROR(SUBSTITUTE(IF($C$18="","",IF($C$18&lt;Base!$C$11,Base!J$11,Base!J$12)),"0",""),"")</f>
        <v>Neutre</v>
      </c>
      <c r="M18" s="4">
        <v>2</v>
      </c>
      <c r="N18" s="1"/>
      <c r="O18">
        <v>1</v>
      </c>
      <c r="P18">
        <f t="shared" si="0"/>
        <v>1</v>
      </c>
      <c r="Q18" s="1"/>
    </row>
    <row r="19" spans="1:17" x14ac:dyDescent="0.2">
      <c r="A19" s="1"/>
      <c r="B19" s="1" t="s">
        <v>20</v>
      </c>
      <c r="C19" s="5">
        <v>9</v>
      </c>
      <c r="D19" s="6" t="s">
        <v>161</v>
      </c>
      <c r="E19" s="1"/>
      <c r="F19" s="17"/>
      <c r="G19" s="17"/>
      <c r="H19" s="17"/>
      <c r="I19" s="17"/>
      <c r="J19" s="17"/>
      <c r="K19" s="17"/>
      <c r="L19" s="17"/>
      <c r="M19" s="4"/>
      <c r="N19" s="1"/>
      <c r="O19">
        <v>1</v>
      </c>
      <c r="P19">
        <f t="shared" si="0"/>
        <v>1</v>
      </c>
      <c r="Q19" s="1"/>
    </row>
    <row r="20" spans="1:17" x14ac:dyDescent="0.2">
      <c r="A20" s="1"/>
      <c r="B20" s="42" t="s">
        <v>21</v>
      </c>
      <c r="C20" s="7" t="s">
        <v>170</v>
      </c>
      <c r="D20" s="8" t="s">
        <v>152</v>
      </c>
      <c r="E20" s="1"/>
      <c r="F20" s="16" t="str">
        <f>IFERROR(VLOOKUP($C20,Base!$C$13:$J$17,2,0),"")</f>
        <v>Négatif</v>
      </c>
      <c r="G20" s="16" t="str">
        <f>IFERROR(VLOOKUP($C20,Base!$C$13:$J$17,3,0),"")</f>
        <v>Négatif</v>
      </c>
      <c r="H20" s="16" t="str">
        <f>IFERROR(VLOOKUP($C20,Base!$C$13:$J$17,4,0),"")</f>
        <v>Négatif</v>
      </c>
      <c r="I20" s="16" t="str">
        <f>IFERROR(VLOOKUP($C20,Base!$C$13:$J$17,5,0),"")</f>
        <v>Négatif</v>
      </c>
      <c r="J20" s="16" t="str">
        <f>IFERROR(VLOOKUP($C20,Base!$C$13:$J$17,6,0),"")</f>
        <v>Négatif</v>
      </c>
      <c r="K20" s="16" t="str">
        <f>IFERROR(VLOOKUP($C20,Base!$C$13:$J$17,7,0),"")</f>
        <v>Très positif</v>
      </c>
      <c r="L20" s="16" t="str">
        <f>IFERROR(VLOOKUP($C20,Base!$C$13:$J$17,8,0),"")</f>
        <v>Très positif</v>
      </c>
      <c r="M20" s="4">
        <v>2</v>
      </c>
      <c r="N20" s="1"/>
      <c r="O20">
        <v>1</v>
      </c>
      <c r="P20">
        <f t="shared" si="0"/>
        <v>1</v>
      </c>
      <c r="Q20" s="1"/>
    </row>
    <row r="21" spans="1:17" x14ac:dyDescent="0.2">
      <c r="A21" s="1"/>
      <c r="B21" s="43" t="s">
        <v>22</v>
      </c>
      <c r="C21" s="7" t="s">
        <v>51</v>
      </c>
      <c r="D21" s="8" t="s">
        <v>162</v>
      </c>
      <c r="E21" s="1"/>
      <c r="F21" s="16" t="str">
        <f>IFERROR(VLOOKUP($C21,Base!$C$18:$J$22,2,0),"")</f>
        <v>-</v>
      </c>
      <c r="G21" s="16" t="str">
        <f>IFERROR(VLOOKUP($C21,Base!$C$18:$J$22,3,0),"")</f>
        <v>-</v>
      </c>
      <c r="H21" s="16" t="str">
        <f>IFERROR(VLOOKUP($C21,Base!$C$18:$J$22,4,0),"")</f>
        <v>-</v>
      </c>
      <c r="I21" s="16" t="str">
        <f>IFERROR(VLOOKUP($C21,Base!$C$18:$J$22,5,0),"")</f>
        <v>-</v>
      </c>
      <c r="J21" s="16" t="str">
        <f>IFERROR(VLOOKUP($C21,Base!$C$18:$J$22,6,0),"")</f>
        <v>-</v>
      </c>
      <c r="K21" s="16" t="str">
        <f>IFERROR(VLOOKUP($C21,Base!$C$18:$J$22,7,0),"")</f>
        <v>-</v>
      </c>
      <c r="L21" s="16" t="str">
        <f>IFERROR(VLOOKUP($C21,Base!$C$18:$J$22,8,0),"")</f>
        <v>-</v>
      </c>
      <c r="M21" s="4">
        <v>2</v>
      </c>
      <c r="N21" s="1"/>
      <c r="O21">
        <v>1</v>
      </c>
      <c r="P21">
        <f t="shared" si="0"/>
        <v>0</v>
      </c>
      <c r="Q21" s="1"/>
    </row>
    <row r="22" spans="1:17" x14ac:dyDescent="0.2">
      <c r="A22" s="1" t="s">
        <v>24</v>
      </c>
      <c r="B22" s="40" t="s">
        <v>25</v>
      </c>
      <c r="C22" s="7" t="s">
        <v>54</v>
      </c>
      <c r="D22" s="8" t="s">
        <v>163</v>
      </c>
      <c r="E22" s="1"/>
      <c r="F22" s="16" t="str">
        <f>IFERROR(VLOOKUP($C22,Base!$C$26:$J$28,2,0),"")</f>
        <v>Très positif</v>
      </c>
      <c r="G22" s="16" t="str">
        <f>IFERROR(VLOOKUP($C22,Base!$C$26:$J$28,3,0),"")</f>
        <v>Positif</v>
      </c>
      <c r="H22" s="16" t="str">
        <f>IFERROR(VLOOKUP($C22,Base!$C$26:$J$28,4,0),"")</f>
        <v>Neutre</v>
      </c>
      <c r="I22" s="16" t="str">
        <f>IFERROR(VLOOKUP($C22,Base!$C$26:$J$28,5,0),"")</f>
        <v>Positif</v>
      </c>
      <c r="J22" s="16" t="str">
        <f>IFERROR(VLOOKUP($C22,Base!$C$26:$J$28,6,0),"")</f>
        <v>Très négatif</v>
      </c>
      <c r="K22" s="16" t="str">
        <f>IFERROR(VLOOKUP($C22,Base!$C$26:$J$28,7,0),"")</f>
        <v>Neutre</v>
      </c>
      <c r="L22" s="16" t="str">
        <f>IFERROR(VLOOKUP($C22,Base!$C$26:$J$28,8,0),"")</f>
        <v>Très négatif</v>
      </c>
      <c r="M22" s="4">
        <v>1</v>
      </c>
      <c r="N22" s="1"/>
      <c r="O22">
        <v>1</v>
      </c>
      <c r="P22">
        <f>IF(OR($C22="",$C22="Ne sait pas",$O22=0),0,1)</f>
        <v>1</v>
      </c>
      <c r="Q22" s="1"/>
    </row>
    <row r="23" spans="1:17" ht="14.1" customHeight="1" x14ac:dyDescent="0.2">
      <c r="A23" s="1"/>
      <c r="B23" s="40" t="s">
        <v>26</v>
      </c>
      <c r="C23" s="7">
        <v>16.3</v>
      </c>
      <c r="D23" s="8" t="s">
        <v>153</v>
      </c>
      <c r="E23" s="1"/>
      <c r="F23" s="16" t="str">
        <f>SUBSTITUTE(IF($C$23="","",IF($C$23&lt;=Base!$C$29,Base!D$29,IF(AND($C$23&gt;Base!$C$29,$C$23&lt;=Base!$C$30),Base!D$30,IF(AND($C$23&gt;=Base!$C$32,$C$23&lt;Base!#REF!),Base!D$32,IF($C$23&gt;=Base!#REF!,Base!#REF!,Base!D$31))))),"0","")</f>
        <v>Positif</v>
      </c>
      <c r="G23" s="16" t="str">
        <f>SUBSTITUTE(IF($C$23="","",IF($C$23&lt;=Base!$C$29,Base!E$29,IF(AND($C$23&gt;Base!$C$29,$C$23&lt;=Base!$C$30),Base!E$30,IF(AND($C$23&gt;=Base!$C$32,$C$23&lt;Base!#REF!),Base!E$32,IF($C$23&gt;=Base!#REF!,Base!#REF!,Base!E$31))))),"0","")</f>
        <v>Neutre</v>
      </c>
      <c r="H23" s="16" t="str">
        <f>SUBSTITUTE(IF($C$23="","",IF($C$23&lt;=Base!$C$29,Base!F$29,IF(AND($C$23&gt;Base!$C$29,$C$23&lt;=Base!$C$30),Base!F$30,IF(AND($C$23&gt;=Base!$C$32,$C$23&lt;Base!#REF!),Base!F$32,IF($C$23&gt;=Base!#REF!,Base!#REF!,Base!F$31))))),"0","")</f>
        <v>Neutre</v>
      </c>
      <c r="I23" s="16" t="str">
        <f>SUBSTITUTE(IF($C$23="","",IF($C$23&lt;=Base!$C$29,Base!G$29,IF(AND($C$23&gt;Base!$C$29,$C$23&lt;=Base!$C$30),Base!G$30,IF(AND($C$23&gt;=Base!$C$32,$C$23&lt;Base!#REF!),Base!G$32,IF($C$23&gt;=Base!#REF!,Base!#REF!,Base!G$31))))),"0","")</f>
        <v>Neutre</v>
      </c>
      <c r="J23" s="16" t="str">
        <f>SUBSTITUTE(IF($C$23="","",IF($C$23&lt;=Base!$C$29,Base!H$29,IF(AND($C$23&gt;Base!$C$29,$C$23&lt;=Base!$C$30),Base!H$30,IF(AND($C$23&gt;=Base!$C$32,$C$23&lt;Base!#REF!),Base!H$32,IF($C$23&gt;=Base!#REF!,Base!#REF!,Base!H$31))))),"0","")</f>
        <v>Neutre</v>
      </c>
      <c r="K23" s="16" t="str">
        <f>SUBSTITUTE(IF($C$23="","",IF($C$23&lt;=Base!$C$29,Base!I$29,IF(AND($C$23&gt;Base!$C$29,$C$23&lt;=Base!$C$30),Base!I$30,IF(AND($C$23&gt;=Base!$C$32,$C$23&lt;Base!#REF!),Base!I$32,IF($C$23&gt;=Base!#REF!,Base!#REF!,Base!I$31))))),"0","")</f>
        <v>Neutre</v>
      </c>
      <c r="L23" s="16" t="str">
        <f>SUBSTITUTE(IF($C$23="","",IF($C$23&lt;=Base!$C$29,Base!J$29,IF(AND($C$23&gt;Base!$C$29,$C$23&lt;=Base!$C$30),Base!J$30,IF(AND($C$23&gt;=Base!$C$32,$C$23&lt;Base!#REF!),Base!J$32,IF($C$23&gt;=Base!#REF!,Base!#REF!,Base!J$31))))),"0","")</f>
        <v>Neutre</v>
      </c>
      <c r="M23" s="4">
        <v>1</v>
      </c>
      <c r="N23" s="1"/>
      <c r="P23">
        <f>IF(OR($C23="",$C23="Ne sait pas",$O23=0),0,1)</f>
        <v>0</v>
      </c>
      <c r="Q23" s="1"/>
    </row>
    <row r="24" spans="1:17" ht="14.1" customHeight="1" x14ac:dyDescent="0.2">
      <c r="A24" s="1"/>
      <c r="B24" s="43" t="s">
        <v>126</v>
      </c>
      <c r="C24" s="7" t="s">
        <v>54</v>
      </c>
      <c r="D24" s="8" t="s">
        <v>163</v>
      </c>
      <c r="E24" s="1"/>
      <c r="F24" s="16" t="str">
        <f>IFERROR(VLOOKUP($C24,Base!$C$33:$J$35,2,0),"")</f>
        <v>Très positif</v>
      </c>
      <c r="G24" s="16" t="str">
        <f>IFERROR(VLOOKUP($C24,Base!$C$33:$J$35,3,0),"")</f>
        <v>Très positif</v>
      </c>
      <c r="H24" s="16" t="str">
        <f>IFERROR(VLOOKUP($C24,Base!$C$33:$J$35,4,0),"")</f>
        <v>Très positif</v>
      </c>
      <c r="I24" s="16" t="str">
        <f>IFERROR(VLOOKUP($C24,Base!$C$33:$J$35,5,0),"")</f>
        <v>Très positif</v>
      </c>
      <c r="J24" s="16" t="str">
        <f>IFERROR(VLOOKUP($C24,Base!$C$33:$J$35,6,0),"")</f>
        <v>Très positif</v>
      </c>
      <c r="K24" s="16" t="str">
        <f>IFERROR(VLOOKUP($C24,Base!$C$33:$J$35,7,0),"")</f>
        <v>Neutre</v>
      </c>
      <c r="L24" s="16" t="str">
        <f>IFERROR(VLOOKUP($C24,Base!$C$33:$J$35,8,0),"")</f>
        <v>Neutre</v>
      </c>
      <c r="M24" s="4">
        <v>1</v>
      </c>
      <c r="N24" s="1"/>
      <c r="Q24" s="1"/>
    </row>
    <row r="25" spans="1:17" x14ac:dyDescent="0.2">
      <c r="A25" s="1"/>
      <c r="B25" s="43" t="s">
        <v>106</v>
      </c>
      <c r="C25" s="7" t="s">
        <v>108</v>
      </c>
      <c r="D25" s="8" t="s">
        <v>155</v>
      </c>
      <c r="E25" s="1"/>
      <c r="F25" s="16" t="str">
        <f>IFERROR(VLOOKUP($C25,Base!$C$36:$J$39,2,0),"")</f>
        <v>Neutre</v>
      </c>
      <c r="G25" s="16" t="str">
        <f>IFERROR(VLOOKUP($C25,Base!$C$36:$J$39,3,0),"")</f>
        <v>Neutre</v>
      </c>
      <c r="H25" s="16" t="str">
        <f>IFERROR(VLOOKUP($C25,Base!$C$36:$J$39,4,0),"")</f>
        <v>Neutre</v>
      </c>
      <c r="I25" s="16" t="str">
        <f>IFERROR(VLOOKUP($C25,Base!$C$36:$J$39,5,0),"")</f>
        <v>Neutre</v>
      </c>
      <c r="J25" s="16" t="str">
        <f>IFERROR(VLOOKUP($C25,Base!$C$36:$J$39,6,0),"")</f>
        <v>Négatif</v>
      </c>
      <c r="K25" s="16" t="str">
        <f>IFERROR(VLOOKUP($C25,Base!$C$36:$J$39,7,0),"")</f>
        <v>Positif</v>
      </c>
      <c r="L25" s="16" t="str">
        <f>IFERROR(VLOOKUP($C25,Base!$C$36:$J$39,8,0),"")</f>
        <v>Neutre</v>
      </c>
      <c r="M25" s="4">
        <v>0.5</v>
      </c>
      <c r="N25" s="1"/>
      <c r="O25">
        <v>1</v>
      </c>
      <c r="P25">
        <f>IF(OR($C25="",$C25="Ne sait pas",$O25=0),0,1)</f>
        <v>1</v>
      </c>
      <c r="Q25" s="1"/>
    </row>
    <row r="26" spans="1:17" ht="14.1" customHeight="1" x14ac:dyDescent="0.2">
      <c r="A26" s="1"/>
      <c r="B26" s="40" t="s">
        <v>127</v>
      </c>
      <c r="C26" s="7" t="s">
        <v>117</v>
      </c>
      <c r="D26" s="8" t="s">
        <v>154</v>
      </c>
      <c r="E26" s="1"/>
      <c r="F26" s="16" t="str">
        <f>IFERROR(VLOOKUP($C26,Base!$C$40:$J$44,2,0),"")</f>
        <v>Neutre</v>
      </c>
      <c r="G26" s="16" t="str">
        <f>IFERROR(VLOOKUP($C26,Base!$C$40:$J$44,3,0),"")</f>
        <v>Neutre</v>
      </c>
      <c r="H26" s="16" t="str">
        <f>IFERROR(VLOOKUP($C26,Base!$C$40:$J$44,4,0),"")</f>
        <v>Neutre</v>
      </c>
      <c r="I26" s="16" t="str">
        <f>IFERROR(VLOOKUP($C26,Base!$C$40:$J$44,5,0),"")</f>
        <v>Neutre</v>
      </c>
      <c r="J26" s="16" t="str">
        <f>IFERROR(VLOOKUP($C26,Base!$C$40:$J$44,6,0),"")</f>
        <v>Très négatif</v>
      </c>
      <c r="K26" s="16" t="str">
        <f>IFERROR(VLOOKUP($C26,Base!$C$40:$J$44,7,0),"")</f>
        <v>Neutre</v>
      </c>
      <c r="L26" s="16" t="str">
        <f>IFERROR(VLOOKUP($C26,Base!$C$40:$J$44,8,0),"")</f>
        <v>Très positif</v>
      </c>
      <c r="M26" s="4">
        <v>0.5</v>
      </c>
      <c r="N26" s="1"/>
      <c r="Q26" s="1"/>
    </row>
    <row r="27" spans="1:17" x14ac:dyDescent="0.2">
      <c r="A27" s="1"/>
      <c r="B27" s="40" t="s">
        <v>128</v>
      </c>
      <c r="C27" s="7" t="s">
        <v>139</v>
      </c>
      <c r="D27" s="8" t="s">
        <v>154</v>
      </c>
      <c r="E27" s="1"/>
      <c r="F27" s="16" t="str">
        <f>IFERROR(VLOOKUP($C27,Base!$C$45:$J$47,2,0),"")</f>
        <v>Neutre</v>
      </c>
      <c r="G27" s="16" t="str">
        <f>IFERROR(VLOOKUP($C27,Base!$C$45:$J$47,3,0),"")</f>
        <v>Neutre</v>
      </c>
      <c r="H27" s="16" t="str">
        <f>IFERROR(VLOOKUP($C27,Base!$C$45:$J$47,4,0),"")</f>
        <v>Neutre</v>
      </c>
      <c r="I27" s="16" t="str">
        <f>IFERROR(VLOOKUP($C27,Base!$C$45:$J$47,5,0),"")</f>
        <v>Neutre</v>
      </c>
      <c r="J27" s="16" t="str">
        <f>IFERROR(VLOOKUP($C27,Base!$C$45:$J$47,6,0),"")</f>
        <v>Neutre</v>
      </c>
      <c r="K27" s="16" t="str">
        <f>IFERROR(VLOOKUP($C27,Base!$C$45:$J$47,7,0),"")</f>
        <v>Neutre</v>
      </c>
      <c r="L27" s="16" t="str">
        <f>IFERROR(VLOOKUP($C27,Base!$C$45:$J$47,8,0),"")</f>
        <v>Neutre</v>
      </c>
      <c r="M27" s="4">
        <v>1</v>
      </c>
      <c r="N27" s="1"/>
      <c r="O27">
        <v>1</v>
      </c>
      <c r="P27">
        <f>IF(OR($C27="",$C27="Ne sait pas",$O27=0),0,1)</f>
        <v>1</v>
      </c>
      <c r="Q27" s="1"/>
    </row>
    <row r="28" spans="1:17" x14ac:dyDescent="0.2">
      <c r="A28" s="1"/>
      <c r="B28" s="40" t="s">
        <v>27</v>
      </c>
      <c r="C28" s="7" t="s">
        <v>54</v>
      </c>
      <c r="D28" s="8" t="s">
        <v>154</v>
      </c>
      <c r="E28" s="1"/>
      <c r="F28" s="16" t="str">
        <f>IFERROR(VLOOKUP($C28,Base!$C$48:$J$50,2,0),"")</f>
        <v>Très positif</v>
      </c>
      <c r="G28" s="16" t="str">
        <f>IFERROR(VLOOKUP($C28,Base!$C$48:$J$50,3,0),"")</f>
        <v>Très positif</v>
      </c>
      <c r="H28" s="16" t="str">
        <f>IFERROR(VLOOKUP($C28,Base!$C$48:$J$50,4,0),"")</f>
        <v>Neutre</v>
      </c>
      <c r="I28" s="16" t="str">
        <f>IFERROR(VLOOKUP($C28,Base!$C$48:$J$50,5,0),"")</f>
        <v>Positif</v>
      </c>
      <c r="J28" s="16" t="str">
        <f>IFERROR(VLOOKUP($C28,Base!$C$48:$J$50,6,0),"")</f>
        <v>Neutre</v>
      </c>
      <c r="K28" s="16" t="str">
        <f>IFERROR(VLOOKUP($C28,Base!$C$48:$J$50,7,0),"")</f>
        <v>Neutre</v>
      </c>
      <c r="L28" s="16" t="str">
        <f>IFERROR(VLOOKUP($C28,Base!$C$48:$J$50,8,0),"")</f>
        <v>Neutre</v>
      </c>
      <c r="M28" s="4">
        <v>1</v>
      </c>
      <c r="N28" s="1"/>
      <c r="O28">
        <v>1</v>
      </c>
      <c r="P28">
        <f>IF(OR($C28="",$C28="Ne sait pas",$O28=0),0,1)</f>
        <v>1</v>
      </c>
      <c r="Q28" s="1"/>
    </row>
    <row r="29" spans="1:17" x14ac:dyDescent="0.2">
      <c r="A29" s="1"/>
      <c r="B29" s="40" t="s">
        <v>129</v>
      </c>
      <c r="C29" s="7" t="s">
        <v>146</v>
      </c>
      <c r="D29" s="8" t="s">
        <v>156</v>
      </c>
      <c r="E29" s="1"/>
      <c r="F29" s="16" t="str">
        <f>IFERROR(VLOOKUP($C29,Base!$C$55:$J$58,2,0),"")</f>
        <v>Neutre</v>
      </c>
      <c r="G29" s="16" t="str">
        <f>IFERROR(VLOOKUP($C29,Base!$C$55:$J$58,3,0),"")</f>
        <v>Neutre</v>
      </c>
      <c r="H29" s="16" t="str">
        <f>IFERROR(VLOOKUP($C29,Base!$C$55:$J$58,4,0),"")</f>
        <v>Neutre</v>
      </c>
      <c r="I29" s="16" t="str">
        <f>IFERROR(VLOOKUP($C29,Base!$C$55:$J$58,5,0),"")</f>
        <v>Neutre</v>
      </c>
      <c r="J29" s="16" t="str">
        <f>IFERROR(VLOOKUP($C29,Base!$C$55:$J$58,6,0),"")</f>
        <v>Neutre</v>
      </c>
      <c r="K29" s="16" t="str">
        <f>IFERROR(VLOOKUP($C29,Base!$C$55:$J$58,7,0),"")</f>
        <v>Neutre</v>
      </c>
      <c r="L29" s="16" t="str">
        <f>IFERROR(VLOOKUP($C29,Base!$C$55:$J$58,8,0),"")</f>
        <v>Négatif</v>
      </c>
      <c r="M29" s="4">
        <v>1</v>
      </c>
      <c r="N29" s="1"/>
      <c r="Q29" s="1"/>
    </row>
    <row r="30" spans="1:17" x14ac:dyDescent="0.2">
      <c r="A30" s="1" t="s">
        <v>36</v>
      </c>
      <c r="B30" s="40" t="s">
        <v>136</v>
      </c>
      <c r="C30" s="7" t="s">
        <v>60</v>
      </c>
      <c r="D30" s="8" t="s">
        <v>157</v>
      </c>
      <c r="E30" s="1"/>
      <c r="F30" s="16" t="str">
        <f>IFERROR(VLOOKUP($C30,Base!$C$59:$J$68,2,0),"")</f>
        <v>Très positif</v>
      </c>
      <c r="G30" s="16" t="str">
        <f>IFERROR(VLOOKUP($C30,Base!$C$59:$J$68,3,0),"")</f>
        <v>Très positif</v>
      </c>
      <c r="H30" s="16" t="str">
        <f>IFERROR(VLOOKUP($C30,Base!$C$59:$J$68,4,0),"")</f>
        <v>Neutre</v>
      </c>
      <c r="I30" s="16" t="str">
        <f>IFERROR(VLOOKUP($C30,Base!$C$59:$J$68,5,0),"")</f>
        <v>Positif</v>
      </c>
      <c r="J30" s="16" t="str">
        <f>IFERROR(VLOOKUP($C30,Base!$C$59:$J$68,6,0),"")</f>
        <v>Très négatif</v>
      </c>
      <c r="K30" s="16" t="str">
        <f>IFERROR(VLOOKUP($C30,Base!$C$59:$J$68,7,0),"")</f>
        <v>Neutre</v>
      </c>
      <c r="L30" s="16" t="str">
        <f>IFERROR(VLOOKUP($C30,Base!$C$59:$J$68,8,0),"")</f>
        <v>Neutre</v>
      </c>
      <c r="M30" s="4">
        <v>1</v>
      </c>
      <c r="N30" s="1"/>
      <c r="O30" t="e">
        <f>IF(#REF!="PLU",1,0)</f>
        <v>#REF!</v>
      </c>
      <c r="P30" t="e">
        <f t="shared" ref="P30:P35" si="1">IF(OR($C30="",$C30="Ne sait pas",$O30=0),0,1)</f>
        <v>#REF!</v>
      </c>
      <c r="Q30" s="1"/>
    </row>
    <row r="31" spans="1:17" x14ac:dyDescent="0.2">
      <c r="A31" s="1"/>
      <c r="B31" s="40" t="s">
        <v>131</v>
      </c>
      <c r="C31" s="7" t="s">
        <v>133</v>
      </c>
      <c r="D31" s="8" t="s">
        <v>158</v>
      </c>
      <c r="E31" s="1"/>
      <c r="F31" s="16" t="str">
        <f>IFERROR(VLOOKUP($C31,Base!$C$69:$J$73,2,0),"")</f>
        <v>Neutre</v>
      </c>
      <c r="G31" s="16" t="str">
        <f>IFERROR(VLOOKUP($C31,Base!$C$69:$J$73,3,0),"")</f>
        <v>Neutre</v>
      </c>
      <c r="H31" s="16" t="str">
        <f>IFERROR(VLOOKUP($C31,Base!$C$69:$J$73,4,0),"")</f>
        <v>Neutre</v>
      </c>
      <c r="I31" s="16" t="str">
        <f>IFERROR(VLOOKUP($C31,Base!$C$69:$J$73,5,0),"")</f>
        <v>Neutre</v>
      </c>
      <c r="J31" s="16" t="str">
        <f>IFERROR(VLOOKUP($C31,Base!$C$69:$J$73,6,0),"")</f>
        <v>Neutre</v>
      </c>
      <c r="K31" s="16" t="str">
        <f>IFERROR(VLOOKUP($C31,Base!$C$69:$J$73,7,0),"")</f>
        <v>Neutre</v>
      </c>
      <c r="L31" s="16" t="str">
        <f>IFERROR(VLOOKUP($C31,Base!$C$69:$J$73,8,0),"")</f>
        <v>Neutre</v>
      </c>
      <c r="M31" s="4">
        <v>1</v>
      </c>
      <c r="N31" s="1"/>
      <c r="O31">
        <v>1</v>
      </c>
      <c r="P31">
        <f t="shared" si="1"/>
        <v>1</v>
      </c>
      <c r="Q31" s="1"/>
    </row>
    <row r="32" spans="1:17" x14ac:dyDescent="0.2">
      <c r="A32" s="1"/>
      <c r="B32" s="41" t="s">
        <v>37</v>
      </c>
      <c r="C32" s="7" t="s">
        <v>54</v>
      </c>
      <c r="D32" s="8" t="s">
        <v>158</v>
      </c>
      <c r="E32" s="1"/>
      <c r="F32" s="16" t="str">
        <f>IFERROR(VLOOKUP($C32,Base!$C$74:$J$76,2,0),"")</f>
        <v>Très négatif</v>
      </c>
      <c r="G32" s="16" t="str">
        <f>IFERROR(VLOOKUP($C32,Base!$C$74:$J$76,3,0),"")</f>
        <v>Très négatif</v>
      </c>
      <c r="H32" s="16" t="str">
        <f>IFERROR(VLOOKUP($C32,Base!$C$74:$J$76,4,0),"")</f>
        <v>Très négatif</v>
      </c>
      <c r="I32" s="16" t="str">
        <f>IFERROR(VLOOKUP($C32,Base!$C$74:$J$76,5,0),"")</f>
        <v>Très négatif</v>
      </c>
      <c r="J32" s="16" t="str">
        <f>IFERROR(VLOOKUP($C32,Base!$C$74:$J$76,6,0),"")</f>
        <v>Très positif</v>
      </c>
      <c r="K32" s="16" t="str">
        <f>IFERROR(VLOOKUP($C32,Base!$C$74:$J$76,7,0),"")</f>
        <v>Positif</v>
      </c>
      <c r="L32" s="16" t="str">
        <f>IFERROR(VLOOKUP($C32,Base!$C$74:$J$76,8,0),"")</f>
        <v>Positif</v>
      </c>
      <c r="M32" s="4">
        <v>1</v>
      </c>
      <c r="N32" s="1"/>
      <c r="O32">
        <v>1</v>
      </c>
      <c r="P32">
        <f t="shared" si="1"/>
        <v>1</v>
      </c>
      <c r="Q32" s="1"/>
    </row>
    <row r="33" spans="1:17" x14ac:dyDescent="0.2">
      <c r="A33" s="1"/>
      <c r="B33" s="41" t="s">
        <v>38</v>
      </c>
      <c r="C33" s="7" t="s">
        <v>67</v>
      </c>
      <c r="D33" s="8" t="s">
        <v>159</v>
      </c>
      <c r="E33" s="1"/>
      <c r="F33" s="16" t="str">
        <f>IFERROR(VLOOKUP($C33,Base!$C$77:$J$80,2,0),"")</f>
        <v>Positif</v>
      </c>
      <c r="G33" s="16" t="str">
        <f>IFERROR(VLOOKUP($C33,Base!$C$77:$J$80,3,0),"")</f>
        <v>Positif</v>
      </c>
      <c r="H33" s="16" t="str">
        <f>IFERROR(VLOOKUP($C33,Base!$C$77:$J$80,4,0),"")</f>
        <v>Neutre</v>
      </c>
      <c r="I33" s="16" t="str">
        <f>IFERROR(VLOOKUP($C33,Base!$C$77:$J$80,5,0),"")</f>
        <v>Positif</v>
      </c>
      <c r="J33" s="16" t="str">
        <f>IFERROR(VLOOKUP($C33,Base!$C$77:$J$80,6,0),"")</f>
        <v>Positif</v>
      </c>
      <c r="K33" s="16" t="str">
        <f>IFERROR(VLOOKUP($C33,Base!$C$77:$J$80,7,0),"")</f>
        <v>Positif</v>
      </c>
      <c r="L33" s="16" t="str">
        <f>IFERROR(VLOOKUP($C33,Base!$C$77:$J$80,8,0),"")</f>
        <v>Positif</v>
      </c>
      <c r="M33" s="4">
        <v>1</v>
      </c>
      <c r="N33" s="1"/>
      <c r="O33">
        <v>1</v>
      </c>
      <c r="P33">
        <f t="shared" si="1"/>
        <v>1</v>
      </c>
      <c r="Q33" s="1"/>
    </row>
    <row r="34" spans="1:17" x14ac:dyDescent="0.2">
      <c r="A34" s="1" t="s">
        <v>29</v>
      </c>
      <c r="B34" s="43" t="s">
        <v>30</v>
      </c>
      <c r="C34" s="7" t="s">
        <v>73</v>
      </c>
      <c r="D34" s="8" t="s">
        <v>160</v>
      </c>
      <c r="E34" s="1"/>
      <c r="F34" s="16" t="str">
        <f>IFERROR(VLOOKUP($C34,Base!$C$81:$J$86,2,0),"")</f>
        <v>Neutre</v>
      </c>
      <c r="G34" s="16" t="str">
        <f>IFERROR(VLOOKUP($C34,Base!$C$81:$J$86,3,0),"")</f>
        <v>Neutre</v>
      </c>
      <c r="H34" s="16" t="str">
        <f>IFERROR(VLOOKUP($C34,Base!$C$81:$J$86,4,0),"")</f>
        <v>Positif</v>
      </c>
      <c r="I34" s="16" t="str">
        <f>IFERROR(VLOOKUP($C34,Base!$C$81:$J$86,5,0),"")</f>
        <v>Négatif</v>
      </c>
      <c r="J34" s="16" t="str">
        <f>IFERROR(VLOOKUP($C34,Base!$C$81:$J$86,6,0),"")</f>
        <v>Négatif</v>
      </c>
      <c r="K34" s="16" t="str">
        <f>IFERROR(VLOOKUP($C34,Base!$C$81:$J$86,7,0),"")</f>
        <v>Positif</v>
      </c>
      <c r="L34" s="16" t="str">
        <f>IFERROR(VLOOKUP($C34,Base!$C$81:$J$86,8,0),"")</f>
        <v>Négatif</v>
      </c>
      <c r="M34" s="4">
        <v>1</v>
      </c>
      <c r="N34" s="1"/>
      <c r="O34">
        <v>1</v>
      </c>
      <c r="P34">
        <f t="shared" si="1"/>
        <v>1</v>
      </c>
      <c r="Q34" s="1"/>
    </row>
    <row r="35" spans="1:17" x14ac:dyDescent="0.2">
      <c r="A35" s="1"/>
      <c r="B35" s="43" t="s">
        <v>134</v>
      </c>
      <c r="C35" s="7" t="s">
        <v>76</v>
      </c>
      <c r="D35" s="8" t="s">
        <v>152</v>
      </c>
      <c r="E35" s="1"/>
      <c r="F35" s="16" t="str">
        <f>IFERROR(VLOOKUP($C35,Base!$C$87:$J$92,2,0),"")</f>
        <v>Neutre</v>
      </c>
      <c r="G35" s="16" t="str">
        <f>IFERROR(VLOOKUP($C35,Base!$C$87:$J$92,3,0),"")</f>
        <v>Neutre</v>
      </c>
      <c r="H35" s="16" t="str">
        <f>IFERROR(VLOOKUP($C35,Base!$C$87:$J$92,4,0),"")</f>
        <v>Neutre</v>
      </c>
      <c r="I35" s="16" t="str">
        <f>IFERROR(VLOOKUP($C35,Base!$C$87:$J$92,5,0),"")</f>
        <v>Neutre</v>
      </c>
      <c r="J35" s="16" t="str">
        <f>IFERROR(VLOOKUP($C35,Base!$C$87:$J$92,6,0),"")</f>
        <v>Neutre</v>
      </c>
      <c r="K35" s="16" t="str">
        <f>IFERROR(VLOOKUP($C35,Base!$C$87:$J$92,7,0),"")</f>
        <v>Négatif</v>
      </c>
      <c r="L35" s="16" t="str">
        <f>IFERROR(VLOOKUP($C35,Base!$C$87:$J$92,8,0),"")</f>
        <v>Neutre</v>
      </c>
      <c r="M35" s="4">
        <v>1</v>
      </c>
      <c r="N35" s="1"/>
      <c r="O35">
        <v>1</v>
      </c>
      <c r="P35">
        <f t="shared" si="1"/>
        <v>1</v>
      </c>
      <c r="Q35" s="1"/>
    </row>
    <row r="36" spans="1:17" x14ac:dyDescent="0.2">
      <c r="A36" s="1"/>
      <c r="B36" s="40" t="s">
        <v>33</v>
      </c>
      <c r="C36" s="7" t="s">
        <v>135</v>
      </c>
      <c r="D36" s="8" t="s">
        <v>164</v>
      </c>
      <c r="E36" s="1"/>
      <c r="F36" s="16" t="str">
        <f>IFERROR(VLOOKUP($C36,Base!$C$101:$J$106,2,0),"")</f>
        <v>Négatif</v>
      </c>
      <c r="G36" s="16" t="str">
        <f>IFERROR(VLOOKUP($C36,Base!$C$101:$J$106,3,0),"")</f>
        <v>Négatif</v>
      </c>
      <c r="H36" s="16" t="str">
        <f>IFERROR(VLOOKUP($C36,Base!$C$101:$J$106,4,0),"")</f>
        <v>Négatif</v>
      </c>
      <c r="I36" s="16" t="str">
        <f>IFERROR(VLOOKUP($C36,Base!$C$101:$J$106,5,0),"")</f>
        <v>Négatif</v>
      </c>
      <c r="J36" s="16" t="str">
        <f>IFERROR(VLOOKUP($C36,Base!$C$101:$J$106,6,0),"")</f>
        <v>Négatif</v>
      </c>
      <c r="K36" s="16" t="str">
        <f>IFERROR(VLOOKUP($C36,Base!$C$101:$J$106,7,0),"")</f>
        <v>Positif</v>
      </c>
      <c r="L36" s="16" t="str">
        <f>IFERROR(VLOOKUP($C36,Base!$C$101:$J$106,8,0),"")</f>
        <v>Négatif</v>
      </c>
      <c r="M36" s="4">
        <v>1</v>
      </c>
      <c r="N36" s="1"/>
      <c r="O36">
        <v>1</v>
      </c>
      <c r="P36">
        <f>IF(OR($C36="",$C36="Ne sait pas",$O36=0),0,1)</f>
        <v>1</v>
      </c>
      <c r="Q36" s="1"/>
    </row>
    <row r="37" spans="1:17" x14ac:dyDescent="0.2">
      <c r="A37" s="1"/>
      <c r="B37" s="40" t="s">
        <v>34</v>
      </c>
      <c r="C37" s="7" t="s">
        <v>84</v>
      </c>
      <c r="D37" s="8"/>
      <c r="E37" s="1"/>
      <c r="F37" s="16" t="str">
        <f>IFERROR(VLOOKUP($C37,Base!$C$107:$J$111,2,0),"")</f>
        <v>Positif</v>
      </c>
      <c r="G37" s="16" t="str">
        <f>IFERROR(VLOOKUP($C37,Base!$C$107:$J$111,3,0),"")</f>
        <v>Positif</v>
      </c>
      <c r="H37" s="16" t="str">
        <f>IFERROR(VLOOKUP($C37,Base!$C$107:$J$111,4,0),"")</f>
        <v>Positif</v>
      </c>
      <c r="I37" s="16" t="str">
        <f>IFERROR(VLOOKUP($C37,Base!$C$107:$J$111,5,0),"")</f>
        <v>Positif</v>
      </c>
      <c r="J37" s="16" t="str">
        <f>IFERROR(VLOOKUP($C37,Base!$C$107:$J$111,6,0),"")</f>
        <v>Positif</v>
      </c>
      <c r="K37" s="16" t="str">
        <f>IFERROR(VLOOKUP($C37,Base!$C$107:$J$111,7,0),"")</f>
        <v>Neutre</v>
      </c>
      <c r="L37" s="16" t="str">
        <f>IFERROR(VLOOKUP($C37,Base!$C$107:$J$111,8,0),"")</f>
        <v>Positif</v>
      </c>
      <c r="M37" s="4">
        <v>1</v>
      </c>
      <c r="N37" s="1"/>
      <c r="O37">
        <v>1</v>
      </c>
      <c r="P37">
        <f>IF(OR($C37="",$C37="Ne sait pas",$O37=0),0,1)</f>
        <v>1</v>
      </c>
      <c r="Q37" s="1"/>
    </row>
    <row r="38" spans="1:17" x14ac:dyDescent="0.2">
      <c r="A38" s="1"/>
      <c r="B38" s="1"/>
      <c r="C38" s="1"/>
      <c r="D38" s="1"/>
      <c r="E38" s="1"/>
      <c r="F38" s="20" cm="1">
        <f t="array" ref="F38">SUMPRODUCT(IF(F$12:F$37="Très Positif",2,0),$M$12:$M$37)+SUMPRODUCT(IF(F$12:F$37="Positif",1,0),$M$12:$M$37)+SUMPRODUCT(IF(F$12:F$37="Neutre",0.5,0),$M$12:$M$37)</f>
        <v>19</v>
      </c>
      <c r="G38" s="20" cm="1">
        <f t="array" ref="G38">SUMPRODUCT(IF(G$12:G$37="Très Positif",2,0),$M$12:$M$37)+SUMPRODUCT(IF(G$12:G$37="Positif",1,0),$M$12:$M$37)+SUMPRODUCT(IF(G$12:G$37="Neutre",0.5,0),$M$12:$M$37)</f>
        <v>17.5</v>
      </c>
      <c r="H38" s="20" cm="1">
        <f t="array" ref="H38">SUMPRODUCT(IF(H$12:H$37="Très Positif",2,0),$M$12:$M$37)+SUMPRODUCT(IF(H$12:H$37="Positif",1,0),$M$12:$M$37)+SUMPRODUCT(IF(H$12:H$37="Neutre",0.5,0),$M$12:$M$37)</f>
        <v>12</v>
      </c>
      <c r="I38" s="20" cm="1">
        <f t="array" ref="I38">SUMPRODUCT(IF(I$12:I$37="Très Positif",2,0),$M$12:$M$37)+SUMPRODUCT(IF(I$12:I$37="Positif",1,0),$M$12:$M$37)+SUMPRODUCT(IF(I$12:I$37="Neutre",0.5,0),$M$12:$M$37)</f>
        <v>12.5</v>
      </c>
      <c r="J38" s="20" cm="1">
        <f t="array" ref="J38">SUMPRODUCT(IF(J$12:J$37="Très Positif",2,0),$M$12:$M$37)+SUMPRODUCT(IF(J$12:J$37="Positif",1,0),$M$12:$M$37)+SUMPRODUCT(IF(J$12:J$37="Neutre",0.5,0),$M$12:$M$37)</f>
        <v>9.5</v>
      </c>
      <c r="K38" s="20" cm="1">
        <f t="array" ref="K38">SUMPRODUCT(IF(K$12:K$37="Très Positif",2,0),$M$12:$M$37)+SUMPRODUCT(IF(K$12:K$37="Positif",1,0),$M$12:$M$37)+SUMPRODUCT(IF(K$12:K$37="Neutre",0.5,0),$M$12:$M$37)</f>
        <v>16.25</v>
      </c>
      <c r="L38" s="20" cm="1">
        <f t="array" ref="L38">SUMPRODUCT(IF(L$12:L$37="Très Positif",2,0),$M$12:$M$37)+SUMPRODUCT(IF(L$12:L$37="Positif",1,0),$M$12:$M$37)+SUMPRODUCT(IF(L$12:L$37="Neutre",0.5,0),$M$12:$M$37)</f>
        <v>13.75</v>
      </c>
      <c r="M38" s="9"/>
      <c r="N38" s="1"/>
      <c r="Q38" s="1"/>
    </row>
    <row r="39" spans="1:17" x14ac:dyDescent="0.2">
      <c r="A39" s="1"/>
      <c r="B39" s="1"/>
      <c r="C39" s="1"/>
      <c r="D39" s="1"/>
      <c r="E39" s="1"/>
      <c r="F39" s="21" cm="1">
        <f t="array" ref="F39">SUMPRODUCT(IF(F$12:F$37="Négatif",1,0),$M$12:$M$37)+SUMPRODUCT(IF(F$12:F$37="Très négatif",2,0),$M$12:$M$37)+SUMPRODUCT(IF(F$12:F$37="Neutre",0.5,0),$M$12:$M$37)</f>
        <v>9</v>
      </c>
      <c r="G39" s="21" cm="1">
        <f t="array" ref="G39">SUMPRODUCT(IF(G$12:G$37="Négatif",1,0),$M$12:$M$37)+SUMPRODUCT(IF(G$12:G$37="Très négatif",2,0),$M$12:$M$37)+SUMPRODUCT(IF(G$12:G$37="Neutre",0.5,0),$M$12:$M$37)</f>
        <v>9.5</v>
      </c>
      <c r="H39" s="21" cm="1">
        <f t="array" ref="H39">SUMPRODUCT(IF(H$12:H$37="Négatif",1,0),$M$12:$M$37)+SUMPRODUCT(IF(H$12:H$37="Très négatif",2,0),$M$12:$M$37)+SUMPRODUCT(IF(H$12:H$37="Neutre",0.5,0),$M$12:$M$37)</f>
        <v>12</v>
      </c>
      <c r="I39" s="21" cm="1">
        <f t="array" ref="I39">SUMPRODUCT(IF(I$12:I$37="Négatif",1,0),$M$12:$M$37)+SUMPRODUCT(IF(I$12:I$37="Très négatif",2,0),$M$12:$M$37)+SUMPRODUCT(IF(I$12:I$37="Neutre",0.5,0),$M$12:$M$37)</f>
        <v>11.5</v>
      </c>
      <c r="J39" s="21" cm="1">
        <f t="array" ref="J39">SUMPRODUCT(IF(J$12:J$37="Négatif",1,0),$M$12:$M$37)+SUMPRODUCT(IF(J$12:J$37="Très négatif",2,0),$M$12:$M$37)+SUMPRODUCT(IF(J$12:J$37="Neutre",0.5,0),$M$12:$M$37)</f>
        <v>19</v>
      </c>
      <c r="K39" s="21" cm="1">
        <f t="array" ref="K39">SUMPRODUCT(IF(K$12:K$37="Négatif",1,0),$M$12:$M$37)+SUMPRODUCT(IF(K$12:K$37="Très négatif",2,0),$M$12:$M$37)+SUMPRODUCT(IF(K$12:K$37="Neutre",0.5,0),$M$12:$M$37)</f>
        <v>7.75</v>
      </c>
      <c r="L39" s="21" cm="1">
        <f t="array" ref="L39">SUMPRODUCT(IF(L$12:L$37="Négatif",1,0),$M$12:$M$37)+SUMPRODUCT(IF(L$12:L$37="Très négatif",2,0),$M$12:$M$37)+SUMPRODUCT(IF(L$12:L$37="Neutre",0.5,0),$M$12:$M$37)</f>
        <v>13.75</v>
      </c>
      <c r="M39" s="9"/>
      <c r="N39" s="1"/>
      <c r="Q39" s="1"/>
    </row>
    <row r="40" spans="1:17" x14ac:dyDescent="0.2">
      <c r="A40" s="1"/>
      <c r="B40" s="1"/>
      <c r="C40" s="1"/>
      <c r="D40" s="1"/>
      <c r="E40" s="1"/>
      <c r="F40" s="53" t="s">
        <v>39</v>
      </c>
      <c r="G40" s="53"/>
      <c r="H40" s="53"/>
      <c r="I40" s="53"/>
      <c r="J40" s="53"/>
      <c r="K40" s="53"/>
      <c r="L40" s="53"/>
      <c r="M40" s="18"/>
      <c r="N40" s="1"/>
      <c r="Q40" s="1"/>
    </row>
    <row r="41" spans="1:17" x14ac:dyDescent="0.2">
      <c r="A41" s="1"/>
      <c r="B41" s="1"/>
      <c r="C41" s="1"/>
      <c r="D41" s="1"/>
      <c r="E41" s="1"/>
      <c r="F41" s="10">
        <f t="shared" ref="F41:L41" si="2">IF(F38+F39=0,0,F38/(F38+F39))</f>
        <v>0.6785714285714286</v>
      </c>
      <c r="G41" s="10">
        <f t="shared" si="2"/>
        <v>0.64814814814814814</v>
      </c>
      <c r="H41" s="10">
        <f t="shared" si="2"/>
        <v>0.5</v>
      </c>
      <c r="I41" s="10">
        <f t="shared" si="2"/>
        <v>0.52083333333333337</v>
      </c>
      <c r="J41" s="10">
        <f t="shared" si="2"/>
        <v>0.33333333333333331</v>
      </c>
      <c r="K41" s="10">
        <f t="shared" si="2"/>
        <v>0.67708333333333337</v>
      </c>
      <c r="L41" s="10">
        <f t="shared" si="2"/>
        <v>0.5</v>
      </c>
      <c r="M41" s="18"/>
      <c r="N41" s="1"/>
      <c r="Q41" s="1"/>
    </row>
    <row r="42" spans="1:17" x14ac:dyDescent="0.2">
      <c r="A42" s="1"/>
      <c r="B42" s="1"/>
      <c r="C42" s="1"/>
      <c r="D42" s="35" t="s">
        <v>118</v>
      </c>
      <c r="E42" s="1"/>
      <c r="F42" s="34">
        <f>RANK(F41,F41:L41,1)</f>
        <v>7</v>
      </c>
      <c r="G42" s="34">
        <f>RANK(G41,F41:L41,1)</f>
        <v>5</v>
      </c>
      <c r="H42" s="34">
        <f>RANK(H41,F41:L41,1)</f>
        <v>2</v>
      </c>
      <c r="I42" s="34">
        <f>RANK(I41,F41:L41,1)</f>
        <v>4</v>
      </c>
      <c r="J42" s="34">
        <f>RANK(J41,F41:L41,1)</f>
        <v>1</v>
      </c>
      <c r="K42" s="34">
        <f>RANK(K41,F41:L41,1)</f>
        <v>6</v>
      </c>
      <c r="L42" s="34">
        <f>RANK(L41,F41:L41,1)</f>
        <v>2</v>
      </c>
      <c r="M42" s="1"/>
      <c r="N42" s="1"/>
      <c r="Q42" s="1"/>
    </row>
    <row r="43" spans="1:17" s="19" customFormat="1" x14ac:dyDescent="0.2">
      <c r="D43" s="33" t="s">
        <v>119</v>
      </c>
      <c r="F43" s="18">
        <f t="shared" ref="F43:L43" si="3">COUNTIF(F16:F37,OR("Très négatif","Négatif","Neutre","Positif","Très positif"))</f>
        <v>0</v>
      </c>
      <c r="G43" s="18">
        <f t="shared" si="3"/>
        <v>0</v>
      </c>
      <c r="H43" s="18">
        <f t="shared" si="3"/>
        <v>0</v>
      </c>
      <c r="I43" s="18">
        <f t="shared" si="3"/>
        <v>0</v>
      </c>
      <c r="J43" s="18">
        <f t="shared" si="3"/>
        <v>0</v>
      </c>
      <c r="K43" s="18">
        <f t="shared" si="3"/>
        <v>0</v>
      </c>
      <c r="L43" s="18">
        <f t="shared" si="3"/>
        <v>0</v>
      </c>
    </row>
    <row r="46" spans="1:17" x14ac:dyDescent="0.2">
      <c r="F46" s="36" t="s">
        <v>120</v>
      </c>
      <c r="G46" s="36" t="s">
        <v>121</v>
      </c>
      <c r="H46" s="36" t="s">
        <v>0</v>
      </c>
      <c r="I46" s="36" t="s">
        <v>122</v>
      </c>
      <c r="J46" s="36" t="s">
        <v>123</v>
      </c>
      <c r="K46" s="36" t="s">
        <v>1</v>
      </c>
      <c r="L46" s="36" t="s">
        <v>2</v>
      </c>
    </row>
    <row r="47" spans="1:17" x14ac:dyDescent="0.2">
      <c r="F47" s="10">
        <v>0.6</v>
      </c>
      <c r="G47" s="10">
        <v>0.62</v>
      </c>
      <c r="H47" s="10">
        <v>0.5</v>
      </c>
      <c r="I47" s="10">
        <v>0.5</v>
      </c>
      <c r="J47" s="10">
        <v>0.28000000000000003</v>
      </c>
      <c r="K47" s="10">
        <v>0.64</v>
      </c>
      <c r="L47" s="10">
        <v>0.43</v>
      </c>
    </row>
    <row r="49" spans="6:12" x14ac:dyDescent="0.2">
      <c r="F49" s="50">
        <f>F47-F41</f>
        <v>-7.8571428571428625E-2</v>
      </c>
      <c r="G49" s="51">
        <f t="shared" ref="G49:L49" si="4">G47-G41</f>
        <v>-2.8148148148148144E-2</v>
      </c>
      <c r="H49" s="51">
        <f t="shared" si="4"/>
        <v>0</v>
      </c>
      <c r="I49" s="51">
        <f t="shared" si="4"/>
        <v>-2.083333333333337E-2</v>
      </c>
      <c r="J49" s="54">
        <f t="shared" si="4"/>
        <v>-5.3333333333333288E-2</v>
      </c>
      <c r="K49" s="51">
        <f t="shared" si="4"/>
        <v>-3.7083333333333357E-2</v>
      </c>
      <c r="L49" s="50">
        <f t="shared" si="4"/>
        <v>-7.0000000000000007E-2</v>
      </c>
    </row>
  </sheetData>
  <mergeCells count="2">
    <mergeCell ref="C6:L6"/>
    <mergeCell ref="F40:L40"/>
  </mergeCells>
  <pageMargins left="0.25" right="0.25" top="0.75" bottom="0.75" header="0.3" footer="0.3"/>
  <pageSetup paperSize="9" scale="66" pageOrder="overThenDown" orientation="landscape" useFirstPageNumber="1" r:id="rId1"/>
  <headerFooter alignWithMargins="0"/>
  <ignoredErrors>
    <ignoredError sqref="G42 G24" formula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ErrorMessage="1" xr:uid="{00000000-0002-0000-0000-000000000000}">
          <x14:formula1>
            <xm:f>Listes_déroulantes!$C$2:$C$7</xm:f>
          </x14:formula1>
          <xm:sqref>C16</xm:sqref>
        </x14:dataValidation>
        <x14:dataValidation type="list" allowBlank="1" showErrorMessage="1" xr:uid="{00000000-0002-0000-0000-000005000000}">
          <x14:formula1>
            <xm:f>Listes_déroulantes!$S$2:$S$7</xm:f>
          </x14:formula1>
          <xm:sqref>C37</xm:sqref>
        </x14:dataValidation>
        <x14:dataValidation type="list" allowBlank="1" showErrorMessage="1" xr:uid="{00000000-0002-0000-0000-000009000000}">
          <x14:formula1>
            <xm:f>Listes_déroulantes!$N$2:$N$6</xm:f>
          </x14:formula1>
          <xm:sqref>C33</xm:sqref>
        </x14:dataValidation>
        <x14:dataValidation type="list" allowBlank="1" showErrorMessage="1" xr:uid="{00000000-0002-0000-0000-00000A000000}">
          <x14:formula1>
            <xm:f>Listes_déroulantes!$D$2:$D$10</xm:f>
          </x14:formula1>
          <xm:sqref>C20</xm:sqref>
        </x14:dataValidation>
        <x14:dataValidation type="list" allowBlank="1" showErrorMessage="1" xr:uid="{00000000-0002-0000-0000-00000C000000}">
          <x14:formula1>
            <xm:f>Listes_déroulantes!$B$2:$B$5</xm:f>
          </x14:formula1>
          <xm:sqref>C32 C28 C22</xm:sqref>
        </x14:dataValidation>
        <x14:dataValidation type="list" allowBlank="1" showErrorMessage="1" xr:uid="{00000000-0002-0000-0000-00000E000000}">
          <x14:formula1>
            <xm:f>Listes_déroulantes!$I$2:$I$5</xm:f>
          </x14:formula1>
          <xm:sqref>C27</xm:sqref>
        </x14:dataValidation>
        <x14:dataValidation type="list" allowBlank="1" showErrorMessage="1" xr:uid="{00000000-0002-0000-0000-000011000000}">
          <x14:formula1>
            <xm:f>Listes_déroulantes!$O$2:$O$8</xm:f>
          </x14:formula1>
          <xm:sqref>C34</xm:sqref>
        </x14:dataValidation>
        <x14:dataValidation type="list" allowBlank="1" showErrorMessage="1" xr:uid="{00000000-0002-0000-0000-000010000000}">
          <x14:formula1>
            <xm:f>Listes_déroulantes!$K$2:$K$6</xm:f>
          </x14:formula1>
          <xm:sqref>C29 C32:C33</xm:sqref>
        </x14:dataValidation>
        <x14:dataValidation type="list" allowBlank="1" showInputMessage="1" showErrorMessage="1" xr:uid="{656B2387-DF36-4BFD-A25B-7C6D1FE68D35}">
          <x14:formula1>
            <xm:f>Listes_déroulantes!$H$2:$H$7</xm:f>
          </x14:formula1>
          <xm:sqref>C26</xm:sqref>
        </x14:dataValidation>
        <x14:dataValidation type="list" allowBlank="1" showErrorMessage="1" xr:uid="{00000000-0002-0000-0000-000007000000}">
          <x14:formula1>
            <xm:f>Listes_déroulantes!$L$2:$L$12</xm:f>
          </x14:formula1>
          <xm:sqref>C30</xm:sqref>
        </x14:dataValidation>
        <x14:dataValidation type="list" allowBlank="1" showErrorMessage="1" xr:uid="{00000000-0002-0000-0000-00000B000000}">
          <x14:formula1>
            <xm:f>Listes_déroulantes!$E$2:$E$7</xm:f>
          </x14:formula1>
          <xm:sqref>C21</xm:sqref>
        </x14:dataValidation>
        <x14:dataValidation type="list" allowBlank="1" showInputMessage="1" showErrorMessage="1" xr:uid="{F087A2B9-34BE-4618-83FA-550B5FFD0E06}">
          <x14:formula1>
            <xm:f>Listes_déroulantes!$F$2:$F$5</xm:f>
          </x14:formula1>
          <xm:sqref>C24</xm:sqref>
        </x14:dataValidation>
        <x14:dataValidation type="list" allowBlank="1" showErrorMessage="1" xr:uid="{00000000-0002-0000-0000-00000D000000}">
          <x14:formula1>
            <xm:f>Listes_déroulantes!$G$2:$G$6</xm:f>
          </x14:formula1>
          <xm:sqref>C25</xm:sqref>
        </x14:dataValidation>
        <x14:dataValidation type="list" allowBlank="1" showErrorMessage="1" xr:uid="{00000000-0002-0000-0000-000008000000}">
          <x14:formula1>
            <xm:f>Listes_déroulantes!$M$2:$M$7</xm:f>
          </x14:formula1>
          <xm:sqref>C31</xm:sqref>
        </x14:dataValidation>
        <x14:dataValidation type="list" allowBlank="1" showErrorMessage="1" xr:uid="{00000000-0002-0000-0000-000001000000}">
          <x14:formula1>
            <xm:f>Listes_déroulantes!$P$2:$P$8</xm:f>
          </x14:formula1>
          <xm:sqref>C35</xm:sqref>
        </x14:dataValidation>
        <x14:dataValidation type="list" allowBlank="1" showErrorMessage="1" xr:uid="{00000000-0002-0000-0000-000004000000}">
          <x14:formula1>
            <xm:f>Listes_déroulantes!$R$2:$R$8</xm:f>
          </x14:formula1>
          <xm:sqref>C36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L115"/>
  <sheetViews>
    <sheetView zoomScale="80" zoomScaleNormal="80" workbookViewId="0">
      <pane ySplit="1" topLeftCell="A15" activePane="bottomLeft" state="frozen"/>
      <selection pane="bottomLeft" activeCell="B19" sqref="B19"/>
    </sheetView>
  </sheetViews>
  <sheetFormatPr baseColWidth="10" defaultRowHeight="12.75" x14ac:dyDescent="0.2"/>
  <cols>
    <col min="1" max="1" width="13.28515625" customWidth="1"/>
    <col min="2" max="2" width="32.28515625" customWidth="1"/>
    <col min="3" max="3" width="29.42578125" style="11" customWidth="1"/>
    <col min="4" max="6" width="14.7109375" customWidth="1"/>
    <col min="7" max="7" width="17.7109375" customWidth="1"/>
    <col min="8" max="8" width="15.28515625" customWidth="1"/>
    <col min="9" max="9" width="14.7109375" customWidth="1"/>
    <col min="10" max="10" width="15" customWidth="1"/>
    <col min="11" max="11" width="5" style="11" customWidth="1"/>
    <col min="12" max="12" width="36.140625" style="11" customWidth="1"/>
    <col min="13" max="13" width="17" customWidth="1"/>
    <col min="14" max="1021" width="11.5703125" customWidth="1"/>
  </cols>
  <sheetData>
    <row r="1" spans="1:12" ht="32.25" customHeight="1" x14ac:dyDescent="0.2">
      <c r="B1" t="s">
        <v>40</v>
      </c>
      <c r="C1" s="11" t="s">
        <v>41</v>
      </c>
      <c r="D1" s="36" t="s">
        <v>120</v>
      </c>
      <c r="E1" s="36" t="s">
        <v>121</v>
      </c>
      <c r="F1" s="36" t="s">
        <v>0</v>
      </c>
      <c r="G1" s="36" t="s">
        <v>122</v>
      </c>
      <c r="H1" s="36" t="s">
        <v>123</v>
      </c>
      <c r="I1" s="36" t="s">
        <v>1</v>
      </c>
      <c r="J1" s="36" t="s">
        <v>2</v>
      </c>
      <c r="L1" s="11" t="s">
        <v>114</v>
      </c>
    </row>
    <row r="2" spans="1:12" x14ac:dyDescent="0.2">
      <c r="A2" t="s">
        <v>42</v>
      </c>
      <c r="B2" t="s">
        <v>16</v>
      </c>
      <c r="C2" s="11" t="s">
        <v>43</v>
      </c>
      <c r="D2" s="12" t="s">
        <v>44</v>
      </c>
      <c r="E2" s="12" t="s">
        <v>44</v>
      </c>
      <c r="F2" s="12" t="s">
        <v>45</v>
      </c>
      <c r="G2" s="12" t="s">
        <v>46</v>
      </c>
      <c r="H2" s="12" t="s">
        <v>46</v>
      </c>
      <c r="I2" s="12" t="s">
        <v>45</v>
      </c>
      <c r="J2" s="13" t="s">
        <v>45</v>
      </c>
      <c r="L2" s="31" t="s">
        <v>104</v>
      </c>
    </row>
    <row r="3" spans="1:12" x14ac:dyDescent="0.2">
      <c r="C3" s="11" t="s">
        <v>47</v>
      </c>
      <c r="D3" s="12" t="s">
        <v>46</v>
      </c>
      <c r="E3" s="22" t="s">
        <v>49</v>
      </c>
      <c r="F3" s="12" t="s">
        <v>46</v>
      </c>
      <c r="G3" s="12" t="s">
        <v>46</v>
      </c>
      <c r="H3" s="12" t="s">
        <v>46</v>
      </c>
      <c r="I3" s="12" t="s">
        <v>52</v>
      </c>
      <c r="J3" s="13" t="s">
        <v>49</v>
      </c>
      <c r="L3" s="32" t="s">
        <v>98</v>
      </c>
    </row>
    <row r="4" spans="1:12" x14ac:dyDescent="0.2">
      <c r="C4" s="11" t="s">
        <v>48</v>
      </c>
      <c r="D4" s="12" t="s">
        <v>49</v>
      </c>
      <c r="E4" s="12" t="s">
        <v>49</v>
      </c>
      <c r="F4" s="22" t="s">
        <v>49</v>
      </c>
      <c r="G4" s="12" t="s">
        <v>49</v>
      </c>
      <c r="H4" s="12" t="s">
        <v>49</v>
      </c>
      <c r="I4" s="12" t="s">
        <v>52</v>
      </c>
      <c r="J4" s="13" t="s">
        <v>49</v>
      </c>
      <c r="L4" s="26"/>
    </row>
    <row r="5" spans="1:12" x14ac:dyDescent="0.2">
      <c r="C5" s="11" t="s">
        <v>50</v>
      </c>
      <c r="D5" s="12" t="s">
        <v>46</v>
      </c>
      <c r="E5" s="12" t="s">
        <v>46</v>
      </c>
      <c r="F5" s="12" t="s">
        <v>46</v>
      </c>
      <c r="G5" s="12" t="s">
        <v>46</v>
      </c>
      <c r="H5" s="12" t="s">
        <v>46</v>
      </c>
      <c r="I5" s="12" t="s">
        <v>46</v>
      </c>
      <c r="J5" s="13" t="s">
        <v>46</v>
      </c>
    </row>
    <row r="6" spans="1:12" x14ac:dyDescent="0.2">
      <c r="C6" s="11" t="s">
        <v>51</v>
      </c>
      <c r="D6" s="12" t="s">
        <v>17</v>
      </c>
      <c r="E6" s="12" t="s">
        <v>17</v>
      </c>
      <c r="F6" s="12" t="s">
        <v>17</v>
      </c>
      <c r="G6" s="12" t="s">
        <v>17</v>
      </c>
      <c r="H6" s="12" t="s">
        <v>17</v>
      </c>
      <c r="I6" s="12" t="s">
        <v>17</v>
      </c>
      <c r="J6" s="13" t="s">
        <v>17</v>
      </c>
      <c r="L6" s="26"/>
    </row>
    <row r="7" spans="1:12" x14ac:dyDescent="0.2">
      <c r="B7" t="s">
        <v>18</v>
      </c>
      <c r="C7" s="11">
        <v>10000</v>
      </c>
      <c r="D7" s="12" t="s">
        <v>45</v>
      </c>
      <c r="E7" s="12" t="s">
        <v>45</v>
      </c>
      <c r="F7" s="12" t="s">
        <v>46</v>
      </c>
      <c r="G7" s="22" t="s">
        <v>46</v>
      </c>
      <c r="H7" s="44" t="s">
        <v>52</v>
      </c>
      <c r="I7" s="22" t="s">
        <v>46</v>
      </c>
      <c r="J7" s="13" t="s">
        <v>52</v>
      </c>
    </row>
    <row r="8" spans="1:12" x14ac:dyDescent="0.2">
      <c r="C8" s="23">
        <v>15000</v>
      </c>
      <c r="D8" s="12" t="s">
        <v>49</v>
      </c>
      <c r="E8" s="12" t="s">
        <v>49</v>
      </c>
      <c r="F8" s="12" t="s">
        <v>46</v>
      </c>
      <c r="G8" s="22" t="s">
        <v>46</v>
      </c>
      <c r="H8" s="12" t="s">
        <v>45</v>
      </c>
      <c r="I8" s="22" t="s">
        <v>46</v>
      </c>
      <c r="J8" s="13" t="s">
        <v>52</v>
      </c>
    </row>
    <row r="9" spans="1:12" x14ac:dyDescent="0.2">
      <c r="C9" s="23" t="s">
        <v>53</v>
      </c>
      <c r="D9" s="12" t="s">
        <v>49</v>
      </c>
      <c r="E9" s="12" t="s">
        <v>49</v>
      </c>
      <c r="F9" s="12" t="s">
        <v>46</v>
      </c>
      <c r="G9" s="22" t="s">
        <v>49</v>
      </c>
      <c r="H9" s="12" t="s">
        <v>45</v>
      </c>
      <c r="I9" s="22" t="s">
        <v>46</v>
      </c>
      <c r="J9" s="13" t="s">
        <v>45</v>
      </c>
    </row>
    <row r="10" spans="1:12" x14ac:dyDescent="0.2">
      <c r="C10" s="23">
        <v>50000</v>
      </c>
      <c r="D10" s="12" t="s">
        <v>49</v>
      </c>
      <c r="E10" s="12" t="s">
        <v>49</v>
      </c>
      <c r="F10" s="12" t="s">
        <v>46</v>
      </c>
      <c r="G10" s="22" t="s">
        <v>49</v>
      </c>
      <c r="H10" s="22" t="s">
        <v>44</v>
      </c>
      <c r="I10" s="22" t="s">
        <v>46</v>
      </c>
      <c r="J10" s="13" t="s">
        <v>44</v>
      </c>
    </row>
    <row r="11" spans="1:12" x14ac:dyDescent="0.2">
      <c r="B11" t="s">
        <v>19</v>
      </c>
      <c r="C11" s="23">
        <v>10000</v>
      </c>
      <c r="D11" s="12" t="s">
        <v>46</v>
      </c>
      <c r="E11" s="12" t="s">
        <v>46</v>
      </c>
      <c r="F11" s="12" t="s">
        <v>46</v>
      </c>
      <c r="G11" s="12" t="s">
        <v>46</v>
      </c>
      <c r="H11" s="12" t="s">
        <v>49</v>
      </c>
      <c r="I11" s="22" t="s">
        <v>46</v>
      </c>
      <c r="J11" s="13" t="s">
        <v>46</v>
      </c>
    </row>
    <row r="12" spans="1:12" x14ac:dyDescent="0.2">
      <c r="C12" s="23">
        <v>10000</v>
      </c>
      <c r="D12" s="12" t="s">
        <v>46</v>
      </c>
      <c r="E12" s="12" t="s">
        <v>46</v>
      </c>
      <c r="F12" s="12" t="s">
        <v>46</v>
      </c>
      <c r="G12" s="12" t="s">
        <v>46</v>
      </c>
      <c r="H12" s="12" t="s">
        <v>45</v>
      </c>
      <c r="I12" s="22" t="s">
        <v>49</v>
      </c>
      <c r="J12" s="13" t="s">
        <v>49</v>
      </c>
    </row>
    <row r="13" spans="1:12" x14ac:dyDescent="0.2">
      <c r="B13" t="s">
        <v>21</v>
      </c>
      <c r="C13" s="49" t="s">
        <v>168</v>
      </c>
      <c r="D13" s="48" t="s">
        <v>44</v>
      </c>
      <c r="E13" s="48" t="s">
        <v>44</v>
      </c>
      <c r="F13" s="48" t="s">
        <v>44</v>
      </c>
      <c r="G13" s="48" t="s">
        <v>44</v>
      </c>
      <c r="H13" s="48" t="s">
        <v>44</v>
      </c>
      <c r="I13" s="44" t="s">
        <v>52</v>
      </c>
      <c r="J13" s="48" t="s">
        <v>52</v>
      </c>
    </row>
    <row r="14" spans="1:12" x14ac:dyDescent="0.2">
      <c r="C14" s="49" t="s">
        <v>169</v>
      </c>
      <c r="D14" s="48" t="s">
        <v>46</v>
      </c>
      <c r="E14" s="48" t="s">
        <v>46</v>
      </c>
      <c r="F14" s="48" t="s">
        <v>46</v>
      </c>
      <c r="G14" s="48" t="s">
        <v>46</v>
      </c>
      <c r="H14" s="48" t="s">
        <v>46</v>
      </c>
      <c r="I14" s="44" t="s">
        <v>46</v>
      </c>
      <c r="J14" s="48" t="s">
        <v>46</v>
      </c>
    </row>
    <row r="15" spans="1:12" x14ac:dyDescent="0.2">
      <c r="C15" s="49" t="s">
        <v>170</v>
      </c>
      <c r="D15" s="48" t="s">
        <v>49</v>
      </c>
      <c r="E15" s="48" t="s">
        <v>49</v>
      </c>
      <c r="F15" s="48" t="s">
        <v>49</v>
      </c>
      <c r="G15" s="48" t="s">
        <v>49</v>
      </c>
      <c r="H15" s="48" t="s">
        <v>49</v>
      </c>
      <c r="I15" s="44" t="s">
        <v>44</v>
      </c>
      <c r="J15" s="48" t="s">
        <v>44</v>
      </c>
    </row>
    <row r="16" spans="1:12" x14ac:dyDescent="0.2">
      <c r="C16" s="49" t="s">
        <v>171</v>
      </c>
      <c r="D16" s="48" t="s">
        <v>46</v>
      </c>
      <c r="E16" s="48" t="s">
        <v>46</v>
      </c>
      <c r="F16" s="48" t="s">
        <v>46</v>
      </c>
      <c r="G16" s="48" t="s">
        <v>46</v>
      </c>
      <c r="H16" s="48" t="s">
        <v>46</v>
      </c>
      <c r="I16" s="44" t="s">
        <v>49</v>
      </c>
      <c r="J16" s="48" t="s">
        <v>49</v>
      </c>
    </row>
    <row r="17" spans="1:12" x14ac:dyDescent="0.2">
      <c r="C17" s="11" t="s">
        <v>51</v>
      </c>
      <c r="D17" s="12" t="s">
        <v>17</v>
      </c>
      <c r="E17" s="12" t="s">
        <v>17</v>
      </c>
      <c r="F17" s="12" t="s">
        <v>17</v>
      </c>
      <c r="G17" s="12" t="s">
        <v>17</v>
      </c>
      <c r="H17" s="12" t="s">
        <v>17</v>
      </c>
      <c r="I17" s="12" t="s">
        <v>17</v>
      </c>
      <c r="J17" s="13" t="s">
        <v>17</v>
      </c>
      <c r="L17"/>
    </row>
    <row r="18" spans="1:12" x14ac:dyDescent="0.2">
      <c r="B18" t="s">
        <v>22</v>
      </c>
      <c r="C18" s="23" t="s">
        <v>55</v>
      </c>
      <c r="D18" s="13" t="s">
        <v>44</v>
      </c>
      <c r="E18" s="13" t="s">
        <v>44</v>
      </c>
      <c r="F18" s="13" t="s">
        <v>44</v>
      </c>
      <c r="G18" s="13" t="s">
        <v>44</v>
      </c>
      <c r="H18" s="13" t="s">
        <v>44</v>
      </c>
      <c r="I18" s="22" t="s">
        <v>45</v>
      </c>
      <c r="J18" s="13" t="s">
        <v>45</v>
      </c>
    </row>
    <row r="19" spans="1:12" x14ac:dyDescent="0.2">
      <c r="C19" s="23" t="s">
        <v>124</v>
      </c>
      <c r="D19" s="13" t="s">
        <v>45</v>
      </c>
      <c r="E19" s="13" t="s">
        <v>45</v>
      </c>
      <c r="F19" s="13" t="s">
        <v>45</v>
      </c>
      <c r="G19" s="13" t="s">
        <v>45</v>
      </c>
      <c r="H19" s="13" t="s">
        <v>45</v>
      </c>
      <c r="I19" s="22" t="s">
        <v>45</v>
      </c>
      <c r="J19" s="13" t="s">
        <v>45</v>
      </c>
    </row>
    <row r="20" spans="1:12" x14ac:dyDescent="0.2">
      <c r="C20" s="23" t="s">
        <v>148</v>
      </c>
      <c r="D20" s="13" t="s">
        <v>52</v>
      </c>
      <c r="E20" s="13" t="s">
        <v>52</v>
      </c>
      <c r="F20" s="13" t="s">
        <v>52</v>
      </c>
      <c r="G20" s="13" t="s">
        <v>49</v>
      </c>
      <c r="H20" s="13" t="s">
        <v>49</v>
      </c>
      <c r="I20" s="22" t="s">
        <v>46</v>
      </c>
      <c r="J20" s="13" t="s">
        <v>46</v>
      </c>
    </row>
    <row r="21" spans="1:12" x14ac:dyDescent="0.2">
      <c r="C21" s="23" t="s">
        <v>149</v>
      </c>
      <c r="D21" s="13" t="s">
        <v>46</v>
      </c>
      <c r="E21" s="13" t="s">
        <v>46</v>
      </c>
      <c r="F21" s="13" t="s">
        <v>46</v>
      </c>
      <c r="G21" s="13" t="s">
        <v>46</v>
      </c>
      <c r="H21" s="13" t="s">
        <v>46</v>
      </c>
      <c r="I21" s="22" t="s">
        <v>46</v>
      </c>
      <c r="J21" s="13" t="s">
        <v>46</v>
      </c>
    </row>
    <row r="22" spans="1:12" x14ac:dyDescent="0.2">
      <c r="C22" s="11" t="s">
        <v>51</v>
      </c>
      <c r="D22" s="12" t="s">
        <v>17</v>
      </c>
      <c r="E22" s="12" t="s">
        <v>17</v>
      </c>
      <c r="F22" s="12" t="s">
        <v>17</v>
      </c>
      <c r="G22" s="12" t="s">
        <v>17</v>
      </c>
      <c r="H22" s="12" t="s">
        <v>17</v>
      </c>
      <c r="I22" s="12" t="s">
        <v>17</v>
      </c>
      <c r="J22" s="13" t="s">
        <v>17</v>
      </c>
    </row>
    <row r="23" spans="1:12" x14ac:dyDescent="0.2">
      <c r="B23" s="24" t="s">
        <v>23</v>
      </c>
      <c r="C23" s="23" t="s">
        <v>54</v>
      </c>
      <c r="D23" s="13" t="s">
        <v>46</v>
      </c>
      <c r="E23" s="13" t="s">
        <v>46</v>
      </c>
      <c r="F23" s="13" t="s">
        <v>46</v>
      </c>
      <c r="G23" s="13" t="s">
        <v>46</v>
      </c>
      <c r="H23" s="13" t="s">
        <v>46</v>
      </c>
      <c r="I23" s="13" t="s">
        <v>46</v>
      </c>
      <c r="J23" s="13" t="s">
        <v>49</v>
      </c>
    </row>
    <row r="24" spans="1:12" x14ac:dyDescent="0.2">
      <c r="C24" s="23" t="s">
        <v>55</v>
      </c>
      <c r="D24" s="13" t="s">
        <v>46</v>
      </c>
      <c r="E24" s="13" t="s">
        <v>46</v>
      </c>
      <c r="F24" s="13" t="s">
        <v>46</v>
      </c>
      <c r="G24" s="13" t="s">
        <v>46</v>
      </c>
      <c r="H24" s="13" t="s">
        <v>46</v>
      </c>
      <c r="I24" s="13" t="s">
        <v>46</v>
      </c>
      <c r="J24" s="13" t="s">
        <v>46</v>
      </c>
    </row>
    <row r="25" spans="1:12" x14ac:dyDescent="0.2">
      <c r="C25" s="23" t="s">
        <v>51</v>
      </c>
      <c r="D25" s="12" t="s">
        <v>17</v>
      </c>
      <c r="E25" s="12" t="s">
        <v>17</v>
      </c>
      <c r="F25" s="12" t="s">
        <v>17</v>
      </c>
      <c r="G25" s="12" t="s">
        <v>17</v>
      </c>
      <c r="H25" s="12" t="s">
        <v>17</v>
      </c>
      <c r="I25" s="12" t="s">
        <v>17</v>
      </c>
      <c r="J25" s="13" t="s">
        <v>17</v>
      </c>
    </row>
    <row r="26" spans="1:12" x14ac:dyDescent="0.2">
      <c r="A26" t="s">
        <v>24</v>
      </c>
      <c r="B26" t="s">
        <v>25</v>
      </c>
      <c r="C26" s="11" t="s">
        <v>54</v>
      </c>
      <c r="D26" s="12" t="s">
        <v>44</v>
      </c>
      <c r="E26" s="22" t="s">
        <v>45</v>
      </c>
      <c r="F26" s="22" t="s">
        <v>46</v>
      </c>
      <c r="G26" s="22" t="s">
        <v>45</v>
      </c>
      <c r="H26" s="22" t="s">
        <v>52</v>
      </c>
      <c r="I26" s="13" t="s">
        <v>46</v>
      </c>
      <c r="J26" s="13" t="s">
        <v>52</v>
      </c>
    </row>
    <row r="27" spans="1:12" x14ac:dyDescent="0.2">
      <c r="C27" s="11" t="s">
        <v>55</v>
      </c>
      <c r="D27" s="12" t="s">
        <v>52</v>
      </c>
      <c r="E27" s="13" t="s">
        <v>49</v>
      </c>
      <c r="F27" s="12" t="s">
        <v>46</v>
      </c>
      <c r="G27" s="22" t="s">
        <v>49</v>
      </c>
      <c r="H27" s="22" t="s">
        <v>44</v>
      </c>
      <c r="I27" s="13" t="s">
        <v>45</v>
      </c>
      <c r="J27" s="13" t="s">
        <v>44</v>
      </c>
    </row>
    <row r="28" spans="1:12" x14ac:dyDescent="0.2">
      <c r="C28" s="11" t="s">
        <v>51</v>
      </c>
      <c r="D28" s="12" t="s">
        <v>17</v>
      </c>
      <c r="E28" s="12" t="s">
        <v>17</v>
      </c>
      <c r="F28" s="12" t="s">
        <v>17</v>
      </c>
      <c r="G28" s="12" t="s">
        <v>17</v>
      </c>
      <c r="H28" s="12" t="s">
        <v>17</v>
      </c>
      <c r="I28" s="12" t="s">
        <v>17</v>
      </c>
      <c r="J28" s="13" t="s">
        <v>17</v>
      </c>
    </row>
    <row r="29" spans="1:12" ht="38.25" x14ac:dyDescent="0.2">
      <c r="B29" t="s">
        <v>125</v>
      </c>
      <c r="C29" s="46">
        <v>7</v>
      </c>
      <c r="D29" s="12" t="s">
        <v>44</v>
      </c>
      <c r="E29" s="13" t="s">
        <v>46</v>
      </c>
      <c r="F29" s="13" t="s">
        <v>46</v>
      </c>
      <c r="G29" s="13" t="s">
        <v>46</v>
      </c>
      <c r="H29" s="13" t="s">
        <v>46</v>
      </c>
      <c r="I29" s="13" t="s">
        <v>46</v>
      </c>
      <c r="J29" s="13" t="s">
        <v>46</v>
      </c>
    </row>
    <row r="30" spans="1:12" x14ac:dyDescent="0.2">
      <c r="C30" s="47" t="s">
        <v>165</v>
      </c>
      <c r="D30" s="12" t="s">
        <v>45</v>
      </c>
      <c r="E30" s="13" t="s">
        <v>46</v>
      </c>
      <c r="F30" s="13" t="s">
        <v>46</v>
      </c>
      <c r="G30" s="13" t="s">
        <v>46</v>
      </c>
      <c r="H30" s="13" t="s">
        <v>46</v>
      </c>
      <c r="I30" s="13" t="s">
        <v>46</v>
      </c>
      <c r="J30" s="13" t="s">
        <v>46</v>
      </c>
    </row>
    <row r="31" spans="1:12" x14ac:dyDescent="0.2">
      <c r="C31" s="46" t="s">
        <v>166</v>
      </c>
      <c r="D31" s="44" t="s">
        <v>49</v>
      </c>
      <c r="E31" s="12" t="s">
        <v>46</v>
      </c>
      <c r="F31" s="13" t="s">
        <v>46</v>
      </c>
      <c r="G31" s="13" t="s">
        <v>46</v>
      </c>
      <c r="H31" s="13" t="s">
        <v>46</v>
      </c>
      <c r="I31" s="13" t="s">
        <v>46</v>
      </c>
      <c r="J31" s="13" t="s">
        <v>46</v>
      </c>
    </row>
    <row r="32" spans="1:12" x14ac:dyDescent="0.2">
      <c r="C32" s="46" t="s">
        <v>167</v>
      </c>
      <c r="D32" s="44" t="s">
        <v>52</v>
      </c>
      <c r="E32" s="13" t="s">
        <v>46</v>
      </c>
      <c r="F32" s="13" t="s">
        <v>46</v>
      </c>
      <c r="G32" s="13" t="s">
        <v>46</v>
      </c>
      <c r="H32" s="13" t="s">
        <v>46</v>
      </c>
      <c r="I32" s="13" t="s">
        <v>46</v>
      </c>
      <c r="J32" s="13" t="s">
        <v>46</v>
      </c>
    </row>
    <row r="33" spans="2:12" x14ac:dyDescent="0.2">
      <c r="B33" s="24" t="s">
        <v>126</v>
      </c>
      <c r="C33" s="23" t="s">
        <v>54</v>
      </c>
      <c r="D33" s="22" t="s">
        <v>44</v>
      </c>
      <c r="E33" s="13" t="s">
        <v>44</v>
      </c>
      <c r="F33" s="13" t="s">
        <v>44</v>
      </c>
      <c r="G33" s="13" t="s">
        <v>44</v>
      </c>
      <c r="H33" s="13" t="s">
        <v>44</v>
      </c>
      <c r="I33" s="13" t="s">
        <v>46</v>
      </c>
      <c r="J33" s="13" t="s">
        <v>46</v>
      </c>
    </row>
    <row r="34" spans="2:12" x14ac:dyDescent="0.2">
      <c r="C34" s="23" t="s">
        <v>55</v>
      </c>
      <c r="D34" s="22" t="s">
        <v>52</v>
      </c>
      <c r="E34" s="13" t="s">
        <v>52</v>
      </c>
      <c r="F34" s="13" t="s">
        <v>52</v>
      </c>
      <c r="G34" s="13" t="s">
        <v>52</v>
      </c>
      <c r="H34" s="13" t="s">
        <v>52</v>
      </c>
      <c r="I34" s="13" t="s">
        <v>44</v>
      </c>
      <c r="J34" s="13" t="s">
        <v>45</v>
      </c>
    </row>
    <row r="35" spans="2:12" x14ac:dyDescent="0.2">
      <c r="C35" s="23" t="s">
        <v>51</v>
      </c>
      <c r="D35" s="22" t="s">
        <v>17</v>
      </c>
      <c r="E35" s="13" t="s">
        <v>17</v>
      </c>
      <c r="F35" s="13" t="s">
        <v>17</v>
      </c>
      <c r="G35" s="13" t="s">
        <v>17</v>
      </c>
      <c r="H35" s="13" t="s">
        <v>17</v>
      </c>
      <c r="I35" s="13" t="s">
        <v>17</v>
      </c>
      <c r="J35" s="13" t="s">
        <v>17</v>
      </c>
    </row>
    <row r="36" spans="2:12" x14ac:dyDescent="0.2">
      <c r="B36" t="s">
        <v>106</v>
      </c>
      <c r="C36" s="23" t="s">
        <v>107</v>
      </c>
      <c r="D36" s="13" t="s">
        <v>45</v>
      </c>
      <c r="E36" s="13" t="s">
        <v>45</v>
      </c>
      <c r="F36" s="13" t="s">
        <v>46</v>
      </c>
      <c r="G36" s="13" t="s">
        <v>45</v>
      </c>
      <c r="H36" s="13" t="s">
        <v>44</v>
      </c>
      <c r="I36" s="13" t="s">
        <v>46</v>
      </c>
      <c r="J36" s="13" t="s">
        <v>46</v>
      </c>
    </row>
    <row r="37" spans="2:12" x14ac:dyDescent="0.2">
      <c r="C37" s="23" t="s">
        <v>108</v>
      </c>
      <c r="D37" s="13" t="s">
        <v>46</v>
      </c>
      <c r="E37" s="13" t="s">
        <v>46</v>
      </c>
      <c r="F37" s="13" t="s">
        <v>46</v>
      </c>
      <c r="G37" s="13" t="s">
        <v>46</v>
      </c>
      <c r="H37" s="13" t="s">
        <v>49</v>
      </c>
      <c r="I37" s="13" t="s">
        <v>45</v>
      </c>
      <c r="J37" s="13" t="s">
        <v>46</v>
      </c>
    </row>
    <row r="38" spans="2:12" x14ac:dyDescent="0.2">
      <c r="C38" s="23" t="s">
        <v>109</v>
      </c>
      <c r="D38" s="13" t="s">
        <v>49</v>
      </c>
      <c r="E38" s="13" t="s">
        <v>49</v>
      </c>
      <c r="F38" s="13" t="s">
        <v>46</v>
      </c>
      <c r="G38" s="13" t="s">
        <v>49</v>
      </c>
      <c r="H38" s="13" t="s">
        <v>52</v>
      </c>
      <c r="I38" s="25" t="s">
        <v>44</v>
      </c>
      <c r="J38" s="13" t="s">
        <v>46</v>
      </c>
      <c r="L38" s="30"/>
    </row>
    <row r="39" spans="2:12" x14ac:dyDescent="0.2">
      <c r="C39" s="11" t="s">
        <v>51</v>
      </c>
      <c r="D39" s="12" t="s">
        <v>17</v>
      </c>
      <c r="E39" s="12" t="s">
        <v>17</v>
      </c>
      <c r="F39" s="12" t="s">
        <v>17</v>
      </c>
      <c r="G39" s="12" t="s">
        <v>17</v>
      </c>
      <c r="H39" s="12" t="s">
        <v>17</v>
      </c>
      <c r="I39" s="12" t="s">
        <v>17</v>
      </c>
      <c r="J39" s="13" t="s">
        <v>17</v>
      </c>
    </row>
    <row r="40" spans="2:12" ht="26.25" customHeight="1" x14ac:dyDescent="0.2">
      <c r="B40" t="s">
        <v>127</v>
      </c>
      <c r="C40" s="11" t="s">
        <v>110</v>
      </c>
      <c r="D40" s="22" t="s">
        <v>46</v>
      </c>
      <c r="E40" s="22" t="s">
        <v>46</v>
      </c>
      <c r="F40" s="22" t="s">
        <v>46</v>
      </c>
      <c r="G40" s="22" t="s">
        <v>46</v>
      </c>
      <c r="H40" s="13" t="s">
        <v>44</v>
      </c>
      <c r="I40" s="13" t="s">
        <v>46</v>
      </c>
      <c r="J40" s="13" t="s">
        <v>52</v>
      </c>
    </row>
    <row r="41" spans="2:12" x14ac:dyDescent="0.2">
      <c r="C41" s="28" t="s">
        <v>140</v>
      </c>
      <c r="D41" s="22" t="s">
        <v>46</v>
      </c>
      <c r="E41" s="22" t="s">
        <v>46</v>
      </c>
      <c r="F41" s="22" t="s">
        <v>46</v>
      </c>
      <c r="G41" s="22" t="s">
        <v>46</v>
      </c>
      <c r="H41" s="13" t="s">
        <v>45</v>
      </c>
      <c r="I41" s="13" t="s">
        <v>46</v>
      </c>
      <c r="J41" s="13" t="s">
        <v>49</v>
      </c>
    </row>
    <row r="42" spans="2:12" x14ac:dyDescent="0.2">
      <c r="C42" s="28" t="s">
        <v>111</v>
      </c>
      <c r="D42" s="22" t="s">
        <v>46</v>
      </c>
      <c r="E42" s="22" t="s">
        <v>46</v>
      </c>
      <c r="F42" s="22" t="s">
        <v>46</v>
      </c>
      <c r="G42" s="22" t="s">
        <v>46</v>
      </c>
      <c r="H42" s="13" t="s">
        <v>49</v>
      </c>
      <c r="I42" s="13" t="s">
        <v>46</v>
      </c>
      <c r="J42" s="13" t="s">
        <v>45</v>
      </c>
    </row>
    <row r="43" spans="2:12" x14ac:dyDescent="0.2">
      <c r="C43" s="11" t="s">
        <v>117</v>
      </c>
      <c r="D43" s="22" t="s">
        <v>46</v>
      </c>
      <c r="E43" s="22" t="s">
        <v>46</v>
      </c>
      <c r="F43" s="22" t="s">
        <v>46</v>
      </c>
      <c r="G43" s="22" t="s">
        <v>46</v>
      </c>
      <c r="H43" s="13" t="s">
        <v>52</v>
      </c>
      <c r="I43" s="13" t="s">
        <v>46</v>
      </c>
      <c r="J43" s="13" t="s">
        <v>44</v>
      </c>
    </row>
    <row r="44" spans="2:12" x14ac:dyDescent="0.2">
      <c r="C44" s="11" t="s">
        <v>51</v>
      </c>
      <c r="D44" s="22" t="s">
        <v>17</v>
      </c>
      <c r="E44" s="13" t="s">
        <v>17</v>
      </c>
      <c r="F44" s="13" t="s">
        <v>17</v>
      </c>
      <c r="G44" s="13" t="s">
        <v>17</v>
      </c>
      <c r="H44" s="13" t="s">
        <v>17</v>
      </c>
      <c r="I44" s="13" t="s">
        <v>17</v>
      </c>
      <c r="J44" s="13" t="s">
        <v>17</v>
      </c>
    </row>
    <row r="45" spans="2:12" ht="25.5" x14ac:dyDescent="0.2">
      <c r="B45" t="s">
        <v>128</v>
      </c>
      <c r="C45" s="11" t="s">
        <v>138</v>
      </c>
      <c r="D45" s="44" t="s">
        <v>44</v>
      </c>
      <c r="E45" s="44" t="s">
        <v>44</v>
      </c>
      <c r="F45" s="45" t="s">
        <v>45</v>
      </c>
      <c r="G45" s="12" t="s">
        <v>45</v>
      </c>
      <c r="H45" s="12" t="s">
        <v>45</v>
      </c>
      <c r="I45" s="13" t="s">
        <v>46</v>
      </c>
      <c r="J45" s="13" t="s">
        <v>46</v>
      </c>
    </row>
    <row r="46" spans="2:12" x14ac:dyDescent="0.2">
      <c r="C46" s="11" t="s">
        <v>139</v>
      </c>
      <c r="D46" s="22" t="s">
        <v>46</v>
      </c>
      <c r="E46" s="22" t="s">
        <v>46</v>
      </c>
      <c r="F46" s="14" t="s">
        <v>46</v>
      </c>
      <c r="G46" s="12" t="s">
        <v>46</v>
      </c>
      <c r="H46" s="12" t="s">
        <v>46</v>
      </c>
      <c r="I46" s="13" t="s">
        <v>46</v>
      </c>
      <c r="J46" s="13" t="s">
        <v>46</v>
      </c>
    </row>
    <row r="47" spans="2:12" x14ac:dyDescent="0.2">
      <c r="C47" s="11" t="s">
        <v>51</v>
      </c>
      <c r="D47" s="12" t="s">
        <v>17</v>
      </c>
      <c r="E47" s="12" t="s">
        <v>17</v>
      </c>
      <c r="F47" s="12" t="s">
        <v>17</v>
      </c>
      <c r="G47" s="12" t="s">
        <v>17</v>
      </c>
      <c r="H47" s="12" t="s">
        <v>17</v>
      </c>
      <c r="I47" s="12" t="s">
        <v>17</v>
      </c>
      <c r="J47" s="13" t="s">
        <v>17</v>
      </c>
    </row>
    <row r="48" spans="2:12" x14ac:dyDescent="0.2">
      <c r="B48" t="s">
        <v>27</v>
      </c>
      <c r="C48" s="11" t="s">
        <v>54</v>
      </c>
      <c r="D48" s="12" t="s">
        <v>44</v>
      </c>
      <c r="E48" s="12" t="s">
        <v>44</v>
      </c>
      <c r="F48" s="12" t="s">
        <v>46</v>
      </c>
      <c r="G48" s="22" t="s">
        <v>45</v>
      </c>
      <c r="H48" s="13" t="s">
        <v>46</v>
      </c>
      <c r="I48" s="13" t="s">
        <v>46</v>
      </c>
      <c r="J48" s="13" t="s">
        <v>46</v>
      </c>
    </row>
    <row r="49" spans="1:12" x14ac:dyDescent="0.2">
      <c r="C49" s="11" t="s">
        <v>55</v>
      </c>
      <c r="D49" s="22" t="s">
        <v>49</v>
      </c>
      <c r="E49" s="22" t="s">
        <v>49</v>
      </c>
      <c r="F49" s="12" t="s">
        <v>46</v>
      </c>
      <c r="G49" s="22" t="s">
        <v>49</v>
      </c>
      <c r="H49" s="13" t="s">
        <v>46</v>
      </c>
      <c r="I49" s="13" t="s">
        <v>46</v>
      </c>
      <c r="J49" s="13" t="s">
        <v>46</v>
      </c>
    </row>
    <row r="50" spans="1:12" x14ac:dyDescent="0.2">
      <c r="C50" s="11" t="s">
        <v>51</v>
      </c>
      <c r="D50" s="12" t="s">
        <v>17</v>
      </c>
      <c r="E50" s="12" t="s">
        <v>17</v>
      </c>
      <c r="F50" s="12" t="s">
        <v>17</v>
      </c>
      <c r="G50" s="12" t="s">
        <v>17</v>
      </c>
      <c r="H50" s="12" t="s">
        <v>17</v>
      </c>
      <c r="I50" s="12" t="s">
        <v>17</v>
      </c>
      <c r="J50" s="13" t="s">
        <v>17</v>
      </c>
    </row>
    <row r="51" spans="1:12" x14ac:dyDescent="0.2">
      <c r="B51" t="s">
        <v>28</v>
      </c>
      <c r="C51" s="23" t="s">
        <v>57</v>
      </c>
      <c r="D51" s="13" t="s">
        <v>46</v>
      </c>
      <c r="E51" s="13" t="s">
        <v>46</v>
      </c>
      <c r="F51" s="13" t="s">
        <v>46</v>
      </c>
      <c r="G51" s="13" t="s">
        <v>46</v>
      </c>
      <c r="H51" s="13" t="s">
        <v>45</v>
      </c>
      <c r="I51" s="14" t="s">
        <v>45</v>
      </c>
      <c r="J51" s="13" t="s">
        <v>46</v>
      </c>
    </row>
    <row r="52" spans="1:12" x14ac:dyDescent="0.2">
      <c r="C52" s="23" t="s">
        <v>58</v>
      </c>
      <c r="D52" s="13" t="s">
        <v>46</v>
      </c>
      <c r="E52" s="13" t="s">
        <v>46</v>
      </c>
      <c r="F52" s="13" t="s">
        <v>46</v>
      </c>
      <c r="G52" s="13" t="s">
        <v>46</v>
      </c>
      <c r="H52" s="13" t="s">
        <v>46</v>
      </c>
      <c r="I52" s="14" t="s">
        <v>45</v>
      </c>
      <c r="J52" s="13" t="s">
        <v>46</v>
      </c>
    </row>
    <row r="53" spans="1:12" x14ac:dyDescent="0.2">
      <c r="C53" s="11" t="s">
        <v>55</v>
      </c>
      <c r="D53" s="13" t="s">
        <v>46</v>
      </c>
      <c r="E53" s="13" t="s">
        <v>46</v>
      </c>
      <c r="F53" s="13" t="s">
        <v>46</v>
      </c>
      <c r="G53" s="13" t="s">
        <v>46</v>
      </c>
      <c r="H53" s="13" t="s">
        <v>46</v>
      </c>
      <c r="I53" s="14" t="s">
        <v>46</v>
      </c>
      <c r="J53" s="13" t="s">
        <v>46</v>
      </c>
    </row>
    <row r="54" spans="1:12" x14ac:dyDescent="0.2">
      <c r="C54" s="11" t="s">
        <v>51</v>
      </c>
      <c r="D54" s="12" t="s">
        <v>17</v>
      </c>
      <c r="E54" s="12" t="s">
        <v>17</v>
      </c>
      <c r="F54" s="12" t="s">
        <v>17</v>
      </c>
      <c r="G54" s="12" t="s">
        <v>17</v>
      </c>
      <c r="H54" s="12" t="s">
        <v>17</v>
      </c>
      <c r="I54" s="12" t="s">
        <v>17</v>
      </c>
      <c r="J54" s="13" t="s">
        <v>17</v>
      </c>
    </row>
    <row r="55" spans="1:12" ht="25.5" x14ac:dyDescent="0.2">
      <c r="B55" s="24" t="s">
        <v>129</v>
      </c>
      <c r="C55" s="23" t="s">
        <v>110</v>
      </c>
      <c r="D55" s="13" t="s">
        <v>46</v>
      </c>
      <c r="E55" s="13" t="s">
        <v>46</v>
      </c>
      <c r="F55" s="13" t="s">
        <v>46</v>
      </c>
      <c r="G55" s="13" t="s">
        <v>46</v>
      </c>
      <c r="H55" s="13" t="s">
        <v>46</v>
      </c>
      <c r="I55" s="13" t="s">
        <v>46</v>
      </c>
      <c r="J55" s="13" t="s">
        <v>46</v>
      </c>
      <c r="K55"/>
      <c r="L55" s="30"/>
    </row>
    <row r="56" spans="1:12" x14ac:dyDescent="0.2">
      <c r="C56" s="37" t="s">
        <v>146</v>
      </c>
      <c r="D56" s="13" t="s">
        <v>46</v>
      </c>
      <c r="E56" s="13" t="s">
        <v>46</v>
      </c>
      <c r="F56" s="13" t="s">
        <v>46</v>
      </c>
      <c r="G56" s="13" t="s">
        <v>46</v>
      </c>
      <c r="H56" s="13" t="s">
        <v>46</v>
      </c>
      <c r="I56" s="13" t="s">
        <v>46</v>
      </c>
      <c r="J56" s="13" t="s">
        <v>49</v>
      </c>
      <c r="K56"/>
    </row>
    <row r="57" spans="1:12" x14ac:dyDescent="0.2">
      <c r="C57" s="37" t="s">
        <v>117</v>
      </c>
      <c r="D57" s="13" t="s">
        <v>46</v>
      </c>
      <c r="E57" s="13" t="s">
        <v>46</v>
      </c>
      <c r="F57" s="13" t="s">
        <v>46</v>
      </c>
      <c r="G57" s="13" t="s">
        <v>46</v>
      </c>
      <c r="H57" s="13" t="s">
        <v>46</v>
      </c>
      <c r="I57" s="13" t="s">
        <v>46</v>
      </c>
      <c r="J57" s="13" t="s">
        <v>52</v>
      </c>
      <c r="K57"/>
    </row>
    <row r="58" spans="1:12" x14ac:dyDescent="0.2">
      <c r="C58" s="24" t="s">
        <v>51</v>
      </c>
      <c r="D58" s="13" t="s">
        <v>17</v>
      </c>
      <c r="E58" s="13" t="s">
        <v>17</v>
      </c>
      <c r="F58" s="13" t="s">
        <v>17</v>
      </c>
      <c r="G58" s="13" t="s">
        <v>17</v>
      </c>
      <c r="H58" s="13" t="s">
        <v>17</v>
      </c>
      <c r="I58" s="13" t="s">
        <v>17</v>
      </c>
      <c r="J58" s="13" t="s">
        <v>17</v>
      </c>
      <c r="K58"/>
    </row>
    <row r="59" spans="1:12" ht="25.5" x14ac:dyDescent="0.2">
      <c r="A59" t="s">
        <v>36</v>
      </c>
      <c r="B59" t="s">
        <v>59</v>
      </c>
      <c r="C59" s="11" t="s">
        <v>60</v>
      </c>
      <c r="D59" s="12" t="s">
        <v>44</v>
      </c>
      <c r="E59" s="12" t="s">
        <v>44</v>
      </c>
      <c r="F59" s="22" t="s">
        <v>46</v>
      </c>
      <c r="G59" s="22" t="s">
        <v>45</v>
      </c>
      <c r="H59" s="12" t="s">
        <v>52</v>
      </c>
      <c r="I59" s="12" t="s">
        <v>46</v>
      </c>
      <c r="J59" s="13" t="s">
        <v>46</v>
      </c>
    </row>
    <row r="60" spans="1:12" x14ac:dyDescent="0.2">
      <c r="C60" s="11" t="s">
        <v>61</v>
      </c>
      <c r="D60" s="12" t="s">
        <v>44</v>
      </c>
      <c r="E60" s="12" t="s">
        <v>44</v>
      </c>
      <c r="F60" s="22" t="s">
        <v>46</v>
      </c>
      <c r="G60" s="22" t="s">
        <v>45</v>
      </c>
      <c r="H60" s="12" t="s">
        <v>52</v>
      </c>
      <c r="I60" s="12" t="s">
        <v>46</v>
      </c>
      <c r="J60" s="13" t="s">
        <v>46</v>
      </c>
    </row>
    <row r="61" spans="1:12" x14ac:dyDescent="0.2">
      <c r="C61" s="11" t="s">
        <v>130</v>
      </c>
      <c r="D61" s="38" t="s">
        <v>52</v>
      </c>
      <c r="E61" s="12" t="s">
        <v>49</v>
      </c>
      <c r="F61" s="12" t="s">
        <v>49</v>
      </c>
      <c r="G61" s="22" t="s">
        <v>49</v>
      </c>
      <c r="H61" s="12" t="s">
        <v>44</v>
      </c>
      <c r="I61" s="12" t="s">
        <v>52</v>
      </c>
      <c r="J61" s="13" t="s">
        <v>46</v>
      </c>
      <c r="L61" s="26"/>
    </row>
    <row r="62" spans="1:12" ht="25.5" x14ac:dyDescent="0.2">
      <c r="C62" s="11" t="s">
        <v>115</v>
      </c>
      <c r="D62" s="12" t="s">
        <v>52</v>
      </c>
      <c r="E62" s="12" t="s">
        <v>52</v>
      </c>
      <c r="F62" s="12" t="s">
        <v>46</v>
      </c>
      <c r="G62" s="12" t="s">
        <v>52</v>
      </c>
      <c r="H62" s="12" t="s">
        <v>52</v>
      </c>
      <c r="I62" s="12" t="s">
        <v>44</v>
      </c>
      <c r="J62" s="13" t="s">
        <v>49</v>
      </c>
      <c r="L62" s="26"/>
    </row>
    <row r="63" spans="1:12" ht="25.5" x14ac:dyDescent="0.2">
      <c r="C63" s="11" t="s">
        <v>116</v>
      </c>
      <c r="D63" s="12" t="s">
        <v>52</v>
      </c>
      <c r="E63" s="12" t="s">
        <v>52</v>
      </c>
      <c r="F63" s="12" t="s">
        <v>46</v>
      </c>
      <c r="G63" s="12" t="s">
        <v>52</v>
      </c>
      <c r="H63" s="12" t="s">
        <v>52</v>
      </c>
      <c r="I63" s="12" t="s">
        <v>44</v>
      </c>
      <c r="J63" s="13" t="s">
        <v>46</v>
      </c>
      <c r="L63" s="26"/>
    </row>
    <row r="64" spans="1:12" x14ac:dyDescent="0.2">
      <c r="C64" s="11" t="s">
        <v>150</v>
      </c>
      <c r="D64" s="22" t="s">
        <v>52</v>
      </c>
      <c r="E64" s="22" t="s">
        <v>52</v>
      </c>
      <c r="F64" s="22" t="s">
        <v>52</v>
      </c>
      <c r="G64" s="22" t="s">
        <v>52</v>
      </c>
      <c r="H64" s="22" t="s">
        <v>52</v>
      </c>
      <c r="I64" s="22" t="s">
        <v>52</v>
      </c>
      <c r="J64" s="13" t="s">
        <v>44</v>
      </c>
      <c r="L64" s="26"/>
    </row>
    <row r="65" spans="2:12" x14ac:dyDescent="0.2">
      <c r="C65" s="11" t="s">
        <v>62</v>
      </c>
      <c r="D65" s="12" t="s">
        <v>46</v>
      </c>
      <c r="E65" s="12" t="s">
        <v>46</v>
      </c>
      <c r="F65" s="12" t="s">
        <v>46</v>
      </c>
      <c r="G65" s="12" t="s">
        <v>46</v>
      </c>
      <c r="H65" s="12" t="s">
        <v>46</v>
      </c>
      <c r="I65" s="12" t="s">
        <v>46</v>
      </c>
      <c r="J65" s="13" t="s">
        <v>46</v>
      </c>
    </row>
    <row r="66" spans="2:12" x14ac:dyDescent="0.2">
      <c r="C66" s="11" t="s">
        <v>63</v>
      </c>
      <c r="D66" s="12" t="s">
        <v>45</v>
      </c>
      <c r="E66" s="12" t="s">
        <v>45</v>
      </c>
      <c r="F66" s="12" t="s">
        <v>45</v>
      </c>
      <c r="G66" s="12" t="s">
        <v>45</v>
      </c>
      <c r="H66" s="12" t="s">
        <v>45</v>
      </c>
      <c r="I66" s="12" t="s">
        <v>46</v>
      </c>
      <c r="J66" s="13" t="s">
        <v>46</v>
      </c>
    </row>
    <row r="67" spans="2:12" x14ac:dyDescent="0.2">
      <c r="C67" s="11" t="s">
        <v>64</v>
      </c>
      <c r="D67" s="22" t="s">
        <v>52</v>
      </c>
      <c r="E67" s="12" t="s">
        <v>49</v>
      </c>
      <c r="F67" s="12" t="s">
        <v>46</v>
      </c>
      <c r="G67" s="12" t="s">
        <v>49</v>
      </c>
      <c r="H67" s="12" t="s">
        <v>49</v>
      </c>
      <c r="I67" s="22" t="s">
        <v>44</v>
      </c>
      <c r="J67" s="22" t="s">
        <v>44</v>
      </c>
    </row>
    <row r="68" spans="2:12" x14ac:dyDescent="0.2">
      <c r="C68" s="11" t="s">
        <v>51</v>
      </c>
      <c r="D68" s="12" t="s">
        <v>17</v>
      </c>
      <c r="E68" s="12" t="s">
        <v>17</v>
      </c>
      <c r="F68" s="12" t="s">
        <v>17</v>
      </c>
      <c r="G68" s="12" t="s">
        <v>17</v>
      </c>
      <c r="H68" s="12" t="s">
        <v>17</v>
      </c>
      <c r="I68" s="12" t="s">
        <v>17</v>
      </c>
      <c r="J68" s="13" t="s">
        <v>17</v>
      </c>
    </row>
    <row r="69" spans="2:12" ht="25.5" x14ac:dyDescent="0.2">
      <c r="B69" s="24" t="s">
        <v>131</v>
      </c>
      <c r="C69" s="23" t="s">
        <v>65</v>
      </c>
      <c r="D69" s="12" t="s">
        <v>52</v>
      </c>
      <c r="E69" s="12" t="s">
        <v>52</v>
      </c>
      <c r="F69" s="13" t="s">
        <v>52</v>
      </c>
      <c r="G69" s="12" t="s">
        <v>52</v>
      </c>
      <c r="H69" s="12" t="s">
        <v>52</v>
      </c>
      <c r="I69" s="13" t="s">
        <v>44</v>
      </c>
      <c r="J69" s="13" t="s">
        <v>49</v>
      </c>
    </row>
    <row r="70" spans="2:12" x14ac:dyDescent="0.2">
      <c r="C70" s="23" t="s">
        <v>132</v>
      </c>
      <c r="D70" s="13" t="s">
        <v>49</v>
      </c>
      <c r="E70" s="13" t="s">
        <v>49</v>
      </c>
      <c r="F70" s="13" t="s">
        <v>49</v>
      </c>
      <c r="G70" s="13" t="s">
        <v>49</v>
      </c>
      <c r="H70" s="13" t="s">
        <v>49</v>
      </c>
      <c r="I70" s="13" t="s">
        <v>45</v>
      </c>
      <c r="J70" s="13" t="s">
        <v>49</v>
      </c>
      <c r="L70" s="30"/>
    </row>
    <row r="71" spans="2:12" x14ac:dyDescent="0.2">
      <c r="C71" s="23" t="s">
        <v>133</v>
      </c>
      <c r="D71" s="13" t="s">
        <v>46</v>
      </c>
      <c r="E71" s="13" t="s">
        <v>46</v>
      </c>
      <c r="F71" s="13" t="s">
        <v>46</v>
      </c>
      <c r="G71" s="13" t="s">
        <v>46</v>
      </c>
      <c r="H71" s="13" t="s">
        <v>46</v>
      </c>
      <c r="I71" s="13" t="s">
        <v>46</v>
      </c>
      <c r="J71" s="13" t="s">
        <v>46</v>
      </c>
      <c r="L71" s="30"/>
    </row>
    <row r="72" spans="2:12" x14ac:dyDescent="0.2">
      <c r="C72" s="23" t="s">
        <v>66</v>
      </c>
      <c r="D72" s="13" t="s">
        <v>46</v>
      </c>
      <c r="E72" s="13" t="s">
        <v>46</v>
      </c>
      <c r="F72" s="13" t="s">
        <v>46</v>
      </c>
      <c r="G72" s="13" t="s">
        <v>46</v>
      </c>
      <c r="H72" s="13" t="s">
        <v>46</v>
      </c>
      <c r="I72" s="13" t="s">
        <v>46</v>
      </c>
      <c r="J72" s="13" t="s">
        <v>46</v>
      </c>
    </row>
    <row r="73" spans="2:12" x14ac:dyDescent="0.2">
      <c r="C73" s="23" t="s">
        <v>51</v>
      </c>
      <c r="D73" s="12" t="s">
        <v>17</v>
      </c>
      <c r="E73" s="12" t="s">
        <v>17</v>
      </c>
      <c r="F73" s="12" t="s">
        <v>17</v>
      </c>
      <c r="G73" s="12" t="s">
        <v>17</v>
      </c>
      <c r="H73" s="12" t="s">
        <v>17</v>
      </c>
      <c r="I73" s="12" t="s">
        <v>17</v>
      </c>
      <c r="J73" s="13" t="s">
        <v>17</v>
      </c>
    </row>
    <row r="74" spans="2:12" x14ac:dyDescent="0.2">
      <c r="B74" t="s">
        <v>37</v>
      </c>
      <c r="C74" s="11" t="s">
        <v>54</v>
      </c>
      <c r="D74" s="12" t="s">
        <v>52</v>
      </c>
      <c r="E74" s="12" t="s">
        <v>52</v>
      </c>
      <c r="F74" s="13" t="s">
        <v>52</v>
      </c>
      <c r="G74" s="12" t="s">
        <v>52</v>
      </c>
      <c r="H74" s="22" t="s">
        <v>44</v>
      </c>
      <c r="I74" s="22" t="s">
        <v>45</v>
      </c>
      <c r="J74" s="13" t="s">
        <v>45</v>
      </c>
    </row>
    <row r="75" spans="2:12" x14ac:dyDescent="0.2">
      <c r="C75" s="11" t="s">
        <v>55</v>
      </c>
      <c r="D75" s="13" t="s">
        <v>46</v>
      </c>
      <c r="E75" s="13" t="s">
        <v>46</v>
      </c>
      <c r="F75" s="13" t="s">
        <v>46</v>
      </c>
      <c r="G75" s="13" t="s">
        <v>46</v>
      </c>
      <c r="H75" s="13" t="s">
        <v>46</v>
      </c>
      <c r="I75" s="13" t="s">
        <v>46</v>
      </c>
      <c r="J75" s="13" t="s">
        <v>46</v>
      </c>
    </row>
    <row r="76" spans="2:12" x14ac:dyDescent="0.2">
      <c r="C76" s="11" t="s">
        <v>51</v>
      </c>
      <c r="D76" s="12" t="s">
        <v>17</v>
      </c>
      <c r="E76" s="12" t="s">
        <v>17</v>
      </c>
      <c r="F76" s="12" t="s">
        <v>17</v>
      </c>
      <c r="G76" s="12" t="s">
        <v>17</v>
      </c>
      <c r="H76" s="12" t="s">
        <v>17</v>
      </c>
      <c r="I76" s="12" t="s">
        <v>17</v>
      </c>
      <c r="J76" s="13" t="s">
        <v>17</v>
      </c>
    </row>
    <row r="77" spans="2:12" x14ac:dyDescent="0.2">
      <c r="B77" t="s">
        <v>38</v>
      </c>
      <c r="C77" s="11" t="s">
        <v>67</v>
      </c>
      <c r="D77" s="13" t="s">
        <v>45</v>
      </c>
      <c r="E77" s="13" t="s">
        <v>45</v>
      </c>
      <c r="F77" s="22" t="s">
        <v>46</v>
      </c>
      <c r="G77" s="12" t="s">
        <v>45</v>
      </c>
      <c r="H77" s="12" t="s">
        <v>45</v>
      </c>
      <c r="I77" s="22" t="s">
        <v>45</v>
      </c>
      <c r="J77" s="13" t="s">
        <v>45</v>
      </c>
    </row>
    <row r="78" spans="2:12" x14ac:dyDescent="0.2">
      <c r="C78" s="11" t="s">
        <v>68</v>
      </c>
      <c r="D78" s="13" t="s">
        <v>46</v>
      </c>
      <c r="E78" s="13" t="s">
        <v>49</v>
      </c>
      <c r="F78" s="12" t="s">
        <v>44</v>
      </c>
      <c r="G78" s="12" t="s">
        <v>52</v>
      </c>
      <c r="H78" s="12" t="s">
        <v>52</v>
      </c>
      <c r="I78" s="22" t="s">
        <v>52</v>
      </c>
      <c r="J78" s="13" t="s">
        <v>52</v>
      </c>
    </row>
    <row r="79" spans="2:12" ht="13.5" customHeight="1" x14ac:dyDescent="0.2">
      <c r="C79" s="11" t="s">
        <v>69</v>
      </c>
      <c r="D79" s="13" t="s">
        <v>46</v>
      </c>
      <c r="E79" s="13" t="s">
        <v>49</v>
      </c>
      <c r="F79" s="12" t="s">
        <v>44</v>
      </c>
      <c r="G79" s="12" t="s">
        <v>49</v>
      </c>
      <c r="H79" s="22" t="s">
        <v>49</v>
      </c>
      <c r="I79" s="22" t="s">
        <v>46</v>
      </c>
      <c r="J79" s="13" t="s">
        <v>49</v>
      </c>
      <c r="L79" s="26"/>
    </row>
    <row r="80" spans="2:12" x14ac:dyDescent="0.2">
      <c r="C80" s="11" t="s">
        <v>51</v>
      </c>
      <c r="D80" s="12" t="s">
        <v>17</v>
      </c>
      <c r="E80" s="12" t="s">
        <v>17</v>
      </c>
      <c r="F80" s="12" t="s">
        <v>17</v>
      </c>
      <c r="G80" s="12" t="s">
        <v>17</v>
      </c>
      <c r="H80" s="12" t="s">
        <v>17</v>
      </c>
      <c r="I80" s="12" t="s">
        <v>17</v>
      </c>
      <c r="J80" s="13" t="s">
        <v>17</v>
      </c>
    </row>
    <row r="81" spans="1:12" x14ac:dyDescent="0.2">
      <c r="A81" t="s">
        <v>29</v>
      </c>
      <c r="B81" t="s">
        <v>30</v>
      </c>
      <c r="C81" s="11" t="s">
        <v>70</v>
      </c>
      <c r="D81" s="13" t="s">
        <v>46</v>
      </c>
      <c r="E81" s="13" t="s">
        <v>46</v>
      </c>
      <c r="F81" s="22" t="s">
        <v>49</v>
      </c>
      <c r="G81" s="13" t="s">
        <v>45</v>
      </c>
      <c r="H81" s="13" t="s">
        <v>45</v>
      </c>
      <c r="I81" s="13" t="s">
        <v>45</v>
      </c>
      <c r="J81" s="27" t="s">
        <v>45</v>
      </c>
      <c r="L81" s="30"/>
    </row>
    <row r="82" spans="1:12" x14ac:dyDescent="0.2">
      <c r="C82" s="11" t="s">
        <v>71</v>
      </c>
      <c r="D82" s="13" t="s">
        <v>46</v>
      </c>
      <c r="E82" s="13" t="s">
        <v>46</v>
      </c>
      <c r="F82" s="12" t="s">
        <v>49</v>
      </c>
      <c r="G82" s="13" t="s">
        <v>45</v>
      </c>
      <c r="H82" s="13" t="s">
        <v>45</v>
      </c>
      <c r="I82" s="13" t="s">
        <v>45</v>
      </c>
      <c r="J82" s="27" t="s">
        <v>45</v>
      </c>
      <c r="L82" s="30"/>
    </row>
    <row r="83" spans="1:12" x14ac:dyDescent="0.2">
      <c r="C83" s="11" t="s">
        <v>72</v>
      </c>
      <c r="D83" s="13" t="s">
        <v>46</v>
      </c>
      <c r="E83" s="13" t="s">
        <v>46</v>
      </c>
      <c r="F83" s="12" t="s">
        <v>46</v>
      </c>
      <c r="G83" s="13" t="s">
        <v>46</v>
      </c>
      <c r="H83" s="14" t="s">
        <v>46</v>
      </c>
      <c r="I83" s="13" t="s">
        <v>45</v>
      </c>
      <c r="J83" s="13" t="s">
        <v>46</v>
      </c>
    </row>
    <row r="84" spans="1:12" x14ac:dyDescent="0.2">
      <c r="C84" s="11" t="s">
        <v>73</v>
      </c>
      <c r="D84" s="13" t="s">
        <v>46</v>
      </c>
      <c r="E84" s="13" t="s">
        <v>46</v>
      </c>
      <c r="F84" s="12" t="s">
        <v>45</v>
      </c>
      <c r="G84" s="13" t="s">
        <v>49</v>
      </c>
      <c r="H84" s="14" t="s">
        <v>49</v>
      </c>
      <c r="I84" s="13" t="s">
        <v>45</v>
      </c>
      <c r="J84" s="13" t="s">
        <v>49</v>
      </c>
    </row>
    <row r="85" spans="1:12" x14ac:dyDescent="0.2">
      <c r="C85" s="11" t="s">
        <v>74</v>
      </c>
      <c r="D85" s="13" t="s">
        <v>46</v>
      </c>
      <c r="E85" s="13" t="s">
        <v>46</v>
      </c>
      <c r="F85" s="12" t="s">
        <v>44</v>
      </c>
      <c r="G85" s="13" t="s">
        <v>49</v>
      </c>
      <c r="H85" s="14" t="s">
        <v>52</v>
      </c>
      <c r="I85" s="13" t="s">
        <v>45</v>
      </c>
      <c r="J85" s="13" t="s">
        <v>52</v>
      </c>
    </row>
    <row r="86" spans="1:12" x14ac:dyDescent="0.2">
      <c r="C86" s="11" t="s">
        <v>51</v>
      </c>
      <c r="D86" s="12" t="s">
        <v>17</v>
      </c>
      <c r="E86" s="12" t="s">
        <v>17</v>
      </c>
      <c r="F86" s="12" t="s">
        <v>17</v>
      </c>
      <c r="G86" s="12" t="s">
        <v>17</v>
      </c>
      <c r="H86" s="12" t="s">
        <v>17</v>
      </c>
      <c r="I86" s="12" t="s">
        <v>17</v>
      </c>
      <c r="J86" s="13" t="s">
        <v>17</v>
      </c>
    </row>
    <row r="87" spans="1:12" ht="25.5" x14ac:dyDescent="0.2">
      <c r="B87" t="s">
        <v>134</v>
      </c>
      <c r="C87" s="11" t="s">
        <v>75</v>
      </c>
      <c r="D87" s="22" t="s">
        <v>46</v>
      </c>
      <c r="E87" s="22" t="s">
        <v>46</v>
      </c>
      <c r="F87" s="22" t="s">
        <v>49</v>
      </c>
      <c r="G87" s="22" t="s">
        <v>45</v>
      </c>
      <c r="H87" s="22" t="s">
        <v>45</v>
      </c>
      <c r="I87" s="12" t="s">
        <v>45</v>
      </c>
      <c r="J87" s="13" t="s">
        <v>44</v>
      </c>
    </row>
    <row r="88" spans="1:12" x14ac:dyDescent="0.2">
      <c r="C88" s="11" t="s">
        <v>71</v>
      </c>
      <c r="D88" s="22" t="s">
        <v>46</v>
      </c>
      <c r="E88" s="22" t="s">
        <v>46</v>
      </c>
      <c r="F88" s="12" t="s">
        <v>49</v>
      </c>
      <c r="G88" s="12" t="s">
        <v>45</v>
      </c>
      <c r="H88" s="12" t="s">
        <v>45</v>
      </c>
      <c r="I88" s="12" t="s">
        <v>46</v>
      </c>
      <c r="J88" s="13" t="s">
        <v>45</v>
      </c>
    </row>
    <row r="89" spans="1:12" x14ac:dyDescent="0.2">
      <c r="C89" s="11" t="s">
        <v>76</v>
      </c>
      <c r="D89" s="22" t="s">
        <v>46</v>
      </c>
      <c r="E89" s="22" t="s">
        <v>46</v>
      </c>
      <c r="F89" s="12" t="s">
        <v>46</v>
      </c>
      <c r="G89" s="12" t="s">
        <v>46</v>
      </c>
      <c r="H89" s="12" t="s">
        <v>46</v>
      </c>
      <c r="I89" s="12" t="s">
        <v>49</v>
      </c>
      <c r="J89" s="13" t="s">
        <v>46</v>
      </c>
    </row>
    <row r="90" spans="1:12" x14ac:dyDescent="0.2">
      <c r="C90" s="11" t="s">
        <v>77</v>
      </c>
      <c r="D90" s="22" t="s">
        <v>46</v>
      </c>
      <c r="E90" s="22" t="s">
        <v>46</v>
      </c>
      <c r="F90" s="12" t="s">
        <v>45</v>
      </c>
      <c r="G90" s="12" t="s">
        <v>49</v>
      </c>
      <c r="H90" s="12" t="s">
        <v>49</v>
      </c>
      <c r="I90" s="12" t="s">
        <v>52</v>
      </c>
      <c r="J90" s="13" t="s">
        <v>52</v>
      </c>
    </row>
    <row r="91" spans="1:12" x14ac:dyDescent="0.2">
      <c r="C91" s="11" t="s">
        <v>78</v>
      </c>
      <c r="D91" s="22" t="s">
        <v>46</v>
      </c>
      <c r="E91" s="22" t="s">
        <v>46</v>
      </c>
      <c r="F91" s="12" t="s">
        <v>44</v>
      </c>
      <c r="G91" s="12" t="s">
        <v>52</v>
      </c>
      <c r="H91" s="22" t="s">
        <v>49</v>
      </c>
      <c r="I91" s="12" t="s">
        <v>52</v>
      </c>
      <c r="J91" s="13" t="s">
        <v>52</v>
      </c>
    </row>
    <row r="92" spans="1:12" x14ac:dyDescent="0.2">
      <c r="C92" s="11" t="s">
        <v>51</v>
      </c>
      <c r="D92" s="12" t="s">
        <v>17</v>
      </c>
      <c r="E92" s="12" t="s">
        <v>17</v>
      </c>
      <c r="F92" s="12" t="s">
        <v>17</v>
      </c>
      <c r="G92" s="12" t="s">
        <v>17</v>
      </c>
      <c r="H92" s="12" t="s">
        <v>17</v>
      </c>
      <c r="I92" s="12" t="s">
        <v>17</v>
      </c>
      <c r="J92" s="13" t="s">
        <v>17</v>
      </c>
    </row>
    <row r="93" spans="1:12" x14ac:dyDescent="0.2">
      <c r="A93" t="s">
        <v>31</v>
      </c>
      <c r="B93" s="24" t="s">
        <v>99</v>
      </c>
      <c r="C93" s="23" t="s">
        <v>100</v>
      </c>
      <c r="D93" s="13" t="s">
        <v>45</v>
      </c>
      <c r="E93" s="13" t="s">
        <v>45</v>
      </c>
      <c r="F93" s="13" t="s">
        <v>46</v>
      </c>
      <c r="G93" s="13" t="s">
        <v>45</v>
      </c>
      <c r="H93" s="13" t="s">
        <v>45</v>
      </c>
      <c r="I93" s="13" t="s">
        <v>49</v>
      </c>
      <c r="J93" s="13" t="s">
        <v>46</v>
      </c>
    </row>
    <row r="94" spans="1:12" x14ac:dyDescent="0.2">
      <c r="B94" s="24"/>
      <c r="C94" s="23" t="s">
        <v>101</v>
      </c>
      <c r="D94" s="13" t="s">
        <v>46</v>
      </c>
      <c r="E94" s="13" t="s">
        <v>46</v>
      </c>
      <c r="F94" s="13" t="s">
        <v>46</v>
      </c>
      <c r="G94" s="13" t="s">
        <v>46</v>
      </c>
      <c r="H94" s="13" t="s">
        <v>46</v>
      </c>
      <c r="I94" s="13" t="s">
        <v>46</v>
      </c>
      <c r="J94" s="13" t="s">
        <v>46</v>
      </c>
    </row>
    <row r="95" spans="1:12" x14ac:dyDescent="0.2">
      <c r="B95" s="24"/>
      <c r="C95" s="23" t="s">
        <v>103</v>
      </c>
      <c r="D95" s="13" t="s">
        <v>49</v>
      </c>
      <c r="E95" s="13" t="s">
        <v>49</v>
      </c>
      <c r="F95" s="13" t="s">
        <v>46</v>
      </c>
      <c r="G95" s="13" t="s">
        <v>49</v>
      </c>
      <c r="H95" s="13" t="s">
        <v>49</v>
      </c>
      <c r="I95" s="13" t="s">
        <v>45</v>
      </c>
      <c r="J95" s="13" t="s">
        <v>49</v>
      </c>
    </row>
    <row r="96" spans="1:12" x14ac:dyDescent="0.2">
      <c r="B96" s="24"/>
      <c r="C96" s="23" t="s">
        <v>102</v>
      </c>
      <c r="D96" s="13" t="s">
        <v>52</v>
      </c>
      <c r="E96" s="13" t="s">
        <v>52</v>
      </c>
      <c r="F96" s="13" t="s">
        <v>49</v>
      </c>
      <c r="G96" s="13" t="s">
        <v>52</v>
      </c>
      <c r="H96" s="13" t="s">
        <v>52</v>
      </c>
      <c r="I96" s="12" t="s">
        <v>44</v>
      </c>
      <c r="J96" s="13" t="s">
        <v>52</v>
      </c>
    </row>
    <row r="97" spans="2:12" x14ac:dyDescent="0.2">
      <c r="B97" s="24"/>
      <c r="C97" s="23" t="s">
        <v>51</v>
      </c>
      <c r="D97" s="12" t="s">
        <v>17</v>
      </c>
      <c r="E97" s="12" t="s">
        <v>17</v>
      </c>
      <c r="F97" s="12" t="s">
        <v>17</v>
      </c>
      <c r="G97" s="12" t="s">
        <v>17</v>
      </c>
      <c r="H97" s="12" t="s">
        <v>17</v>
      </c>
      <c r="I97" s="12" t="s">
        <v>17</v>
      </c>
      <c r="J97" s="13" t="s">
        <v>17</v>
      </c>
    </row>
    <row r="98" spans="2:12" x14ac:dyDescent="0.2">
      <c r="B98" s="24" t="s">
        <v>32</v>
      </c>
      <c r="C98" s="23" t="s">
        <v>54</v>
      </c>
      <c r="D98" s="13" t="s">
        <v>52</v>
      </c>
      <c r="E98" s="13" t="s">
        <v>52</v>
      </c>
      <c r="F98" s="13" t="s">
        <v>52</v>
      </c>
      <c r="G98" s="13" t="s">
        <v>52</v>
      </c>
      <c r="H98" s="13" t="s">
        <v>52</v>
      </c>
      <c r="I98" s="13" t="s">
        <v>44</v>
      </c>
      <c r="J98" s="13" t="s">
        <v>52</v>
      </c>
      <c r="L98" s="30"/>
    </row>
    <row r="99" spans="2:12" x14ac:dyDescent="0.2">
      <c r="B99" s="24"/>
      <c r="C99" s="23" t="s">
        <v>55</v>
      </c>
      <c r="D99" s="13" t="s">
        <v>46</v>
      </c>
      <c r="E99" s="13" t="s">
        <v>46</v>
      </c>
      <c r="F99" s="13" t="s">
        <v>46</v>
      </c>
      <c r="G99" s="13" t="s">
        <v>46</v>
      </c>
      <c r="H99" s="13" t="s">
        <v>46</v>
      </c>
      <c r="I99" s="13" t="s">
        <v>46</v>
      </c>
      <c r="J99" s="13" t="s">
        <v>46</v>
      </c>
    </row>
    <row r="100" spans="2:12" x14ac:dyDescent="0.2">
      <c r="B100" s="24"/>
      <c r="C100" s="23" t="s">
        <v>51</v>
      </c>
      <c r="D100" s="12" t="s">
        <v>17</v>
      </c>
      <c r="E100" s="12" t="s">
        <v>17</v>
      </c>
      <c r="F100" s="12" t="s">
        <v>17</v>
      </c>
      <c r="G100" s="12" t="s">
        <v>17</v>
      </c>
      <c r="H100" s="12" t="s">
        <v>17</v>
      </c>
      <c r="I100" s="12" t="s">
        <v>17</v>
      </c>
      <c r="J100" s="13" t="s">
        <v>17</v>
      </c>
    </row>
    <row r="101" spans="2:12" x14ac:dyDescent="0.2">
      <c r="B101" t="s">
        <v>33</v>
      </c>
      <c r="C101" s="11" t="s">
        <v>79</v>
      </c>
      <c r="D101" s="13" t="s">
        <v>45</v>
      </c>
      <c r="E101" s="13" t="s">
        <v>45</v>
      </c>
      <c r="F101" s="13" t="s">
        <v>45</v>
      </c>
      <c r="G101" s="13" t="s">
        <v>45</v>
      </c>
      <c r="H101" s="13" t="s">
        <v>45</v>
      </c>
      <c r="I101" s="22" t="s">
        <v>46</v>
      </c>
      <c r="J101" s="13" t="s">
        <v>45</v>
      </c>
    </row>
    <row r="102" spans="2:12" x14ac:dyDescent="0.2">
      <c r="C102" s="11" t="s">
        <v>80</v>
      </c>
      <c r="D102" s="13" t="s">
        <v>52</v>
      </c>
      <c r="E102" s="13" t="s">
        <v>52</v>
      </c>
      <c r="F102" s="13" t="s">
        <v>52</v>
      </c>
      <c r="G102" s="13" t="s">
        <v>52</v>
      </c>
      <c r="H102" s="13" t="s">
        <v>52</v>
      </c>
      <c r="I102" s="12" t="s">
        <v>44</v>
      </c>
      <c r="J102" s="13" t="s">
        <v>52</v>
      </c>
    </row>
    <row r="103" spans="2:12" x14ac:dyDescent="0.2">
      <c r="C103" s="11" t="s">
        <v>81</v>
      </c>
      <c r="D103" s="13" t="s">
        <v>49</v>
      </c>
      <c r="E103" s="13" t="s">
        <v>49</v>
      </c>
      <c r="F103" s="13" t="s">
        <v>49</v>
      </c>
      <c r="G103" s="13" t="s">
        <v>49</v>
      </c>
      <c r="H103" s="13" t="s">
        <v>49</v>
      </c>
      <c r="I103" s="12" t="s">
        <v>45</v>
      </c>
      <c r="J103" s="13" t="s">
        <v>49</v>
      </c>
    </row>
    <row r="104" spans="2:12" x14ac:dyDescent="0.2">
      <c r="C104" s="23" t="s">
        <v>135</v>
      </c>
      <c r="D104" s="13" t="s">
        <v>49</v>
      </c>
      <c r="E104" s="13" t="s">
        <v>49</v>
      </c>
      <c r="F104" s="13" t="s">
        <v>49</v>
      </c>
      <c r="G104" s="13" t="s">
        <v>49</v>
      </c>
      <c r="H104" s="13" t="s">
        <v>49</v>
      </c>
      <c r="I104" s="12" t="s">
        <v>45</v>
      </c>
      <c r="J104" s="13" t="s">
        <v>49</v>
      </c>
    </row>
    <row r="105" spans="2:12" x14ac:dyDescent="0.2">
      <c r="C105" s="23" t="s">
        <v>82</v>
      </c>
      <c r="D105" s="13" t="s">
        <v>46</v>
      </c>
      <c r="E105" s="13" t="s">
        <v>46</v>
      </c>
      <c r="F105" s="13" t="s">
        <v>46</v>
      </c>
      <c r="G105" s="13" t="s">
        <v>46</v>
      </c>
      <c r="H105" s="13" t="s">
        <v>46</v>
      </c>
      <c r="I105" s="13" t="s">
        <v>45</v>
      </c>
      <c r="J105" s="13" t="s">
        <v>46</v>
      </c>
    </row>
    <row r="106" spans="2:12" x14ac:dyDescent="0.2">
      <c r="C106" s="11" t="s">
        <v>51</v>
      </c>
      <c r="D106" s="12" t="s">
        <v>17</v>
      </c>
      <c r="E106" s="12" t="s">
        <v>17</v>
      </c>
      <c r="F106" s="12" t="s">
        <v>17</v>
      </c>
      <c r="G106" s="12" t="s">
        <v>17</v>
      </c>
      <c r="H106" s="12" t="s">
        <v>17</v>
      </c>
      <c r="I106" s="12" t="s">
        <v>17</v>
      </c>
      <c r="J106" s="13" t="s">
        <v>17</v>
      </c>
    </row>
    <row r="107" spans="2:12" x14ac:dyDescent="0.2">
      <c r="B107" t="s">
        <v>83</v>
      </c>
      <c r="C107" s="11" t="s">
        <v>84</v>
      </c>
      <c r="D107" s="13" t="s">
        <v>45</v>
      </c>
      <c r="E107" s="13" t="s">
        <v>45</v>
      </c>
      <c r="F107" s="13" t="s">
        <v>45</v>
      </c>
      <c r="G107" s="13" t="s">
        <v>45</v>
      </c>
      <c r="H107" s="13" t="s">
        <v>45</v>
      </c>
      <c r="I107" s="22" t="s">
        <v>46</v>
      </c>
      <c r="J107" s="13" t="s">
        <v>45</v>
      </c>
    </row>
    <row r="108" spans="2:12" x14ac:dyDescent="0.2">
      <c r="C108" s="11" t="s">
        <v>85</v>
      </c>
      <c r="D108" s="13" t="s">
        <v>49</v>
      </c>
      <c r="E108" s="13" t="s">
        <v>49</v>
      </c>
      <c r="F108" s="13" t="s">
        <v>49</v>
      </c>
      <c r="G108" s="13" t="s">
        <v>49</v>
      </c>
      <c r="H108" s="13" t="s">
        <v>49</v>
      </c>
      <c r="I108" s="12" t="s">
        <v>45</v>
      </c>
      <c r="J108" s="13" t="s">
        <v>49</v>
      </c>
    </row>
    <row r="109" spans="2:12" x14ac:dyDescent="0.2">
      <c r="C109" s="11" t="s">
        <v>86</v>
      </c>
      <c r="D109" s="13" t="s">
        <v>49</v>
      </c>
      <c r="E109" s="13" t="s">
        <v>49</v>
      </c>
      <c r="F109" s="13" t="s">
        <v>49</v>
      </c>
      <c r="G109" s="13" t="s">
        <v>49</v>
      </c>
      <c r="H109" s="13" t="s">
        <v>49</v>
      </c>
      <c r="I109" s="12" t="s">
        <v>45</v>
      </c>
      <c r="J109" s="13" t="s">
        <v>49</v>
      </c>
    </row>
    <row r="110" spans="2:12" x14ac:dyDescent="0.2">
      <c r="C110" s="11" t="s">
        <v>87</v>
      </c>
      <c r="D110" s="13" t="s">
        <v>49</v>
      </c>
      <c r="E110" s="13" t="s">
        <v>49</v>
      </c>
      <c r="F110" s="13" t="s">
        <v>49</v>
      </c>
      <c r="G110" s="13" t="s">
        <v>49</v>
      </c>
      <c r="H110" s="13" t="s">
        <v>49</v>
      </c>
      <c r="I110" s="12" t="s">
        <v>44</v>
      </c>
      <c r="J110" s="13" t="s">
        <v>49</v>
      </c>
    </row>
    <row r="111" spans="2:12" x14ac:dyDescent="0.2">
      <c r="C111" s="11" t="s">
        <v>51</v>
      </c>
      <c r="D111" s="12" t="s">
        <v>17</v>
      </c>
      <c r="E111" s="12" t="s">
        <v>17</v>
      </c>
      <c r="F111" s="12" t="s">
        <v>17</v>
      </c>
      <c r="G111" s="12" t="s">
        <v>17</v>
      </c>
      <c r="H111" s="12" t="s">
        <v>17</v>
      </c>
      <c r="I111" s="12" t="s">
        <v>17</v>
      </c>
      <c r="J111" s="13" t="s">
        <v>17</v>
      </c>
    </row>
    <row r="112" spans="2:12" x14ac:dyDescent="0.2">
      <c r="B112" t="s">
        <v>88</v>
      </c>
      <c r="C112" s="11" t="s">
        <v>89</v>
      </c>
      <c r="D112" s="13" t="s">
        <v>52</v>
      </c>
      <c r="E112" s="13" t="s">
        <v>52</v>
      </c>
      <c r="F112" s="13" t="s">
        <v>52</v>
      </c>
      <c r="G112" s="13" t="s">
        <v>52</v>
      </c>
      <c r="H112" s="13" t="s">
        <v>52</v>
      </c>
      <c r="I112" s="12" t="s">
        <v>44</v>
      </c>
      <c r="J112" s="13" t="s">
        <v>52</v>
      </c>
    </row>
    <row r="113" spans="3:10" x14ac:dyDescent="0.2">
      <c r="C113" s="11" t="s">
        <v>90</v>
      </c>
      <c r="D113" s="13" t="s">
        <v>49</v>
      </c>
      <c r="E113" s="13" t="s">
        <v>49</v>
      </c>
      <c r="F113" s="13" t="s">
        <v>49</v>
      </c>
      <c r="G113" s="13" t="s">
        <v>49</v>
      </c>
      <c r="H113" s="13" t="s">
        <v>49</v>
      </c>
      <c r="I113" s="12" t="s">
        <v>45</v>
      </c>
      <c r="J113" s="13" t="s">
        <v>49</v>
      </c>
    </row>
    <row r="114" spans="3:10" x14ac:dyDescent="0.2">
      <c r="C114" s="11" t="s">
        <v>56</v>
      </c>
      <c r="D114" s="13" t="s">
        <v>46</v>
      </c>
      <c r="E114" s="13" t="s">
        <v>46</v>
      </c>
      <c r="F114" s="13" t="s">
        <v>46</v>
      </c>
      <c r="G114" s="13" t="s">
        <v>46</v>
      </c>
      <c r="H114" s="13" t="s">
        <v>46</v>
      </c>
      <c r="I114" s="22" t="s">
        <v>46</v>
      </c>
      <c r="J114" s="13" t="s">
        <v>46</v>
      </c>
    </row>
    <row r="115" spans="3:10" x14ac:dyDescent="0.2">
      <c r="C115" s="11" t="s">
        <v>51</v>
      </c>
      <c r="D115" s="12" t="s">
        <v>17</v>
      </c>
      <c r="E115" s="12" t="s">
        <v>17</v>
      </c>
      <c r="F115" s="12" t="s">
        <v>17</v>
      </c>
      <c r="G115" s="12" t="s">
        <v>17</v>
      </c>
      <c r="H115" s="12" t="s">
        <v>17</v>
      </c>
      <c r="I115" s="12" t="s">
        <v>17</v>
      </c>
      <c r="J115" s="13" t="s">
        <v>17</v>
      </c>
    </row>
  </sheetData>
  <pageMargins left="0.31535433070866142" right="0.31535433070866142" top="1.5748031496062991" bottom="1.5748031496062991" header="1.1811023622047243" footer="1.1811023622047243"/>
  <pageSetup paperSize="9" scale="38" pageOrder="overThenDown" orientation="portrait" useFirstPageNumber="1" r:id="rId1"/>
  <headerFooter alignWithMargins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Listes_déroulantes!$A$2:$A$7</xm:f>
          </x14:formula1>
          <xm:sqref>D2:J115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U12"/>
  <sheetViews>
    <sheetView topLeftCell="I1" workbookViewId="0">
      <selection activeCell="J3" sqref="J3"/>
    </sheetView>
  </sheetViews>
  <sheetFormatPr baseColWidth="10" defaultRowHeight="12.75" x14ac:dyDescent="0.2"/>
  <cols>
    <col min="1" max="10" width="11.85546875" customWidth="1"/>
    <col min="11" max="11" width="12.7109375" customWidth="1"/>
    <col min="12" max="12" width="12.28515625" customWidth="1"/>
    <col min="13" max="13" width="11.85546875" customWidth="1"/>
    <col min="14" max="14" width="14.7109375" customWidth="1"/>
    <col min="15" max="15" width="11.85546875" customWidth="1"/>
    <col min="16" max="16" width="13.7109375" customWidth="1"/>
    <col min="17" max="17" width="14.42578125" customWidth="1"/>
    <col min="18" max="18" width="13.28515625" customWidth="1"/>
    <col min="19" max="63" width="11.85546875" customWidth="1"/>
    <col min="64" max="1022" width="11.5703125" customWidth="1"/>
  </cols>
  <sheetData>
    <row r="1" spans="1:21" ht="25.5" x14ac:dyDescent="0.2">
      <c r="A1" s="15" t="s">
        <v>91</v>
      </c>
      <c r="B1" s="15" t="s">
        <v>142</v>
      </c>
      <c r="C1" s="15" t="s">
        <v>16</v>
      </c>
      <c r="D1" s="15" t="s">
        <v>143</v>
      </c>
      <c r="E1" s="15" t="s">
        <v>92</v>
      </c>
      <c r="F1" s="15" t="s">
        <v>126</v>
      </c>
      <c r="G1" s="15" t="s">
        <v>144</v>
      </c>
      <c r="H1" s="15" t="s">
        <v>137</v>
      </c>
      <c r="I1" s="15" t="s">
        <v>151</v>
      </c>
      <c r="J1" s="15" t="s">
        <v>93</v>
      </c>
      <c r="K1" s="15" t="s">
        <v>141</v>
      </c>
      <c r="L1" s="15" t="s">
        <v>145</v>
      </c>
      <c r="M1" s="15" t="s">
        <v>105</v>
      </c>
      <c r="N1" s="15" t="s">
        <v>94</v>
      </c>
      <c r="O1" s="15" t="s">
        <v>30</v>
      </c>
      <c r="P1" s="15" t="s">
        <v>95</v>
      </c>
      <c r="Q1" s="15" t="s">
        <v>99</v>
      </c>
      <c r="R1" s="15" t="s">
        <v>147</v>
      </c>
      <c r="S1" s="15" t="s">
        <v>96</v>
      </c>
      <c r="T1" s="15" t="s">
        <v>35</v>
      </c>
      <c r="U1" s="15" t="s">
        <v>97</v>
      </c>
    </row>
    <row r="2" spans="1:21" x14ac:dyDescent="0.2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17</v>
      </c>
      <c r="R2" t="s">
        <v>17</v>
      </c>
      <c r="S2" t="s">
        <v>17</v>
      </c>
      <c r="T2" t="s">
        <v>17</v>
      </c>
      <c r="U2">
        <v>0.5</v>
      </c>
    </row>
    <row r="3" spans="1:21" ht="38.25" x14ac:dyDescent="0.2">
      <c r="A3" t="s">
        <v>52</v>
      </c>
      <c r="B3" t="s">
        <v>54</v>
      </c>
      <c r="C3" t="s">
        <v>43</v>
      </c>
      <c r="D3" s="19" t="s">
        <v>168</v>
      </c>
      <c r="E3" s="11" t="s">
        <v>55</v>
      </c>
      <c r="F3" s="11" t="s">
        <v>54</v>
      </c>
      <c r="G3" t="s">
        <v>107</v>
      </c>
      <c r="H3" t="s">
        <v>110</v>
      </c>
      <c r="I3" s="11" t="s">
        <v>138</v>
      </c>
      <c r="J3" s="11" t="s">
        <v>57</v>
      </c>
      <c r="K3" t="s">
        <v>110</v>
      </c>
      <c r="L3" t="s">
        <v>60</v>
      </c>
      <c r="M3" s="11" t="s">
        <v>65</v>
      </c>
      <c r="N3" t="s">
        <v>67</v>
      </c>
      <c r="O3" t="s">
        <v>70</v>
      </c>
      <c r="P3" t="s">
        <v>75</v>
      </c>
      <c r="Q3" t="s">
        <v>100</v>
      </c>
      <c r="R3" t="s">
        <v>79</v>
      </c>
      <c r="S3" t="s">
        <v>84</v>
      </c>
      <c r="T3" t="s">
        <v>89</v>
      </c>
      <c r="U3">
        <v>1</v>
      </c>
    </row>
    <row r="4" spans="1:21" ht="38.25" x14ac:dyDescent="0.2">
      <c r="A4" t="s">
        <v>49</v>
      </c>
      <c r="B4" t="s">
        <v>55</v>
      </c>
      <c r="C4" t="s">
        <v>47</v>
      </c>
      <c r="D4" s="19" t="s">
        <v>169</v>
      </c>
      <c r="E4" s="11" t="s">
        <v>124</v>
      </c>
      <c r="F4" s="11" t="s">
        <v>55</v>
      </c>
      <c r="G4" t="s">
        <v>108</v>
      </c>
      <c r="H4" t="s">
        <v>140</v>
      </c>
      <c r="I4" s="11" t="s">
        <v>139</v>
      </c>
      <c r="J4" s="11" t="s">
        <v>58</v>
      </c>
      <c r="K4" t="s">
        <v>146</v>
      </c>
      <c r="L4" t="s">
        <v>61</v>
      </c>
      <c r="M4" s="11" t="s">
        <v>132</v>
      </c>
      <c r="N4" t="s">
        <v>68</v>
      </c>
      <c r="O4" t="s">
        <v>71</v>
      </c>
      <c r="P4" t="s">
        <v>71</v>
      </c>
      <c r="Q4" t="s">
        <v>101</v>
      </c>
      <c r="R4" t="s">
        <v>80</v>
      </c>
      <c r="S4" t="s">
        <v>85</v>
      </c>
      <c r="T4" t="s">
        <v>90</v>
      </c>
      <c r="U4">
        <v>2</v>
      </c>
    </row>
    <row r="5" spans="1:21" ht="38.25" x14ac:dyDescent="0.2">
      <c r="A5" t="s">
        <v>46</v>
      </c>
      <c r="B5" t="s">
        <v>51</v>
      </c>
      <c r="C5" t="s">
        <v>48</v>
      </c>
      <c r="D5" s="19" t="s">
        <v>170</v>
      </c>
      <c r="E5" s="11" t="s">
        <v>148</v>
      </c>
      <c r="F5" t="s">
        <v>51</v>
      </c>
      <c r="G5" t="s">
        <v>109</v>
      </c>
      <c r="H5" t="s">
        <v>111</v>
      </c>
      <c r="I5" s="11" t="s">
        <v>51</v>
      </c>
      <c r="J5" s="11" t="s">
        <v>55</v>
      </c>
      <c r="K5" t="s">
        <v>117</v>
      </c>
      <c r="L5" t="s">
        <v>130</v>
      </c>
      <c r="M5" t="s">
        <v>133</v>
      </c>
      <c r="N5" t="s">
        <v>69</v>
      </c>
      <c r="O5" t="s">
        <v>72</v>
      </c>
      <c r="P5" t="s">
        <v>76</v>
      </c>
      <c r="Q5" t="s">
        <v>103</v>
      </c>
      <c r="R5" t="s">
        <v>81</v>
      </c>
      <c r="S5" t="s">
        <v>86</v>
      </c>
      <c r="T5" t="s">
        <v>56</v>
      </c>
    </row>
    <row r="6" spans="1:21" ht="52.5" customHeight="1" x14ac:dyDescent="0.2">
      <c r="A6" t="s">
        <v>45</v>
      </c>
      <c r="C6" t="s">
        <v>50</v>
      </c>
      <c r="D6" s="19" t="s">
        <v>171</v>
      </c>
      <c r="E6" s="11" t="s">
        <v>149</v>
      </c>
      <c r="F6" s="11"/>
      <c r="G6" t="s">
        <v>51</v>
      </c>
      <c r="H6" t="s">
        <v>117</v>
      </c>
      <c r="J6" s="11" t="s">
        <v>51</v>
      </c>
      <c r="K6" t="s">
        <v>51</v>
      </c>
      <c r="L6" t="s">
        <v>115</v>
      </c>
      <c r="M6" s="11" t="s">
        <v>66</v>
      </c>
      <c r="N6" t="s">
        <v>51</v>
      </c>
      <c r="O6" t="s">
        <v>73</v>
      </c>
      <c r="P6" t="s">
        <v>77</v>
      </c>
      <c r="Q6" t="s">
        <v>102</v>
      </c>
      <c r="R6" t="s">
        <v>135</v>
      </c>
      <c r="S6" t="s">
        <v>87</v>
      </c>
      <c r="T6" t="s">
        <v>51</v>
      </c>
    </row>
    <row r="7" spans="1:21" ht="51" x14ac:dyDescent="0.2">
      <c r="A7" t="s">
        <v>44</v>
      </c>
      <c r="C7" t="s">
        <v>51</v>
      </c>
      <c r="E7" t="s">
        <v>51</v>
      </c>
      <c r="H7" t="s">
        <v>51</v>
      </c>
      <c r="L7" t="s">
        <v>116</v>
      </c>
      <c r="M7" s="11" t="s">
        <v>51</v>
      </c>
      <c r="O7" t="s">
        <v>74</v>
      </c>
      <c r="P7" t="s">
        <v>78</v>
      </c>
      <c r="Q7" t="s">
        <v>51</v>
      </c>
      <c r="R7" t="s">
        <v>82</v>
      </c>
      <c r="S7" t="s">
        <v>51</v>
      </c>
    </row>
    <row r="8" spans="1:21" ht="38.25" x14ac:dyDescent="0.2">
      <c r="E8" s="11"/>
      <c r="L8" t="s">
        <v>150</v>
      </c>
      <c r="O8" t="s">
        <v>51</v>
      </c>
      <c r="P8" t="s">
        <v>51</v>
      </c>
      <c r="R8" t="s">
        <v>51</v>
      </c>
    </row>
    <row r="9" spans="1:21" ht="25.5" x14ac:dyDescent="0.2">
      <c r="L9" t="s">
        <v>62</v>
      </c>
    </row>
    <row r="10" spans="1:21" ht="25.5" x14ac:dyDescent="0.2">
      <c r="L10" t="s">
        <v>63</v>
      </c>
    </row>
    <row r="11" spans="1:21" ht="25.5" x14ac:dyDescent="0.2">
      <c r="L11" t="s">
        <v>64</v>
      </c>
    </row>
    <row r="12" spans="1:21" x14ac:dyDescent="0.2">
      <c r="L12" t="s">
        <v>51</v>
      </c>
    </row>
  </sheetData>
  <pageMargins left="0.31535433070866142" right="0.31535433070866142" top="1.5748031496062991" bottom="1.5748031496062991" header="1.1811023622047243" footer="1.1811023622047243"/>
  <pageSetup paperSize="9" scale="43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825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Outil</vt:lpstr>
      <vt:lpstr>Base</vt:lpstr>
      <vt:lpstr>Listes_déroulantes</vt:lpstr>
      <vt:lpstr>Outil!Zone_d_impression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LEFOULON Anna</dc:creator>
  <cp:lastModifiedBy>LEFOULON Anna</cp:lastModifiedBy>
  <cp:revision>235</cp:revision>
  <cp:lastPrinted>2023-05-17T12:19:38Z</cp:lastPrinted>
  <dcterms:created xsi:type="dcterms:W3CDTF">2016-06-14T12:47:24Z</dcterms:created>
  <dcterms:modified xsi:type="dcterms:W3CDTF">2025-09-19T14:24:04Z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8ce3bfb-fff1-481a-835b-0a342757958d_Enabled">
    <vt:lpwstr>true</vt:lpwstr>
  </property>
  <property fmtid="{D5CDD505-2E9C-101B-9397-08002B2CF9AE}" pid="3" name="MSIP_Label_98ce3bfb-fff1-481a-835b-0a342757958d_SetDate">
    <vt:lpwstr>2025-09-19T08:11:37Z</vt:lpwstr>
  </property>
  <property fmtid="{D5CDD505-2E9C-101B-9397-08002B2CF9AE}" pid="4" name="MSIP_Label_98ce3bfb-fff1-481a-835b-0a342757958d_Method">
    <vt:lpwstr>Standard</vt:lpwstr>
  </property>
  <property fmtid="{D5CDD505-2E9C-101B-9397-08002B2CF9AE}" pid="5" name="MSIP_Label_98ce3bfb-fff1-481a-835b-0a342757958d_Name">
    <vt:lpwstr>C0 - Public</vt:lpwstr>
  </property>
  <property fmtid="{D5CDD505-2E9C-101B-9397-08002B2CF9AE}" pid="6" name="MSIP_Label_98ce3bfb-fff1-481a-835b-0a342757958d_SiteId">
    <vt:lpwstr>cb6c2492-4a85-4b15-85a1-ed94d47e5849</vt:lpwstr>
  </property>
  <property fmtid="{D5CDD505-2E9C-101B-9397-08002B2CF9AE}" pid="7" name="MSIP_Label_98ce3bfb-fff1-481a-835b-0a342757958d_ActionId">
    <vt:lpwstr>c3254e2a-ef29-439d-be02-7a039c2b19bf</vt:lpwstr>
  </property>
  <property fmtid="{D5CDD505-2E9C-101B-9397-08002B2CF9AE}" pid="8" name="MSIP_Label_98ce3bfb-fff1-481a-835b-0a342757958d_ContentBits">
    <vt:lpwstr>0</vt:lpwstr>
  </property>
  <property fmtid="{D5CDD505-2E9C-101B-9397-08002B2CF9AE}" pid="9" name="MSIP_Label_98ce3bfb-fff1-481a-835b-0a342757958d_Tag">
    <vt:lpwstr>10, 3, 0, 1</vt:lpwstr>
  </property>
</Properties>
</file>