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.1/"/>
    </mc:Choice>
  </mc:AlternateContent>
  <xr:revisionPtr revIDLastSave="579" documentId="8_{E634FC12-7DD1-413A-8F43-186915709F53}" xr6:coauthVersionLast="47" xr6:coauthVersionMax="47" xr10:uidLastSave="{FD5BF797-564A-48A0-8FB6-F60F6FE3911F}"/>
  <bookViews>
    <workbookView xWindow="20370" yWindow="-120" windowWidth="29040" windowHeight="15720" activeTab="1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1" l="1"/>
  <c r="K54" i="1"/>
  <c r="L54" i="1"/>
  <c r="G54" i="1"/>
  <c r="H54" i="1"/>
  <c r="I54" i="1"/>
  <c r="G49" i="1"/>
  <c r="H49" i="1"/>
  <c r="I49" i="1"/>
  <c r="J49" i="1"/>
  <c r="K49" i="1"/>
  <c r="L49" i="1"/>
  <c r="F49" i="1"/>
  <c r="F23" i="1"/>
  <c r="G23" i="1"/>
  <c r="F54" i="1" l="1"/>
  <c r="J23" i="1"/>
  <c r="H23" i="1"/>
  <c r="K23" i="1" s="1"/>
  <c r="I23" i="1"/>
  <c r="L23" i="1" s="1"/>
  <c r="B24" i="1"/>
  <c r="G18" i="1"/>
  <c r="H18" i="1"/>
  <c r="I18" i="1"/>
  <c r="J18" i="1"/>
  <c r="K18" i="1"/>
  <c r="L18" i="1"/>
  <c r="F18" i="1"/>
  <c r="F16" i="1"/>
  <c r="O4" i="3"/>
  <c r="O5" i="3"/>
  <c r="O6" i="3"/>
  <c r="O3" i="3"/>
  <c r="N4" i="3"/>
  <c r="N5" i="3"/>
  <c r="N6" i="3"/>
  <c r="N3" i="3"/>
  <c r="K11" i="3"/>
  <c r="K4" i="3"/>
  <c r="K5" i="3"/>
  <c r="K6" i="3"/>
  <c r="K7" i="3"/>
  <c r="K8" i="3"/>
  <c r="K9" i="3"/>
  <c r="K10" i="3"/>
  <c r="K3" i="3"/>
  <c r="F1" i="3"/>
  <c r="I25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F33" i="1"/>
  <c r="F32" i="1"/>
  <c r="F31" i="1"/>
  <c r="F37" i="1"/>
  <c r="F36" i="1"/>
  <c r="F35" i="1"/>
  <c r="F34" i="1"/>
  <c r="F28" i="1"/>
  <c r="F27" i="1"/>
  <c r="F25" i="1"/>
  <c r="F20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K38" i="1" a="1"/>
  <c r="K38" i="1" s="1"/>
  <c r="K41" i="1" s="1"/>
  <c r="J38" i="1" a="1"/>
  <c r="J38" i="1" s="1"/>
  <c r="G39" i="1" a="1"/>
  <c r="G39" i="1" s="1"/>
  <c r="J39" i="1" a="1"/>
  <c r="J39" i="1" s="1"/>
  <c r="G38" i="1" a="1"/>
  <c r="G38" i="1" s="1"/>
  <c r="L41" i="1"/>
  <c r="I41" i="1"/>
  <c r="I48" i="1" l="1"/>
  <c r="I53" i="1"/>
  <c r="L48" i="1"/>
  <c r="L53" i="1"/>
  <c r="K48" i="1"/>
  <c r="K53" i="1"/>
  <c r="F48" i="1"/>
  <c r="F53" i="1"/>
  <c r="H41" i="1"/>
  <c r="G41" i="1"/>
  <c r="J41" i="1"/>
  <c r="G42" i="1" l="1"/>
  <c r="F42" i="1"/>
  <c r="J48" i="1"/>
  <c r="J53" i="1"/>
  <c r="G48" i="1"/>
  <c r="G53" i="1"/>
  <c r="H48" i="1"/>
  <c r="H53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<sst xmlns="http://schemas.openxmlformats.org/spreadsheetml/2006/main" count="999" uniqueCount="157">
  <si>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</si>
  <si>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</si>
  <si>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</si>
  <si>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</si>
  <si>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</si>
  <si>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</si>
  <si>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</si>
  <si>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</si>
  <si>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</si>
  <si>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</si>
  <si>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</si>
  <si>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</si>
  <si>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</si>
  <si>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</si>
  <si>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</si>
  <si>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</si>
  <si>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</si>
  <si>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</si>
  <si>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</si>
  <si>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</si>
  <si>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</si>
  <si>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</si>
  <si>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</si>
  <si>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</si>
  <si>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</si>
  <si>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</si>
  <si>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</si>
  <si>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</si>
  <si>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</si>
  <si>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</si>
  <si>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Zonage environnemental</t>
  </si>
  <si>
    <t>Trame verte et bleu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</si>
  <si>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</si>
  <si>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</si>
  <si>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</si>
  <si>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</si>
  <si>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</si>
  <si>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</si>
  <si>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</si>
  <si>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</si>
  <si>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</si>
  <si>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</si>
  <si>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</si>
  <si>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</si>
  <si>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</si>
  <si>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</si>
  <si>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</si>
  <si>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</si>
  <si>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</si>
  <si>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</si>
  <si>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</si>
  <si>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</si>
  <si>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Oui et navigable</t>
  </si>
  <si>
    <t>Oui et non navigable</t>
  </si>
  <si>
    <t>Zonage du PLU ou de la carte communale</t>
  </si>
  <si>
    <t>Zone urbaine – U</t>
  </si>
  <si>
    <t>Zone à urbaniser – AU</t>
  </si>
  <si>
    <t>Fort</t>
  </si>
  <si>
    <t>Absent</t>
  </si>
  <si>
    <t>Non concerné</t>
  </si>
  <si>
    <t>Site inscrit / classé</t>
  </si>
  <si>
    <t>Périmètre ABF</t>
  </si>
  <si>
    <t>Sans intérêt</t>
  </si>
  <si>
    <t>Ordinaire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</si>
  <si>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</si>
  <si>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</si>
  <si>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</si>
  <si>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</si>
  <si>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</si>
  <si>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</si>
  <si>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</si>
  <si>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</si>
  <si>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</si>
  <si>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Degre</t>
  </si>
  <si>
    <t>Pollution</t>
  </si>
  <si>
    <t>Monument_histo</t>
  </si>
  <si>
    <t>Architecture</t>
  </si>
  <si>
    <t>TVB</t>
  </si>
  <si>
    <t>Ponderation</t>
  </si>
  <si>
    <t>Modifié/ajouté par l'ADEME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</si>
  <si>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</si>
  <si>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</si>
  <si>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</si>
  <si>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</si>
  <si>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</si>
  <si>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</si>
  <si>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</si>
  <si>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</si>
  <si>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</si>
  <si>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</si>
  <si>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</si>
  <si>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</si>
  <si>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</si>
  <si>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</si>
  <si>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</si>
  <si>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</si>
  <si>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</si>
  <si>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</si>
  <si>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</si>
  <si>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</si>
  <si>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Distance d'une entrée d'autoroute (km)</t>
  </si>
  <si>
    <t>Distance d'une gare/arrêt de transport en commun (m)</t>
  </si>
  <si>
    <t>Distance d'un point de raccordement BT/HT (km)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</si>
  <si>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</si>
  <si>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</si>
  <si>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</si>
  <si>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</si>
  <si>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</si>
  <si>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</si>
  <si>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</si>
  <si>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</si>
  <si>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</si>
  <si>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</si>
  <si>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</si>
  <si>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</si>
  <si>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</si>
  <si>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</si>
  <si>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</si>
  <si>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</si>
  <si>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</si>
  <si>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</si>
  <si>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</si>
  <si>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</si>
  <si>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</si>
  <si>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</si>
  <si>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</si>
  <si>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</si>
  <si>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</si>
  <si>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</si>
  <si>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</si>
  <si>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</si>
  <si>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</si>
  <si>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</si>
  <si>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</si>
  <si>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</si>
  <si>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</si>
  <si>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Dégradation inexistante ou faible</t>
  </si>
  <si>
    <t>dégradation moyenne</t>
  </si>
  <si>
    <t>dégradation très importante</t>
  </si>
  <si>
    <t>dégradation hétérogène</t>
  </si>
  <si>
    <t>5000 -10000</t>
  </si>
  <si>
    <t>pas de bâti</t>
  </si>
  <si>
    <t>Raccordement en eau</t>
  </si>
  <si>
    <t>Zone à vocation activités</t>
  </si>
  <si>
    <t>Secteur de carte communale ouvert à la construction</t>
  </si>
  <si>
    <t>Secteur soumis au règlement national de l’urbanisme</t>
  </si>
  <si>
    <t>Secteur de carte communale non ouvert à la construction</t>
  </si>
  <si>
    <t>zone agricole “A”</t>
  </si>
  <si>
    <t>zone naturelle et forestière “N”</t>
  </si>
  <si>
    <t>Interet remarquable</t>
  </si>
  <si>
    <t>Ne sait pas/pas de bâti</t>
  </si>
  <si>
    <t>V initiale</t>
  </si>
  <si>
    <t>V 1 algo</t>
  </si>
  <si>
    <t xml:space="preserve">Foyer Sonacotra de Geilles </t>
  </si>
  <si>
    <t>000 : E839, E829</t>
  </si>
  <si>
    <t>Commune d'Oyonnax et SEMCODA</t>
  </si>
  <si>
    <t>Oyonnax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</si>
</sst>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7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rgb="FF869ECE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869ECE"/>
      </patternFill>
    </fill>
    <fill>
      <patternFill patternType="solid">
        <fgColor rgb="FF7030A0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7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164" fontId="0" fillId="0" borderId="0" xfId="0" applyNumberFormat="1">
      <alignment vertical="center" wrapText="1"/>
      <protection hidden="1"/>
    </xf>
    <xf numFmtId="164" fontId="0" fillId="18" borderId="0" xfId="18" applyNumberFormat="1" applyFont="1" applyFill="1">
      <alignment horizontal="center" vertical="center" wrapText="1"/>
      <protection hidden="1"/>
    </xf>
    <xf numFmtId="0" fontId="0" fillId="19" borderId="0" xfId="0" applyFill="1" applyAlignment="1">
      <alignment horizontal="left" vertical="center" wrapText="1"/>
      <protection hidden="1"/>
    </xf>
    <xf numFmtId="0" fontId="0" fillId="19" borderId="0" xfId="0" applyFill="1">
      <alignment vertical="center" wrapText="1"/>
      <protection hidden="1"/>
    </xf>
    <xf numFmtId="0" fontId="1" fillId="20" borderId="0" xfId="18" applyFill="1">
      <alignment horizontal="center" vertical="center" wrapText="1"/>
      <protection hidden="1"/>
    </xf>
    <xf numFmtId="0" fontId="0" fillId="21" borderId="0" xfId="18" applyFont="1" applyFill="1">
      <alignment horizontal="center" vertical="center" wrapText="1"/>
      <protection hidden="1"/>
    </xf>
    <xf numFmtId="0" fontId="3" fillId="19" borderId="0" xfId="0" applyFont="1" applyFill="1">
      <alignment vertical="center" wrapText="1"/>
      <protection hidden="1"/>
    </xf>
    <xf numFmtId="165" fontId="0" fillId="20" borderId="2" xfId="18" applyNumberFormat="1" applyFont="1" applyFill="1" applyBorder="1">
      <alignment horizontal="center" vertical="center" wrapText="1"/>
      <protection hidden="1"/>
    </xf>
    <xf numFmtId="0" fontId="0" fillId="22" borderId="0" xfId="0" applyFill="1" applyAlignment="1">
      <alignment horizontal="center" vertical="center" wrapText="1"/>
      <protection hidden="1"/>
    </xf>
    <xf numFmtId="0" fontId="0" fillId="19" borderId="0" xfId="0" applyFill="1" applyAlignment="1">
      <alignment horizontal="center" vertical="center" wrapText="1"/>
      <protection hidden="1"/>
    </xf>
    <xf numFmtId="0" fontId="0" fillId="20" borderId="0" xfId="18" applyFont="1" applyFill="1">
      <alignment horizontal="center" vertical="center" wrapText="1"/>
      <protection hidden="1"/>
    </xf>
    <xf numFmtId="164" fontId="0" fillId="22" borderId="0" xfId="18" applyNumberFormat="1" applyFont="1" applyFill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164" fontId="0" fillId="23" borderId="0" xfId="18" applyNumberFormat="1" applyFont="1" applyFill="1">
      <alignment horizontal="center" vertical="center" wrapText="1"/>
      <protection hidden="1"/>
    </xf>
    <xf numFmtId="0" fontId="0" fillId="23" borderId="0" xfId="0" applyFill="1" applyAlignment="1">
      <alignment horizontal="center" vertical="center" wrapText="1"/>
      <protection hidden="1"/>
    </xf>
    <xf numFmtId="164" fontId="0" fillId="24" borderId="0" xfId="18" applyNumberFormat="1" applyFont="1" applyFill="1">
      <alignment horizontal="center" vertical="center" wrapText="1"/>
      <protection hidden="1"/>
    </xf>
    <xf numFmtId="0" fontId="0" fillId="24" borderId="0" xfId="0" applyFill="1" applyAlignment="1">
      <alignment horizontal="center"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topLeftCell="B8" zoomScale="68" zoomScaleNormal="48" workbookViewId="0">
      <selection activeCell="N42" sqref="N42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5" t="s">
        <v>89</v>
      </c>
      <c r="D6" s="55"/>
      <c r="E6" s="55"/>
      <c r="F6" s="55"/>
      <c r="G6" s="55"/>
      <c r="H6" s="55"/>
      <c r="I6" s="55"/>
      <c r="J6" s="55"/>
      <c r="K6" s="55"/>
      <c r="L6" s="55"/>
      <c r="M6" s="1"/>
      <c r="N6" s="1"/>
      <c r="Q6" s="1"/>
    </row>
    <row r="7" spans="1:17" x14ac:dyDescent="0.2">
      <c r="A7" s="1"/>
      <c r="B7" s="2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4" t="s">
        <v>94</v>
      </c>
      <c r="G8" s="34" t="s">
        <v>95</v>
      </c>
      <c r="H8" s="34" t="s">
        <v>0</v>
      </c>
      <c r="I8" s="34" t="s">
        <v>96</v>
      </c>
      <c r="J8" s="34" t="s">
        <v>97</v>
      </c>
      <c r="K8" s="34" t="s">
        <v>1</v>
      </c>
      <c r="L8" s="34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88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7" t="s">
        <v>153</v>
      </c>
      <c r="D12" s="6" t="s">
        <v>123</v>
      </c>
      <c r="E12" s="1"/>
      <c r="F12" s="16"/>
      <c r="G12" s="16"/>
      <c r="H12" s="16"/>
      <c r="I12" s="16"/>
      <c r="J12" s="16"/>
      <c r="K12" s="16"/>
      <c r="L12" s="16"/>
      <c r="M12" s="17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154</v>
      </c>
      <c r="D13" s="6" t="s">
        <v>132</v>
      </c>
      <c r="E13" s="1"/>
      <c r="F13" s="16"/>
      <c r="G13" s="16"/>
      <c r="H13" s="16"/>
      <c r="I13" s="16"/>
      <c r="J13" s="16"/>
      <c r="K13" s="16"/>
      <c r="L13" s="16"/>
      <c r="M13" s="17"/>
      <c r="N13" s="1"/>
      <c r="Q13" s="1"/>
    </row>
    <row r="14" spans="1:17" ht="14.1" customHeight="1" x14ac:dyDescent="0.2">
      <c r="A14" s="1"/>
      <c r="B14" s="1" t="s">
        <v>13</v>
      </c>
      <c r="C14" s="5" t="s">
        <v>155</v>
      </c>
      <c r="D14" s="6" t="s">
        <v>132</v>
      </c>
      <c r="E14" s="1"/>
      <c r="F14" s="16"/>
      <c r="G14" s="16"/>
      <c r="H14" s="16"/>
      <c r="I14" s="16"/>
      <c r="J14" s="16"/>
      <c r="K14" s="16"/>
      <c r="L14" s="16"/>
      <c r="M14" s="17"/>
      <c r="N14" s="1"/>
      <c r="Q14" s="1"/>
    </row>
    <row r="15" spans="1:17" ht="14.1" customHeight="1" x14ac:dyDescent="0.2">
      <c r="A15" s="1"/>
      <c r="B15" s="1" t="s">
        <v>14</v>
      </c>
      <c r="C15" s="37" t="s">
        <v>156</v>
      </c>
      <c r="D15" s="6" t="s">
        <v>123</v>
      </c>
      <c r="E15" s="1"/>
      <c r="F15" s="16"/>
      <c r="G15" s="16"/>
      <c r="H15" s="16"/>
      <c r="I15" s="16"/>
      <c r="J15" s="16"/>
      <c r="K15" s="16"/>
      <c r="L15" s="16"/>
      <c r="M15" s="18"/>
      <c r="N15" s="1"/>
      <c r="Q15" s="1"/>
    </row>
    <row r="16" spans="1:17" ht="12.75" customHeight="1" x14ac:dyDescent="0.2">
      <c r="A16" s="1" t="s">
        <v>15</v>
      </c>
      <c r="B16" s="1" t="s">
        <v>16</v>
      </c>
      <c r="C16" s="7" t="s">
        <v>46</v>
      </c>
      <c r="D16" s="8" t="s">
        <v>132</v>
      </c>
      <c r="E16" s="1"/>
      <c r="F16" s="15" t="str">
        <f>IFERROR(VLOOKUP($C16,Base!$C$2:$J$6,2,0),"")</f>
        <v>Neutre</v>
      </c>
      <c r="G16" s="15" t="str">
        <f>IFERROR(VLOOKUP($C16,Base!$C$2:$J$6,3,0),"")</f>
        <v>Neutre</v>
      </c>
      <c r="H16" s="15" t="str">
        <f>IFERROR(VLOOKUP($C16,Base!$C$2:$J$6,4,0),"")</f>
        <v>Neutre</v>
      </c>
      <c r="I16" s="15" t="str">
        <f>IFERROR(VLOOKUP($C16,Base!$C$2:$J$6,5,0),"")</f>
        <v>Neutre</v>
      </c>
      <c r="J16" s="15" t="str">
        <f>IFERROR(VLOOKUP($C16,Base!$C$2:$J$6,6,0),"")</f>
        <v>Neutre</v>
      </c>
      <c r="K16" s="15" t="str">
        <f>IFERROR(VLOOKUP($C16,Base!$C$2:$J$6,7,0),"")</f>
        <v>Neutre</v>
      </c>
      <c r="L16" s="15" t="str">
        <f>IFERROR(VLOOKUP($C16,Base!$C$2:$J$6,8,0),"")</f>
        <v>Neutre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1" t="s">
        <v>18</v>
      </c>
      <c r="C17" s="7">
        <v>20000</v>
      </c>
      <c r="D17" s="8" t="s">
        <v>132</v>
      </c>
      <c r="E17" s="1"/>
      <c r="F17" s="15" t="str">
        <f>IFERROR(SUBSTITUTE(IF($C$17="","",IF($C$17&lt;Base!$C$7,Base!D$7,IF(AND($C$17&gt;=Base!$C$7,$C$17&lt;Base!$C$8),Base!D$8,IF($C$17&gt;=Base!$C$10,Base!D$10,Base!D$9)))),"0",""),"")</f>
        <v>Négatif</v>
      </c>
      <c r="G17" s="15" t="str">
        <f>IFERROR(SUBSTITUTE(IF($C$17="","",IF($C$17&lt;Base!$C$7,Base!E$7,IF(AND($C$17&gt;=Base!$C$7,$C$17&lt;Base!$C$8),Base!E$8,IF($C$17&gt;=Base!$C$10,Base!E$10,Base!E$9)))),"0",""),"")</f>
        <v>Négatif</v>
      </c>
      <c r="H17" s="15" t="str">
        <f>IFERROR(SUBSTITUTE(IF($C$17="","",IF($C$17&lt;Base!$C$7,Base!F$7,IF(AND($C$17&gt;=Base!$C$7,$C$17&lt;Base!$C$8),Base!F$8,IF($C$17&gt;=Base!$C$10,Base!F$10,Base!F$9)))),"0",""),"")</f>
        <v>Neutre</v>
      </c>
      <c r="I17" s="15" t="str">
        <f>IFERROR(SUBSTITUTE(IF($C$17="","",IF($C$17&lt;Base!$C$7,Base!G$7,IF(AND($C$17&gt;=Base!$C$7,$C$17&lt;Base!$C$8),Base!G$8,IF($C$17&gt;=Base!$C$10,Base!G$10,Base!G$9)))),"0",""),"")</f>
        <v>Négatif</v>
      </c>
      <c r="J17" s="15" t="str">
        <f>IFERROR(SUBSTITUTE(IF($C$17="","",IF($C$17&lt;Base!$C$7,Base!H$7,IF(AND($C$17&gt;=Base!$C$7,$C$17&lt;Base!$C$8),Base!H$8,IF($C$17&gt;=Base!$C$10,Base!H$10,Base!H$9)))),"0",""),"")</f>
        <v>Positif</v>
      </c>
      <c r="K17" s="15" t="str">
        <f>IFERROR(SUBSTITUTE(IF($C$17="","",IF($C$17&lt;Base!$C$7,Base!I$7,IF(AND($C$17&gt;=Base!$C$7,$C$17&lt;Base!$C$8),Base!I$8,IF($C$17&gt;=Base!$C$10,Base!I$10,Base!I$9)))),"0",""),"")</f>
        <v>Neutre</v>
      </c>
      <c r="L17" s="15" t="str">
        <f>IFERROR(SUBSTITUTE(IF($C$17="","",IF($C$17&lt;Base!$C$7,Base!J$7,IF(AND($C$17&gt;=Base!$C$7,$C$17&lt;Base!$C$8),Base!J$8,IF($C$17&gt;=Base!$C$10,Base!J$10,Base!J$9)))),"0",""),"")</f>
        <v>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1" t="s">
        <v>19</v>
      </c>
      <c r="C18" s="7">
        <v>2000</v>
      </c>
      <c r="D18" s="8" t="s">
        <v>132</v>
      </c>
      <c r="E18" s="1"/>
      <c r="F18" s="45" t="str">
        <f>IFERROR(SUBSTITUTE(IF($C$18="","",IF($C$18&lt;Base!$C$11,Base!D$11,IF($C$18&lt;=Base!$C$13,Base!D$12,Base!D$13))),"0",""),"")</f>
        <v>Positif</v>
      </c>
      <c r="G18" s="45" t="str">
        <f>IFERROR(SUBSTITUTE(IF($C$18="","",IF($C$18&lt;Base!$C$11,Base!E$11,IF($C$18&lt;=Base!$C$13,Base!E$12,Base!E$13))),"0",""),"")</f>
        <v>Neutre</v>
      </c>
      <c r="H18" s="45" t="str">
        <f>IFERROR(SUBSTITUTE(IF($C$18="","",IF($C$18&lt;Base!$C$11,Base!F$11,IF($C$18&lt;=Base!$C$13,Base!F$12,Base!F$13))),"0",""),"")</f>
        <v>Neutre</v>
      </c>
      <c r="I18" s="45" t="str">
        <f>IFERROR(SUBSTITUTE(IF($C$18="","",IF($C$18&lt;Base!$C$11,Base!G$11,IF($C$18&lt;=Base!$C$13,Base!G$12,Base!G$13))),"0",""),"")</f>
        <v>Neutre</v>
      </c>
      <c r="J18" s="45" t="str">
        <f>IFERROR(SUBSTITUTE(IF($C$18="","",IF($C$18&lt;Base!$C$11,Base!H$11,IF($C$18&lt;=Base!$C$13,Base!H$12,Base!H$13))),"0",""),"")</f>
        <v>Très négatif</v>
      </c>
      <c r="K18" s="45" t="str">
        <f>IFERROR(SUBSTITUTE(IF($C$18="","",IF($C$18&lt;Base!$C$11,Base!I$11,IF($C$18&lt;=Base!$C$13,Base!I$12,Base!I$13))),"0",""),"")</f>
        <v>Positif</v>
      </c>
      <c r="L18" s="45" t="str">
        <f>IFERROR(SUBSTITUTE(IF($C$18="","",IF($C$18&lt;Base!$C$11,Base!J$11,IF($C$18&lt;=Base!$C$13,Base!J$12,Base!J$13))),"0",""),"")</f>
        <v>Positif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1</v>
      </c>
      <c r="D19" s="6" t="s">
        <v>132</v>
      </c>
      <c r="E19" s="1"/>
      <c r="F19" s="16"/>
      <c r="G19" s="16"/>
      <c r="H19" s="16"/>
      <c r="I19" s="16"/>
      <c r="J19" s="16"/>
      <c r="K19" s="16"/>
      <c r="L19" s="16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1" t="s">
        <v>21</v>
      </c>
      <c r="C20" s="7" t="s">
        <v>138</v>
      </c>
      <c r="D20" s="8" t="s">
        <v>123</v>
      </c>
      <c r="E20" s="1"/>
      <c r="F20" s="15" t="str">
        <f>IFERROR(VLOOKUP($C20,Base!$C$14:$J$19,2,0),"")</f>
        <v>Négatif</v>
      </c>
      <c r="G20" s="15" t="str">
        <f>IFERROR(VLOOKUP($C20,Base!$C$14:$J$19,3,0),"")</f>
        <v>Négatif</v>
      </c>
      <c r="H20" s="15" t="str">
        <f>IFERROR(VLOOKUP($C20,Base!$C$14:$J$19,4,0),"")</f>
        <v>Négatif</v>
      </c>
      <c r="I20" s="15" t="str">
        <f>IFERROR(VLOOKUP($C20,Base!$C$14:$J$19,5,0),"")</f>
        <v>Négatif</v>
      </c>
      <c r="J20" s="15" t="str">
        <f>IFERROR(VLOOKUP($C20,Base!$C$14:$J$19,6,0),"")</f>
        <v>Négatif</v>
      </c>
      <c r="K20" s="15" t="str">
        <f>IFERROR(VLOOKUP($C20,Base!$C$14:$J$19,7,0),"")</f>
        <v>Très positif</v>
      </c>
      <c r="L20" s="15" t="str">
        <f>IFERROR(VLOOKUP($C20,Base!$C$14:$J$19,8,0),"")</f>
        <v>Très positif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1" t="s">
        <v>22</v>
      </c>
      <c r="C21" s="7" t="s">
        <v>121</v>
      </c>
      <c r="D21" s="8" t="s">
        <v>133</v>
      </c>
      <c r="E21" s="1"/>
      <c r="F21" s="15" t="str">
        <f>IFERROR(VLOOKUP($C21,Base!$C$20:$J$24,2,0),"")</f>
        <v>Neutre</v>
      </c>
      <c r="G21" s="15" t="str">
        <f>IFERROR(VLOOKUP($C21,Base!$C$20:$J$24,3,0),"")</f>
        <v>Neutre</v>
      </c>
      <c r="H21" s="15" t="str">
        <f>IFERROR(VLOOKUP($C21,Base!$C$20:$J$24,4,0),"")</f>
        <v>Neutre</v>
      </c>
      <c r="I21" s="15" t="str">
        <f>IFERROR(VLOOKUP($C21,Base!$C$20:$J$24,5,0),"")</f>
        <v>Neutre</v>
      </c>
      <c r="J21" s="15" t="str">
        <f>IFERROR(VLOOKUP($C21,Base!$C$20:$J$24,6,0),"")</f>
        <v>Neutre</v>
      </c>
      <c r="K21" s="15" t="str">
        <f>IFERROR(VLOOKUP($C21,Base!$C$20:$J$24,7,0),"")</f>
        <v>Neutre</v>
      </c>
      <c r="L21" s="15" t="str">
        <f>IFERROR(VLOOKUP($C21,Base!$C$20:$J$24,8,0),"")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23</v>
      </c>
      <c r="B22" s="1" t="s">
        <v>24</v>
      </c>
      <c r="C22" s="7" t="s">
        <v>51</v>
      </c>
      <c r="D22" s="8" t="s">
        <v>134</v>
      </c>
      <c r="E22" s="1"/>
      <c r="F22" s="15" t="str">
        <f>IFERROR(VLOOKUP($C22,Base!$C$25:$J$27,2,0),"")</f>
        <v>Très négatif</v>
      </c>
      <c r="G22" s="15" t="str">
        <f>IFERROR(VLOOKUP($C22,Base!$C$25:$J$27,3,0),"")</f>
        <v>Négatif</v>
      </c>
      <c r="H22" s="15" t="str">
        <f>IFERROR(VLOOKUP($C22,Base!$C$25:$J$27,4,0),"")</f>
        <v>Neutre</v>
      </c>
      <c r="I22" s="15" t="str">
        <f>IFERROR(VLOOKUP($C22,Base!$C$25:$J$27,5,0),"")</f>
        <v>Négatif</v>
      </c>
      <c r="J22" s="15" t="str">
        <f>IFERROR(VLOOKUP($C22,Base!$C$25:$J$27,6,0),"")</f>
        <v>Très positif</v>
      </c>
      <c r="K22" s="15" t="str">
        <f>IFERROR(VLOOKUP($C22,Base!$C$25:$J$27,7,0),"")</f>
        <v>Positif</v>
      </c>
      <c r="L22" s="15" t="str">
        <f>IFERROR(VLOOKUP($C22,Base!$C$25:$J$27,8,0),"")</f>
        <v>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1" t="s">
        <v>25</v>
      </c>
      <c r="C23" s="7">
        <v>12.4</v>
      </c>
      <c r="D23" s="8" t="s">
        <v>124</v>
      </c>
      <c r="E23" s="1"/>
      <c r="F23" s="45" t="str">
        <f>IFERROR(IF(C23&lt;Base!C28,Base!D28,IF(C23&lt;Base!C29,Base!D29,IF(C23&lt;Base!C30,Base!D30,Base!D31))),"")</f>
        <v>Très négatif</v>
      </c>
      <c r="G23" s="45" t="str">
        <f>IFERROR(IF(D23&lt;Base!D28,Base!E28,IF(D23&lt;Base!D29,Base!E29,IF(D23&lt;Base!D30,Base!E30,Base!E31))),"")</f>
        <v>Neutre</v>
      </c>
      <c r="H23" s="45" t="str">
        <f>IFERROR(IF(E23&lt;Base!E28,Base!F28,IF(E23&lt;Base!E29,Base!F29,IF(E23&lt;Base!E30,Base!F30,Base!F31))),"")</f>
        <v>Neutre</v>
      </c>
      <c r="I23" s="45" t="str">
        <f>IFERROR(IF(F23&lt;Base!F28,Base!G28,IF(F23&lt;Base!F29,Base!G29,IF(F23&lt;Base!F30,Base!G30,Base!G31))),"")</f>
        <v>Neutre</v>
      </c>
      <c r="J23" s="45" t="str">
        <f>IFERROR(IF(G23&lt;Base!G28,Base!H28,IF(G23&lt;Base!G29,Base!H29,IF(G23&lt;Base!G30,Base!H30,Base!H31))),"")</f>
        <v>Neutre</v>
      </c>
      <c r="K23" s="45" t="str">
        <f>IFERROR(IF(H23&lt;Base!H28,Base!I28,IF(H23&lt;Base!H29,Base!I29,IF(H23&lt;Base!H30,Base!I30,Base!I31))),"")</f>
        <v>Neutre</v>
      </c>
      <c r="L23" s="45" t="str">
        <f>IFERROR(IF(I23&lt;Base!I28,Base!J28,IF(I23&lt;Base!I29,Base!J29,IF(I23&lt;Base!I30,Base!J30,Base!J31))),"")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1" t="str">
        <f>Base!B32</f>
        <v>Raccordement en eau</v>
      </c>
      <c r="C24" s="7" t="s">
        <v>50</v>
      </c>
      <c r="D24" s="8" t="s">
        <v>134</v>
      </c>
      <c r="E24" s="1"/>
      <c r="F24" s="15" t="str">
        <f>IFERROR(VLOOKUP($C24,Base!$C$32:$J$34,2,0),"")</f>
        <v>Très positif</v>
      </c>
      <c r="G24" s="15" t="str">
        <f>IFERROR(VLOOKUP($C24,Base!$C$32:$J$34,3,0),"")</f>
        <v>Très positif</v>
      </c>
      <c r="H24" s="15" t="str">
        <f>IFERROR(VLOOKUP($C24,Base!$C$32:$J$34,4,0),"")</f>
        <v>Très positif</v>
      </c>
      <c r="I24" s="15" t="str">
        <f>IFERROR(VLOOKUP($C24,Base!$C$32:$J$34,5,0),"")</f>
        <v>Très positif</v>
      </c>
      <c r="J24" s="15" t="str">
        <f>IFERROR(VLOOKUP($C24,Base!$C$32:$J$34,6,0),"")</f>
        <v>Très positif</v>
      </c>
      <c r="K24" s="15" t="str">
        <f>IFERROR(VLOOKUP($C24,Base!$C$32:$J$34,7,0),"")</f>
        <v>Neutre</v>
      </c>
      <c r="L24" s="15" t="str">
        <f>IFERROR(VLOOKUP($C24,Base!$C$32:$J$34,8,0),"")</f>
        <v>Neutre</v>
      </c>
      <c r="M24" s="4">
        <v>1</v>
      </c>
      <c r="N24" s="1"/>
      <c r="Q24" s="1"/>
    </row>
    <row r="25" spans="1:17" x14ac:dyDescent="0.2">
      <c r="A25" s="1"/>
      <c r="B25" s="1" t="s">
        <v>82</v>
      </c>
      <c r="C25" s="7" t="s">
        <v>83</v>
      </c>
      <c r="D25" s="8" t="s">
        <v>126</v>
      </c>
      <c r="E25" s="1"/>
      <c r="F25" s="15" t="str">
        <f>IFERROR(VLOOKUP($C25,Base!$C$35:$J$38,2,0),"")</f>
        <v>Positif</v>
      </c>
      <c r="G25" s="15" t="str">
        <f>IFERROR(VLOOKUP($C25,Base!$C$35:$J$38,3,0),"")</f>
        <v>Positif</v>
      </c>
      <c r="H25" s="15" t="str">
        <f>IFERROR(VLOOKUP($C25,Base!$C$35:$J$38,4,0),"")</f>
        <v>Neutre</v>
      </c>
      <c r="I25" s="15" t="str">
        <f>IFERROR(VLOOKUP($C25,Base!$C$35:$J$38,5,0),"")</f>
        <v>Positif</v>
      </c>
      <c r="J25" s="15" t="str">
        <f>IFERROR(VLOOKUP($C25,Base!$C$35:$J$38,6,0),"")</f>
        <v>Très positif</v>
      </c>
      <c r="K25" s="15" t="str">
        <f>IFERROR(VLOOKUP($C25,Base!$C$35:$J$38,7,0),"")</f>
        <v>Neutre</v>
      </c>
      <c r="L25" s="15" t="str">
        <f>IFERROR(VLOOKUP($C25,Base!$C$35:$J$38,8,0),"")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1" t="s">
        <v>100</v>
      </c>
      <c r="C26" s="7" t="s">
        <v>87</v>
      </c>
      <c r="D26" s="8" t="s">
        <v>125</v>
      </c>
      <c r="E26" s="1"/>
      <c r="F26" s="15" t="str">
        <f>IFERROR(VLOOKUP($C26,Base!$C$39:$J$43,2,0),"")</f>
        <v>Neutre</v>
      </c>
      <c r="G26" s="15" t="str">
        <f>IFERROR(VLOOKUP($C26,Base!$C$39:$J$43,3,0),"")</f>
        <v>Neutre</v>
      </c>
      <c r="H26" s="15" t="str">
        <f>IFERROR(VLOOKUP($C26,Base!$C$39:$J$43,4,0),"")</f>
        <v>Neutre</v>
      </c>
      <c r="I26" s="15" t="str">
        <f>IFERROR(VLOOKUP($C26,Base!$C$39:$J$43,5,0),"")</f>
        <v>Neutre</v>
      </c>
      <c r="J26" s="15" t="str">
        <f>IFERROR(VLOOKUP($C26,Base!$C$39:$J$43,6,0),"")</f>
        <v>Négatif</v>
      </c>
      <c r="K26" s="15" t="str">
        <f>IFERROR(VLOOKUP($C26,Base!$C$39:$J$43,7,0),"")</f>
        <v>Neutre</v>
      </c>
      <c r="L26" s="15" t="str">
        <f>IFERROR(VLOOKUP($C26,Base!$C$39:$J$43,8,0),"")</f>
        <v>Positif</v>
      </c>
      <c r="M26" s="4">
        <v>0.5</v>
      </c>
      <c r="N26" s="1"/>
      <c r="Q26" s="1"/>
    </row>
    <row r="27" spans="1:17" x14ac:dyDescent="0.2">
      <c r="A27" s="1"/>
      <c r="B27" s="1" t="s">
        <v>101</v>
      </c>
      <c r="C27" s="7" t="s">
        <v>111</v>
      </c>
      <c r="D27" s="8" t="s">
        <v>125</v>
      </c>
      <c r="E27" s="1"/>
      <c r="F27" s="15" t="str">
        <f>IFERROR(VLOOKUP($C27,Base!$C$44:$J$46,2,0),"")</f>
        <v>Neutre</v>
      </c>
      <c r="G27" s="15" t="str">
        <f>IFERROR(VLOOKUP($C27,Base!$C$44:$J$46,3,0),"")</f>
        <v>Neutre</v>
      </c>
      <c r="H27" s="15" t="str">
        <f>IFERROR(VLOOKUP($C27,Base!$C$44:$J$46,4,0),"")</f>
        <v>Neutre</v>
      </c>
      <c r="I27" s="15" t="str">
        <f>IFERROR(VLOOKUP($C27,Base!$C$44:$J$46,5,0),"")</f>
        <v>Neutre</v>
      </c>
      <c r="J27" s="15" t="str">
        <f>IFERROR(VLOOKUP($C27,Base!$C$44:$J$46,6,0),"")</f>
        <v>Neutre</v>
      </c>
      <c r="K27" s="15" t="str">
        <f>IFERROR(VLOOKUP($C27,Base!$C$44:$J$46,7,0),"")</f>
        <v>Neutre</v>
      </c>
      <c r="L27" s="15" t="str">
        <f>IFERROR(VLOOKUP($C27,Base!$C$44:$J$46,8,0),"")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1" t="s">
        <v>26</v>
      </c>
      <c r="C28" s="7" t="s">
        <v>51</v>
      </c>
      <c r="D28" s="8" t="s">
        <v>125</v>
      </c>
      <c r="E28" s="1"/>
      <c r="F28" s="15" t="str">
        <f>IFERROR(VLOOKUP($C28,Base!$C$47:$J$49,2,0),"")</f>
        <v>Négatif</v>
      </c>
      <c r="G28" s="15" t="str">
        <f>IFERROR(VLOOKUP($C28,Base!$C$47:$J$49,3,0),"")</f>
        <v>Négatif</v>
      </c>
      <c r="H28" s="15" t="str">
        <f>IFERROR(VLOOKUP($C28,Base!$C$47:$J$49,4,0),"")</f>
        <v>Neutre</v>
      </c>
      <c r="I28" s="15" t="str">
        <f>IFERROR(VLOOKUP($C28,Base!$C$47:$J$49,5,0),"")</f>
        <v>Négatif</v>
      </c>
      <c r="J28" s="15" t="str">
        <f>IFERROR(VLOOKUP($C28,Base!$C$47:$J$49,6,0),"")</f>
        <v>Neutre</v>
      </c>
      <c r="K28" s="15" t="str">
        <f>IFERROR(VLOOKUP($C28,Base!$C$47:$J$49,7,0),"")</f>
        <v>Neutre</v>
      </c>
      <c r="L28" s="15" t="str">
        <f>IFERROR(VLOOKUP($C28,Base!$C$47:$J$49,8,0),"")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1" t="s">
        <v>102</v>
      </c>
      <c r="C29" s="7" t="s">
        <v>118</v>
      </c>
      <c r="D29" s="8" t="s">
        <v>127</v>
      </c>
      <c r="E29" s="1"/>
      <c r="F29" s="15" t="str">
        <f>IFERROR(VLOOKUP($C29,Base!$C$54:$J$57,2,0),"")</f>
        <v>Neutre</v>
      </c>
      <c r="G29" s="15" t="str">
        <f>IFERROR(VLOOKUP($C29,Base!$C$54:$J$57,3,0),"")</f>
        <v>Neutre</v>
      </c>
      <c r="H29" s="15" t="str">
        <f>IFERROR(VLOOKUP($C29,Base!$C$54:$J$57,4,0),"")</f>
        <v>Neutre</v>
      </c>
      <c r="I29" s="15" t="str">
        <f>IFERROR(VLOOKUP($C29,Base!$C$54:$J$57,5,0),"")</f>
        <v>Neutre</v>
      </c>
      <c r="J29" s="15" t="str">
        <f>IFERROR(VLOOKUP($C29,Base!$C$54:$J$57,6,0),"")</f>
        <v>Neutre</v>
      </c>
      <c r="K29" s="15" t="str">
        <f>IFERROR(VLOOKUP($C29,Base!$C$54:$J$57,7,0),"")</f>
        <v>Neutre</v>
      </c>
      <c r="L29" s="15" t="str">
        <f>IFERROR(VLOOKUP($C29,Base!$C$54:$J$57,8,0),"")</f>
        <v>Négatif</v>
      </c>
      <c r="M29" s="4">
        <v>1</v>
      </c>
      <c r="N29" s="1"/>
      <c r="Q29" s="1"/>
    </row>
    <row r="30" spans="1:17" x14ac:dyDescent="0.2">
      <c r="A30" s="1" t="s">
        <v>32</v>
      </c>
      <c r="B30" s="1" t="s">
        <v>108</v>
      </c>
      <c r="C30" s="7" t="s">
        <v>55</v>
      </c>
      <c r="D30" s="8" t="s">
        <v>128</v>
      </c>
      <c r="E30" s="1"/>
      <c r="F30" s="15" t="str">
        <f>IFERROR(VLOOKUP($C30,Base!$C$58:$J$66,2,0),"")</f>
        <v>Très positif</v>
      </c>
      <c r="G30" s="15" t="str">
        <f>IFERROR(VLOOKUP($C30,Base!$C$58:$J$66,3,0),"")</f>
        <v>Très positif</v>
      </c>
      <c r="H30" s="15" t="str">
        <f>IFERROR(VLOOKUP($C30,Base!$C$58:$J$66,4,0),"")</f>
        <v>Positif</v>
      </c>
      <c r="I30" s="15" t="str">
        <f>IFERROR(VLOOKUP($C30,Base!$C$58:$J$66,5,0),"")</f>
        <v>Positif</v>
      </c>
      <c r="J30" s="15" t="str">
        <f>IFERROR(VLOOKUP($C30,Base!$C$58:$J$66,6,0),"")</f>
        <v>Neutre</v>
      </c>
      <c r="K30" s="15" t="str">
        <f>IFERROR(VLOOKUP($C30,Base!$C$58:$J$66,7,0),"")</f>
        <v>Neutre</v>
      </c>
      <c r="L30" s="15" t="str">
        <f>IFERROR(VLOOKUP($C30,Base!$C$58:$J$66,8,0),"")</f>
        <v>Négatif</v>
      </c>
      <c r="M30" s="47">
        <v>2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1" t="s">
        <v>103</v>
      </c>
      <c r="C31" s="7" t="s">
        <v>105</v>
      </c>
      <c r="D31" s="8" t="s">
        <v>129</v>
      </c>
      <c r="E31" s="1"/>
      <c r="F31" s="15" t="str">
        <f>IFERROR(VLOOKUP($C31,Base!$C$67:$J$71,2,0),"")</f>
        <v>Neutre</v>
      </c>
      <c r="G31" s="15" t="str">
        <f>IFERROR(VLOOKUP($C31,Base!$C$67:$J$71,3,0),"")</f>
        <v>Neutre</v>
      </c>
      <c r="H31" s="15" t="str">
        <f>IFERROR(VLOOKUP($C31,Base!$C$67:$J$71,4,0),"")</f>
        <v>Neutre</v>
      </c>
      <c r="I31" s="15" t="str">
        <f>IFERROR(VLOOKUP($C31,Base!$C$67:$J$71,5,0),"")</f>
        <v>Neutre</v>
      </c>
      <c r="J31" s="15" t="str">
        <f>IFERROR(VLOOKUP($C31,Base!$C$67:$J$71,6,0),"")</f>
        <v>Neutre</v>
      </c>
      <c r="K31" s="15" t="str">
        <f>IFERROR(VLOOKUP($C31,Base!$C$67:$J$71,7,0),"")</f>
        <v>Neutre</v>
      </c>
      <c r="L31" s="15" t="str">
        <f>IFERROR(VLOOKUP($C31,Base!$C$67:$J$71,8,0),"")</f>
        <v>Neutre</v>
      </c>
      <c r="M31" s="47">
        <v>2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1" t="s">
        <v>33</v>
      </c>
      <c r="C32" s="7" t="s">
        <v>51</v>
      </c>
      <c r="D32" s="8" t="s">
        <v>129</v>
      </c>
      <c r="E32" s="1"/>
      <c r="F32" s="15" t="str">
        <f>IFERROR(VLOOKUP($C32,Base!$C$72:$J$74,2,0),"")</f>
        <v>Neutre</v>
      </c>
      <c r="G32" s="15" t="str">
        <f>IFERROR(VLOOKUP($C32,Base!$C$72:$J$74,3,0),"")</f>
        <v>Neutre</v>
      </c>
      <c r="H32" s="15" t="str">
        <f>IFERROR(VLOOKUP($C32,Base!$C$72:$J$74,4,0),"")</f>
        <v>Neutre</v>
      </c>
      <c r="I32" s="15" t="str">
        <f>IFERROR(VLOOKUP($C32,Base!$C$72:$J$74,5,0),"")</f>
        <v>Neutre</v>
      </c>
      <c r="J32" s="15" t="str">
        <f>IFERROR(VLOOKUP($C32,Base!$C$72:$J$74,6,0),"")</f>
        <v>Neutre</v>
      </c>
      <c r="K32" s="15" t="str">
        <f>IFERROR(VLOOKUP($C32,Base!$C$72:$J$74,7,0),"")</f>
        <v>Neutre</v>
      </c>
      <c r="L32" s="15" t="str">
        <f>IFERROR(VLOOKUP($C32,Base!$C$72:$J$74,8,0),"")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1" t="s">
        <v>34</v>
      </c>
      <c r="C33" s="7" t="s">
        <v>59</v>
      </c>
      <c r="D33" s="8" t="s">
        <v>130</v>
      </c>
      <c r="E33" s="1"/>
      <c r="F33" s="15" t="str">
        <f>IFERROR(VLOOKUP($C33,Base!$C$75:$J$78,2,0),"")</f>
        <v>Positif</v>
      </c>
      <c r="G33" s="15" t="str">
        <f>IFERROR(VLOOKUP($C33,Base!$C$75:$J$78,3,0),"")</f>
        <v>Positif</v>
      </c>
      <c r="H33" s="15" t="str">
        <f>IFERROR(VLOOKUP($C33,Base!$C$75:$J$78,4,0),"")</f>
        <v>Neutre</v>
      </c>
      <c r="I33" s="15" t="str">
        <f>IFERROR(VLOOKUP($C33,Base!$C$75:$J$78,5,0),"")</f>
        <v>Positif</v>
      </c>
      <c r="J33" s="15" t="str">
        <f>IFERROR(VLOOKUP($C33,Base!$C$75:$J$78,6,0),"")</f>
        <v>Positif</v>
      </c>
      <c r="K33" s="15" t="str">
        <f>IFERROR(VLOOKUP($C33,Base!$C$75:$J$78,7,0),"")</f>
        <v>Positif</v>
      </c>
      <c r="L33" s="15" t="str">
        <f>IFERROR(VLOOKUP($C33,Base!$C$75:$J$78,8,0),"")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28</v>
      </c>
      <c r="B34" s="1" t="s">
        <v>29</v>
      </c>
      <c r="C34" s="7" t="s">
        <v>149</v>
      </c>
      <c r="D34" s="8" t="s">
        <v>131</v>
      </c>
      <c r="E34" s="1"/>
      <c r="F34" s="15" t="str">
        <f>IFERROR(VLOOKUP($C34,Base!$C$79:$J$82,2,0),"")</f>
        <v>Neutre</v>
      </c>
      <c r="G34" s="15" t="str">
        <f>IFERROR(VLOOKUP($C34,Base!$C$79:$J$82,3,0),"")</f>
        <v>Neutre</v>
      </c>
      <c r="H34" s="15" t="str">
        <f>IFERROR(VLOOKUP($C34,Base!$C$79:$J$82,4,0),"")</f>
        <v>Neutre</v>
      </c>
      <c r="I34" s="15" t="str">
        <f>IFERROR(VLOOKUP($C34,Base!$C$79:$J$82,5,0),"")</f>
        <v>Neutre</v>
      </c>
      <c r="J34" s="15" t="str">
        <f>IFERROR(VLOOKUP($C34,Base!$C$79:$J$82,6,0),"")</f>
        <v>Négatif</v>
      </c>
      <c r="K34" s="15" t="str">
        <f>IFERROR(VLOOKUP($C34,Base!$C$79:$J$82,7,0),"")</f>
        <v>Positif</v>
      </c>
      <c r="L34" s="15" t="str">
        <f>IFERROR(VLOOKUP($C34,Base!$C$79:$J$82,8,0),"")</f>
        <v>Négatif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1" t="s">
        <v>106</v>
      </c>
      <c r="C35" s="7" t="s">
        <v>63</v>
      </c>
      <c r="D35" s="8" t="s">
        <v>123</v>
      </c>
      <c r="E35" s="1"/>
      <c r="F35" s="15" t="str">
        <f>IFERROR(VLOOKUP($C35,Base!$C$83:$J$86,2,0),"")</f>
        <v>Neutre</v>
      </c>
      <c r="G35" s="15" t="str">
        <f>IFERROR(VLOOKUP($C35,Base!$C$83:$J$86,3,0),"")</f>
        <v>Neutre</v>
      </c>
      <c r="H35" s="15" t="str">
        <f>IFERROR(VLOOKUP($C35,Base!$C$83:$J$86,4,0),"")</f>
        <v>Neutre</v>
      </c>
      <c r="I35" s="15" t="str">
        <f>IFERROR(VLOOKUP($C35,Base!$C$83:$J$86,5,0),"")</f>
        <v>Neutre</v>
      </c>
      <c r="J35" s="15" t="str">
        <f>IFERROR(VLOOKUP($C35,Base!$C$83:$J$86,6,0),"")</f>
        <v>Positif</v>
      </c>
      <c r="K35" s="15" t="str">
        <f>IFERROR(VLOOKUP($C35,Base!$C$83:$J$86,7,0),"")</f>
        <v>Positif</v>
      </c>
      <c r="L35" s="15" t="str">
        <f>IFERROR(VLOOKUP($C35,Base!$C$83:$J$86,8,0),"")</f>
        <v>Positif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1" t="s">
        <v>30</v>
      </c>
      <c r="C36" s="7" t="s">
        <v>107</v>
      </c>
      <c r="D36" s="8" t="s">
        <v>135</v>
      </c>
      <c r="E36" s="1"/>
      <c r="F36" s="15" t="str">
        <f>IFERROR(VLOOKUP($C36,Base!$C$87:$J$92,2,0),"")</f>
        <v>Négatif</v>
      </c>
      <c r="G36" s="15" t="str">
        <f>IFERROR(VLOOKUP($C36,Base!$C$87:$J$92,3,0),"")</f>
        <v>Négatif</v>
      </c>
      <c r="H36" s="15" t="str">
        <f>IFERROR(VLOOKUP($C36,Base!$C$87:$J$92,4,0),"")</f>
        <v>Négatif</v>
      </c>
      <c r="I36" s="15" t="str">
        <f>IFERROR(VLOOKUP($C36,Base!$C$87:$J$92,5,0),"")</f>
        <v>Négatif</v>
      </c>
      <c r="J36" s="15" t="str">
        <f>IFERROR(VLOOKUP($C36,Base!$C$87:$J$92,6,0),"")</f>
        <v>Négatif</v>
      </c>
      <c r="K36" s="15" t="str">
        <f>IFERROR(VLOOKUP($C36,Base!$C$87:$J$92,7,0),"")</f>
        <v>Positif</v>
      </c>
      <c r="L36" s="15" t="str">
        <f>IFERROR(VLOOKUP($C36,Base!$C$87:$J$92,8,0),"")</f>
        <v>Négatif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1" t="s">
        <v>31</v>
      </c>
      <c r="C37" s="7" t="s">
        <v>47</v>
      </c>
      <c r="D37" s="8"/>
      <c r="E37" s="1"/>
      <c r="F37" s="15" t="str">
        <f>IFERROR(VLOOKUP($C37,Base!$C$93:$J$97,2,0),"")</f>
        <v>-</v>
      </c>
      <c r="G37" s="15" t="str">
        <f>IFERROR(VLOOKUP($C37,Base!$C$93:$J$97,3,0),"")</f>
        <v>-</v>
      </c>
      <c r="H37" s="15" t="str">
        <f>IFERROR(VLOOKUP($C37,Base!$C$93:$J$97,4,0),"")</f>
        <v>-</v>
      </c>
      <c r="I37" s="15" t="str">
        <f>IFERROR(VLOOKUP($C37,Base!$C$93:$J$97,5,0),"")</f>
        <v>-</v>
      </c>
      <c r="J37" s="15" t="str">
        <f>IFERROR(VLOOKUP($C37,Base!$C$93:$J$97,6,0),"")</f>
        <v>-</v>
      </c>
      <c r="K37" s="15" t="str">
        <f>IFERROR(VLOOKUP($C37,Base!$C$93:$J$97,7,0),"")</f>
        <v>-</v>
      </c>
      <c r="L37" s="15" t="str">
        <f>IFERROR(VLOOKUP($C37,Base!$C$93:$J$97,8,0),"")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19" cm="1">
        <f t="array" ref="F38">SUMPRODUCT(IF(F$12:F$37="Très Positif",2,0),$M$12:$M$37)+SUMPRODUCT(IF(F$12:F$37="Positif",1,0),$M$12:$M$37)+SUMPRODUCT(IF(F$12:F$37="Neutre",0.5,0),$M$12:$M$37)</f>
        <v>14.75</v>
      </c>
      <c r="G38" s="19" cm="1">
        <f t="array" ref="G38">SUMPRODUCT(IF(G$12:G$37="Très Positif",2,0),$M$12:$M$37)+SUMPRODUCT(IF(G$12:G$37="Positif",1,0),$M$12:$M$37)+SUMPRODUCT(IF(G$12:G$37="Neutre",0.5,0),$M$12:$M$37)</f>
        <v>14.25</v>
      </c>
      <c r="H38" s="19" cm="1">
        <f t="array" ref="H38">SUMPRODUCT(IF(H$12:H$37="Très Positif",2,0),$M$12:$M$37)+SUMPRODUCT(IF(H$12:H$37="Positif",1,0),$M$12:$M$37)+SUMPRODUCT(IF(H$12:H$37="Neutre",0.5,0),$M$12:$M$37)</f>
        <v>13.5</v>
      </c>
      <c r="I38" s="19" cm="1">
        <f t="array" ref="I38">SUMPRODUCT(IF(I$12:I$37="Très Positif",2,0),$M$12:$M$37)+SUMPRODUCT(IF(I$12:I$37="Positif",1,0),$M$12:$M$37)+SUMPRODUCT(IF(I$12:I$37="Neutre",0.5,0),$M$12:$M$37)</f>
        <v>12.25</v>
      </c>
      <c r="J38" s="19" cm="1">
        <f t="array" ref="J38">SUMPRODUCT(IF(J$12:J$37="Très Positif",2,0),$M$12:$M$37)+SUMPRODUCT(IF(J$12:J$37="Positif",1,0),$M$12:$M$37)+SUMPRODUCT(IF(J$12:J$37="Neutre",0.5,0),$M$12:$M$37)</f>
        <v>15</v>
      </c>
      <c r="K38" s="19" cm="1">
        <f t="array" ref="K38">SUMPRODUCT(IF(K$12:K$37="Très Positif",2,0),$M$12:$M$37)+SUMPRODUCT(IF(K$12:K$37="Positif",1,0),$M$12:$M$37)+SUMPRODUCT(IF(K$12:K$37="Neutre",0.5,0),$M$12:$M$37)</f>
        <v>19</v>
      </c>
      <c r="L38" s="19" cm="1">
        <f t="array" ref="L38">SUMPRODUCT(IF(L$12:L$37="Très Positif",2,0),$M$12:$M$37)+SUMPRODUCT(IF(L$12:L$37="Positif",1,0),$M$12:$M$37)+SUMPRODUCT(IF(L$12:L$37="Neutre",0.5,0),$M$12:$M$37)</f>
        <v>16.75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0" cm="1">
        <f t="array" ref="F39">SUMPRODUCT(IF(F$12:F$37="Négatif",1,0),$M$12:$M$37)+SUMPRODUCT(IF(F$12:F$37="Très négatif",2,0),$M$12:$M$37)+SUMPRODUCT(IF(F$12:F$37="Neutre",0.5,0),$M$12:$M$37)</f>
        <v>15.25</v>
      </c>
      <c r="G39" s="20" cm="1">
        <f t="array" ref="G39">SUMPRODUCT(IF(G$12:G$37="Négatif",1,0),$M$12:$M$37)+SUMPRODUCT(IF(G$12:G$37="Très négatif",2,0),$M$12:$M$37)+SUMPRODUCT(IF(G$12:G$37="Neutre",0.5,0),$M$12:$M$37)</f>
        <v>13.75</v>
      </c>
      <c r="H39" s="20" cm="1">
        <f t="array" ref="H39">SUMPRODUCT(IF(H$12:H$37="Négatif",1,0),$M$12:$M$37)+SUMPRODUCT(IF(H$12:H$37="Très négatif",2,0),$M$12:$M$37)+SUMPRODUCT(IF(H$12:H$37="Neutre",0.5,0),$M$12:$M$37)</f>
        <v>12.5</v>
      </c>
      <c r="I39" s="20" cm="1">
        <f t="array" ref="I39">SUMPRODUCT(IF(I$12:I$37="Négatif",1,0),$M$12:$M$37)+SUMPRODUCT(IF(I$12:I$37="Très négatif",2,0),$M$12:$M$37)+SUMPRODUCT(IF(I$12:I$37="Neutre",0.5,0),$M$12:$M$37)</f>
        <v>13.75</v>
      </c>
      <c r="J39" s="20" cm="1">
        <f t="array" ref="J39">SUMPRODUCT(IF(J$12:J$37="Négatif",1,0),$M$12:$M$37)+SUMPRODUCT(IF(J$12:J$37="Très négatif",2,0),$M$12:$M$37)+SUMPRODUCT(IF(J$12:J$37="Neutre",0.5,0),$M$12:$M$37)</f>
        <v>14.5</v>
      </c>
      <c r="K39" s="20" cm="1">
        <f t="array" ref="K39">SUMPRODUCT(IF(K$12:K$37="Négatif",1,0),$M$12:$M$37)+SUMPRODUCT(IF(K$12:K$37="Très négatif",2,0),$M$12:$M$37)+SUMPRODUCT(IF(K$12:K$37="Neutre",0.5,0),$M$12:$M$37)</f>
        <v>8</v>
      </c>
      <c r="L39" s="20" cm="1">
        <f t="array" ref="L39">SUMPRODUCT(IF(L$12:L$37="Négatif",1,0),$M$12:$M$37)+SUMPRODUCT(IF(L$12:L$37="Très négatif",2,0),$M$12:$M$37)+SUMPRODUCT(IF(L$12:L$37="Neutre",0.5,0),$M$12:$M$37)</f>
        <v>10.25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6" t="s">
        <v>35</v>
      </c>
      <c r="G40" s="56"/>
      <c r="H40" s="56"/>
      <c r="I40" s="56"/>
      <c r="J40" s="56"/>
      <c r="K40" s="56"/>
      <c r="L40" s="56"/>
      <c r="M40" s="17"/>
      <c r="N40" s="1"/>
      <c r="Q40" s="1"/>
    </row>
    <row r="41" spans="1:17" x14ac:dyDescent="0.2">
      <c r="A41" s="1"/>
      <c r="B41" s="1"/>
      <c r="C41" s="1"/>
      <c r="D41" s="1"/>
      <c r="E41" s="1"/>
      <c r="F41" s="51">
        <f t="shared" ref="F41:L41" si="2">IF(F38+F39=0,0,F38/(F38+F39))</f>
        <v>0.49166666666666664</v>
      </c>
      <c r="G41" s="53">
        <f t="shared" si="2"/>
        <v>0.5089285714285714</v>
      </c>
      <c r="H41" s="53">
        <f t="shared" si="2"/>
        <v>0.51923076923076927</v>
      </c>
      <c r="I41" s="49">
        <f t="shared" si="2"/>
        <v>0.47115384615384615</v>
      </c>
      <c r="J41" s="51">
        <f t="shared" si="2"/>
        <v>0.50847457627118642</v>
      </c>
      <c r="K41" s="49">
        <f t="shared" si="2"/>
        <v>0.70370370370370372</v>
      </c>
      <c r="L41" s="49">
        <f t="shared" si="2"/>
        <v>0.62037037037037035</v>
      </c>
      <c r="M41" s="17"/>
      <c r="N41" s="1"/>
      <c r="Q41" s="1"/>
    </row>
    <row r="42" spans="1:17" x14ac:dyDescent="0.2">
      <c r="A42" s="1"/>
      <c r="B42" s="1"/>
      <c r="C42" s="1"/>
      <c r="D42" s="33" t="s">
        <v>92</v>
      </c>
      <c r="E42" s="1"/>
      <c r="F42" s="52">
        <f>RANK(F41,F41:L41,1)</f>
        <v>2</v>
      </c>
      <c r="G42" s="54">
        <f>RANK(G41,F41:L41,1)</f>
        <v>4</v>
      </c>
      <c r="H42" s="54">
        <f>RANK(H41,F41:L41,1)</f>
        <v>5</v>
      </c>
      <c r="I42" s="46">
        <f>RANK(I41,F41:L41,1)</f>
        <v>1</v>
      </c>
      <c r="J42" s="52">
        <f>RANK(J41,F41:L41,1)</f>
        <v>3</v>
      </c>
      <c r="K42" s="46">
        <f>RANK(K41,F41:L41,1)</f>
        <v>7</v>
      </c>
      <c r="L42" s="46">
        <f>RANK(L41,F41:L41,1)</f>
        <v>6</v>
      </c>
      <c r="M42" s="1"/>
      <c r="N42" s="1"/>
      <c r="Q42" s="1"/>
    </row>
    <row r="43" spans="1:17" s="18" customFormat="1" x14ac:dyDescent="0.2">
      <c r="D43" s="32" t="s">
        <v>93</v>
      </c>
      <c r="F43" s="52">
        <f t="shared" ref="F43:L43" si="3">COUNTIF(F16:F37,OR("Très négatif","Négatif","Neutre","Positif","Très positif"))</f>
        <v>0</v>
      </c>
      <c r="G43" s="54">
        <f t="shared" si="3"/>
        <v>0</v>
      </c>
      <c r="H43" s="54">
        <f t="shared" si="3"/>
        <v>0</v>
      </c>
      <c r="I43" s="46">
        <f t="shared" si="3"/>
        <v>0</v>
      </c>
      <c r="J43" s="52">
        <f t="shared" si="3"/>
        <v>0</v>
      </c>
      <c r="K43" s="46">
        <f t="shared" si="3"/>
        <v>0</v>
      </c>
      <c r="L43" s="46">
        <f t="shared" si="3"/>
        <v>0</v>
      </c>
    </row>
    <row r="46" spans="1:17" x14ac:dyDescent="0.2">
      <c r="D46" t="s">
        <v>151</v>
      </c>
      <c r="F46" s="34" t="s">
        <v>94</v>
      </c>
      <c r="G46" s="34" t="s">
        <v>95</v>
      </c>
      <c r="H46" s="34" t="s">
        <v>0</v>
      </c>
      <c r="I46" s="34" t="s">
        <v>96</v>
      </c>
      <c r="J46" s="34" t="s">
        <v>97</v>
      </c>
      <c r="K46" s="34" t="s">
        <v>1</v>
      </c>
      <c r="L46" s="34" t="s">
        <v>2</v>
      </c>
    </row>
    <row r="47" spans="1:17" x14ac:dyDescent="0.2">
      <c r="F47" s="50">
        <v>0.42741935483870969</v>
      </c>
      <c r="G47" s="50">
        <v>0.45833333333333331</v>
      </c>
      <c r="H47" s="50">
        <v>0.44827586206896552</v>
      </c>
      <c r="I47" s="50">
        <v>0.4017857142857143</v>
      </c>
      <c r="J47" s="50">
        <v>0.44444444444444442</v>
      </c>
      <c r="K47" s="50">
        <v>0.63461538461538458</v>
      </c>
      <c r="L47" s="50">
        <v>0.5982142857142857</v>
      </c>
    </row>
    <row r="48" spans="1:17" x14ac:dyDescent="0.2">
      <c r="F48" s="38">
        <f t="shared" ref="F48:L48" si="4">F47-F41</f>
        <v>-6.4247311827956954E-2</v>
      </c>
      <c r="G48" s="38">
        <f t="shared" si="4"/>
        <v>-5.0595238095238082E-2</v>
      </c>
      <c r="H48" s="38">
        <f t="shared" si="4"/>
        <v>-7.0954907161803749E-2</v>
      </c>
      <c r="I48" s="38">
        <f t="shared" si="4"/>
        <v>-6.9368131868131844E-2</v>
      </c>
      <c r="J48" s="38">
        <f t="shared" si="4"/>
        <v>-6.4030131826741998E-2</v>
      </c>
      <c r="K48" s="38">
        <f t="shared" si="4"/>
        <v>-6.9088319088319139E-2</v>
      </c>
      <c r="L48" s="38">
        <f t="shared" si="4"/>
        <v>-2.2156084656084651E-2</v>
      </c>
    </row>
    <row r="49" spans="4:12" x14ac:dyDescent="0.2">
      <c r="F49">
        <f>RANK(F47,$F$47:$L$47,1)</f>
        <v>2</v>
      </c>
      <c r="G49">
        <f>RANK(G47,$F$47:$L$47,1)</f>
        <v>5</v>
      </c>
      <c r="H49">
        <f t="shared" ref="H49:L49" si="5">RANK(H47,$F$47:$L$47,1)</f>
        <v>4</v>
      </c>
      <c r="I49">
        <f t="shared" si="5"/>
        <v>1</v>
      </c>
      <c r="J49">
        <f t="shared" si="5"/>
        <v>3</v>
      </c>
      <c r="K49">
        <f t="shared" si="5"/>
        <v>7</v>
      </c>
      <c r="L49">
        <f t="shared" si="5"/>
        <v>6</v>
      </c>
    </row>
    <row r="51" spans="4:12" x14ac:dyDescent="0.2">
      <c r="F51" t="s">
        <v>35</v>
      </c>
    </row>
    <row r="52" spans="4:12" x14ac:dyDescent="0.2">
      <c r="D52" t="s">
        <v>152</v>
      </c>
      <c r="F52" s="39">
        <v>0.49193548387096775</v>
      </c>
      <c r="G52" s="39">
        <v>0.5431034482758621</v>
      </c>
      <c r="H52" s="39">
        <v>0.51851851851851849</v>
      </c>
      <c r="I52" s="39">
        <v>0.47115384615384615</v>
      </c>
      <c r="J52" s="39">
        <v>0.49122807017543857</v>
      </c>
      <c r="K52" s="39">
        <v>0.66666666666666663</v>
      </c>
      <c r="L52" s="39">
        <v>0.59482758620689657</v>
      </c>
    </row>
    <row r="53" spans="4:12" x14ac:dyDescent="0.2">
      <c r="F53" s="38">
        <f>F52-F41</f>
        <v>2.6881720430110834E-4</v>
      </c>
      <c r="G53" s="38">
        <f t="shared" ref="G53:L53" si="6">G52-G41</f>
        <v>3.4174876847290703E-2</v>
      </c>
      <c r="H53" s="38">
        <f t="shared" si="6"/>
        <v>-7.1225071225078374E-4</v>
      </c>
      <c r="I53" s="38">
        <f t="shared" si="6"/>
        <v>0</v>
      </c>
      <c r="J53" s="38">
        <f t="shared" si="6"/>
        <v>-1.7246506095747849E-2</v>
      </c>
      <c r="K53" s="38">
        <f t="shared" si="6"/>
        <v>-3.703703703703709E-2</v>
      </c>
      <c r="L53" s="38">
        <f t="shared" si="6"/>
        <v>-2.5542784163473775E-2</v>
      </c>
    </row>
    <row r="54" spans="4:12" x14ac:dyDescent="0.2">
      <c r="F54">
        <f>RANK(F52,$F$52:$L$52,1)</f>
        <v>3</v>
      </c>
      <c r="G54">
        <f t="shared" ref="G54:L54" si="7">RANK(G52,$F$52:$L$52,1)</f>
        <v>5</v>
      </c>
      <c r="H54">
        <f t="shared" si="7"/>
        <v>4</v>
      </c>
      <c r="I54">
        <f t="shared" si="7"/>
        <v>1</v>
      </c>
      <c r="J54">
        <f t="shared" si="7"/>
        <v>2</v>
      </c>
      <c r="K54">
        <f t="shared" si="7"/>
        <v>7</v>
      </c>
      <c r="L54">
        <f t="shared" si="7"/>
        <v>6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Listes_déroulantes!$Q$2:$Q$7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Listes_déroulantes!$M$2:$M$6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Listes_déroulantes!$N$2:$N$8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Listes_déroulantes!$J$2:$J$6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Listes_déroulantes!$K$2:$K$12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Listes_déroulantes!$L$2:$L$7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Listes_déroulantes!$O$2:$O$8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Listes_déroulantes!$P$2:$P$8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7"/>
  <sheetViews>
    <sheetView tabSelected="1" zoomScale="80" zoomScaleNormal="80" workbookViewId="0">
      <pane ySplit="1" topLeftCell="A2" activePane="bottomLeft" state="frozen"/>
      <selection pane="bottomLeft" activeCell="L16" sqref="L16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0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0" customWidth="1"/>
    <col min="12" max="12" width="36.140625" style="10" customWidth="1"/>
    <col min="13" max="13" width="17" customWidth="1"/>
    <col min="14" max="1021" width="11.5703125" customWidth="1"/>
  </cols>
  <sheetData>
    <row r="1" spans="1:12" ht="32.25" customHeight="1" x14ac:dyDescent="0.2">
      <c r="B1" t="s">
        <v>36</v>
      </c>
      <c r="C1" s="10" t="s">
        <v>37</v>
      </c>
      <c r="D1" s="34" t="s">
        <v>94</v>
      </c>
      <c r="E1" s="34" t="s">
        <v>95</v>
      </c>
      <c r="F1" s="34" t="s">
        <v>0</v>
      </c>
      <c r="G1" s="34" t="s">
        <v>96</v>
      </c>
      <c r="H1" s="34" t="s">
        <v>97</v>
      </c>
      <c r="I1" s="34" t="s">
        <v>1</v>
      </c>
      <c r="J1" s="34" t="s">
        <v>2</v>
      </c>
      <c r="L1" s="10" t="s">
        <v>90</v>
      </c>
    </row>
    <row r="2" spans="1:12" x14ac:dyDescent="0.2">
      <c r="A2" t="s">
        <v>38</v>
      </c>
      <c r="B2" t="s">
        <v>16</v>
      </c>
      <c r="C2" s="10" t="s">
        <v>39</v>
      </c>
      <c r="D2" s="11" t="s">
        <v>40</v>
      </c>
      <c r="E2" s="11" t="s">
        <v>40</v>
      </c>
      <c r="F2" s="11" t="s">
        <v>41</v>
      </c>
      <c r="G2" s="11" t="s">
        <v>42</v>
      </c>
      <c r="H2" s="11" t="s">
        <v>42</v>
      </c>
      <c r="I2" s="11" t="s">
        <v>41</v>
      </c>
      <c r="J2" s="12" t="s">
        <v>41</v>
      </c>
      <c r="L2" s="30" t="s">
        <v>80</v>
      </c>
    </row>
    <row r="3" spans="1:12" x14ac:dyDescent="0.2">
      <c r="C3" s="10" t="s">
        <v>43</v>
      </c>
      <c r="D3" s="11" t="s">
        <v>42</v>
      </c>
      <c r="E3" s="21" t="s">
        <v>45</v>
      </c>
      <c r="F3" s="11" t="s">
        <v>42</v>
      </c>
      <c r="G3" s="11" t="s">
        <v>42</v>
      </c>
      <c r="H3" s="11" t="s">
        <v>42</v>
      </c>
      <c r="I3" s="11" t="s">
        <v>48</v>
      </c>
      <c r="J3" s="12" t="s">
        <v>45</v>
      </c>
      <c r="L3" s="31" t="s">
        <v>79</v>
      </c>
    </row>
    <row r="4" spans="1:12" x14ac:dyDescent="0.2">
      <c r="C4" s="10" t="s">
        <v>44</v>
      </c>
      <c r="D4" s="11" t="s">
        <v>45</v>
      </c>
      <c r="E4" s="11" t="s">
        <v>45</v>
      </c>
      <c r="F4" s="21" t="s">
        <v>45</v>
      </c>
      <c r="G4" s="11" t="s">
        <v>45</v>
      </c>
      <c r="H4" s="11" t="s">
        <v>45</v>
      </c>
      <c r="I4" s="11" t="s">
        <v>48</v>
      </c>
      <c r="J4" s="12" t="s">
        <v>45</v>
      </c>
      <c r="L4" s="25"/>
    </row>
    <row r="5" spans="1:12" x14ac:dyDescent="0.2">
      <c r="C5" s="10" t="s">
        <v>46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42</v>
      </c>
      <c r="I5" s="11" t="s">
        <v>42</v>
      </c>
      <c r="J5" s="12" t="s">
        <v>42</v>
      </c>
    </row>
    <row r="6" spans="1:12" x14ac:dyDescent="0.2">
      <c r="C6" s="10" t="s">
        <v>47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12" t="s">
        <v>17</v>
      </c>
      <c r="L6" s="25"/>
    </row>
    <row r="7" spans="1:12" x14ac:dyDescent="0.2">
      <c r="B7" t="s">
        <v>18</v>
      </c>
      <c r="C7" s="10">
        <v>10000</v>
      </c>
      <c r="D7" s="11" t="s">
        <v>41</v>
      </c>
      <c r="E7" s="11" t="s">
        <v>41</v>
      </c>
      <c r="F7" s="11" t="s">
        <v>42</v>
      </c>
      <c r="G7" s="21" t="s">
        <v>42</v>
      </c>
      <c r="H7" s="42" t="s">
        <v>48</v>
      </c>
      <c r="I7" s="21" t="s">
        <v>42</v>
      </c>
      <c r="J7" s="12" t="s">
        <v>48</v>
      </c>
    </row>
    <row r="8" spans="1:12" x14ac:dyDescent="0.2">
      <c r="C8" s="22">
        <v>15000</v>
      </c>
      <c r="D8" s="11" t="s">
        <v>45</v>
      </c>
      <c r="E8" s="11" t="s">
        <v>45</v>
      </c>
      <c r="F8" s="11" t="s">
        <v>42</v>
      </c>
      <c r="G8" s="21" t="s">
        <v>42</v>
      </c>
      <c r="H8" s="11" t="s">
        <v>41</v>
      </c>
      <c r="I8" s="21" t="s">
        <v>42</v>
      </c>
      <c r="J8" s="12" t="s">
        <v>48</v>
      </c>
    </row>
    <row r="9" spans="1:12" x14ac:dyDescent="0.2">
      <c r="C9" s="22" t="s">
        <v>49</v>
      </c>
      <c r="D9" s="11" t="s">
        <v>45</v>
      </c>
      <c r="E9" s="11" t="s">
        <v>45</v>
      </c>
      <c r="F9" s="11" t="s">
        <v>42</v>
      </c>
      <c r="G9" s="21" t="s">
        <v>45</v>
      </c>
      <c r="H9" s="11" t="s">
        <v>41</v>
      </c>
      <c r="I9" s="21" t="s">
        <v>42</v>
      </c>
      <c r="J9" s="12" t="s">
        <v>41</v>
      </c>
    </row>
    <row r="10" spans="1:12" x14ac:dyDescent="0.2">
      <c r="C10" s="22">
        <v>50000</v>
      </c>
      <c r="D10" s="11" t="s">
        <v>45</v>
      </c>
      <c r="E10" s="11" t="s">
        <v>45</v>
      </c>
      <c r="F10" s="11" t="s">
        <v>42</v>
      </c>
      <c r="G10" s="21" t="s">
        <v>45</v>
      </c>
      <c r="H10" s="21" t="s">
        <v>40</v>
      </c>
      <c r="I10" s="21" t="s">
        <v>42</v>
      </c>
      <c r="J10" s="12" t="s">
        <v>40</v>
      </c>
    </row>
    <row r="11" spans="1:12" x14ac:dyDescent="0.2">
      <c r="B11" t="s">
        <v>19</v>
      </c>
      <c r="C11" s="40">
        <v>5000</v>
      </c>
      <c r="D11" s="42" t="s">
        <v>41</v>
      </c>
      <c r="E11" s="42" t="s">
        <v>42</v>
      </c>
      <c r="F11" s="42" t="s">
        <v>42</v>
      </c>
      <c r="G11" s="42" t="s">
        <v>42</v>
      </c>
      <c r="H11" s="42" t="s">
        <v>48</v>
      </c>
      <c r="I11" s="42" t="s">
        <v>41</v>
      </c>
      <c r="J11" s="43" t="s">
        <v>41</v>
      </c>
    </row>
    <row r="12" spans="1:12" x14ac:dyDescent="0.2">
      <c r="C12" s="40" t="s">
        <v>140</v>
      </c>
      <c r="D12" s="42" t="s">
        <v>41</v>
      </c>
      <c r="E12" s="42" t="s">
        <v>42</v>
      </c>
      <c r="F12" s="42" t="s">
        <v>42</v>
      </c>
      <c r="G12" s="42" t="s">
        <v>42</v>
      </c>
      <c r="H12" s="42" t="s">
        <v>45</v>
      </c>
      <c r="I12" s="42" t="s">
        <v>42</v>
      </c>
      <c r="J12" s="43" t="s">
        <v>42</v>
      </c>
    </row>
    <row r="13" spans="1:12" x14ac:dyDescent="0.2">
      <c r="C13" s="40">
        <v>10000</v>
      </c>
      <c r="D13" s="42" t="s">
        <v>45</v>
      </c>
      <c r="E13" s="42" t="s">
        <v>42</v>
      </c>
      <c r="F13" s="42" t="s">
        <v>42</v>
      </c>
      <c r="G13" s="42" t="s">
        <v>42</v>
      </c>
      <c r="H13" s="42" t="s">
        <v>41</v>
      </c>
      <c r="I13" s="42" t="s">
        <v>45</v>
      </c>
      <c r="J13" s="43" t="s">
        <v>45</v>
      </c>
    </row>
    <row r="14" spans="1:12" x14ac:dyDescent="0.2">
      <c r="B14" t="s">
        <v>21</v>
      </c>
      <c r="C14" s="41" t="s">
        <v>136</v>
      </c>
      <c r="D14" s="43" t="s">
        <v>40</v>
      </c>
      <c r="E14" s="43" t="s">
        <v>40</v>
      </c>
      <c r="F14" s="43" t="s">
        <v>40</v>
      </c>
      <c r="G14" s="43" t="s">
        <v>40</v>
      </c>
      <c r="H14" s="43" t="s">
        <v>40</v>
      </c>
      <c r="I14" s="42" t="s">
        <v>48</v>
      </c>
      <c r="J14" s="43" t="s">
        <v>48</v>
      </c>
    </row>
    <row r="15" spans="1:12" x14ac:dyDescent="0.2">
      <c r="C15" s="41" t="s">
        <v>137</v>
      </c>
      <c r="D15" s="43" t="s">
        <v>42</v>
      </c>
      <c r="E15" s="43" t="s">
        <v>42</v>
      </c>
      <c r="F15" s="43" t="s">
        <v>42</v>
      </c>
      <c r="G15" s="43" t="s">
        <v>42</v>
      </c>
      <c r="H15" s="43" t="s">
        <v>42</v>
      </c>
      <c r="I15" s="42" t="s">
        <v>42</v>
      </c>
      <c r="J15" s="43" t="s">
        <v>42</v>
      </c>
    </row>
    <row r="16" spans="1:12" x14ac:dyDescent="0.2">
      <c r="C16" s="41" t="s">
        <v>138</v>
      </c>
      <c r="D16" s="43" t="s">
        <v>45</v>
      </c>
      <c r="E16" s="43" t="s">
        <v>45</v>
      </c>
      <c r="F16" s="43" t="s">
        <v>45</v>
      </c>
      <c r="G16" s="43" t="s">
        <v>45</v>
      </c>
      <c r="H16" s="43" t="s">
        <v>45</v>
      </c>
      <c r="I16" s="42" t="s">
        <v>40</v>
      </c>
      <c r="J16" s="43" t="s">
        <v>40</v>
      </c>
    </row>
    <row r="17" spans="1:12" x14ac:dyDescent="0.2">
      <c r="C17" s="41" t="s">
        <v>139</v>
      </c>
      <c r="D17" s="43" t="s">
        <v>42</v>
      </c>
      <c r="E17" s="43" t="s">
        <v>42</v>
      </c>
      <c r="F17" s="43" t="s">
        <v>42</v>
      </c>
      <c r="G17" s="43" t="s">
        <v>42</v>
      </c>
      <c r="H17" s="43" t="s">
        <v>42</v>
      </c>
      <c r="I17" s="42" t="s">
        <v>45</v>
      </c>
      <c r="J17" s="43" t="s">
        <v>45</v>
      </c>
    </row>
    <row r="18" spans="1:12" x14ac:dyDescent="0.2">
      <c r="C18" s="41" t="s">
        <v>141</v>
      </c>
      <c r="D18" s="43" t="s">
        <v>42</v>
      </c>
      <c r="E18" s="43" t="s">
        <v>42</v>
      </c>
      <c r="F18" s="43" t="s">
        <v>42</v>
      </c>
      <c r="G18" s="43" t="s">
        <v>42</v>
      </c>
      <c r="H18" s="43" t="s">
        <v>41</v>
      </c>
      <c r="I18" s="42" t="s">
        <v>40</v>
      </c>
      <c r="J18" s="43" t="s">
        <v>40</v>
      </c>
    </row>
    <row r="19" spans="1:12" x14ac:dyDescent="0.2">
      <c r="C19" s="10" t="s">
        <v>47</v>
      </c>
      <c r="D19" s="11" t="s">
        <v>17</v>
      </c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2" t="s">
        <v>17</v>
      </c>
      <c r="L19"/>
    </row>
    <row r="20" spans="1:12" x14ac:dyDescent="0.2">
      <c r="B20" t="s">
        <v>22</v>
      </c>
      <c r="C20" s="22" t="s">
        <v>51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40</v>
      </c>
      <c r="I20" s="21" t="s">
        <v>41</v>
      </c>
      <c r="J20" s="12" t="s">
        <v>41</v>
      </c>
    </row>
    <row r="21" spans="1:12" x14ac:dyDescent="0.2">
      <c r="C21" s="22" t="s">
        <v>98</v>
      </c>
      <c r="D21" s="12" t="s">
        <v>41</v>
      </c>
      <c r="E21" s="12" t="s">
        <v>41</v>
      </c>
      <c r="F21" s="12" t="s">
        <v>41</v>
      </c>
      <c r="G21" s="12" t="s">
        <v>41</v>
      </c>
      <c r="H21" s="12" t="s">
        <v>41</v>
      </c>
      <c r="I21" s="21" t="s">
        <v>41</v>
      </c>
      <c r="J21" s="12" t="s">
        <v>41</v>
      </c>
    </row>
    <row r="22" spans="1:12" x14ac:dyDescent="0.2">
      <c r="C22" s="22" t="s">
        <v>120</v>
      </c>
      <c r="D22" s="12" t="s">
        <v>48</v>
      </c>
      <c r="E22" s="12" t="s">
        <v>48</v>
      </c>
      <c r="F22" s="12" t="s">
        <v>48</v>
      </c>
      <c r="G22" s="12" t="s">
        <v>45</v>
      </c>
      <c r="H22" s="12" t="s">
        <v>45</v>
      </c>
      <c r="I22" s="21" t="s">
        <v>42</v>
      </c>
      <c r="J22" s="12" t="s">
        <v>42</v>
      </c>
    </row>
    <row r="23" spans="1:12" x14ac:dyDescent="0.2">
      <c r="C23" s="22" t="s">
        <v>121</v>
      </c>
      <c r="D23" s="12" t="s">
        <v>42</v>
      </c>
      <c r="E23" s="12" t="s">
        <v>42</v>
      </c>
      <c r="F23" s="12" t="s">
        <v>42</v>
      </c>
      <c r="G23" s="12" t="s">
        <v>42</v>
      </c>
      <c r="H23" s="12" t="s">
        <v>42</v>
      </c>
      <c r="I23" s="21" t="s">
        <v>42</v>
      </c>
      <c r="J23" s="12" t="s">
        <v>42</v>
      </c>
    </row>
    <row r="24" spans="1:12" x14ac:dyDescent="0.2">
      <c r="C24" s="10" t="s">
        <v>47</v>
      </c>
      <c r="D24" s="11" t="s">
        <v>17</v>
      </c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2" t="s">
        <v>17</v>
      </c>
    </row>
    <row r="25" spans="1:12" x14ac:dyDescent="0.2">
      <c r="A25" t="s">
        <v>23</v>
      </c>
      <c r="B25" t="s">
        <v>24</v>
      </c>
      <c r="C25" s="10" t="s">
        <v>50</v>
      </c>
      <c r="D25" s="11" t="s">
        <v>40</v>
      </c>
      <c r="E25" s="21" t="s">
        <v>41</v>
      </c>
      <c r="F25" s="21" t="s">
        <v>42</v>
      </c>
      <c r="G25" s="21" t="s">
        <v>41</v>
      </c>
      <c r="H25" s="21" t="s">
        <v>48</v>
      </c>
      <c r="I25" s="12" t="s">
        <v>42</v>
      </c>
      <c r="J25" s="12" t="s">
        <v>48</v>
      </c>
    </row>
    <row r="26" spans="1:12" x14ac:dyDescent="0.2">
      <c r="C26" s="10" t="s">
        <v>51</v>
      </c>
      <c r="D26" s="11" t="s">
        <v>48</v>
      </c>
      <c r="E26" s="12" t="s">
        <v>45</v>
      </c>
      <c r="F26" s="11" t="s">
        <v>42</v>
      </c>
      <c r="G26" s="21" t="s">
        <v>45</v>
      </c>
      <c r="H26" s="21" t="s">
        <v>40</v>
      </c>
      <c r="I26" s="12" t="s">
        <v>41</v>
      </c>
      <c r="J26" s="43" t="s">
        <v>41</v>
      </c>
    </row>
    <row r="27" spans="1:12" x14ac:dyDescent="0.2">
      <c r="C27" s="10" t="s">
        <v>47</v>
      </c>
      <c r="D27" s="11" t="s">
        <v>17</v>
      </c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2" t="s">
        <v>17</v>
      </c>
    </row>
    <row r="28" spans="1:12" ht="38.25" x14ac:dyDescent="0.2">
      <c r="B28" t="s">
        <v>99</v>
      </c>
      <c r="C28" s="40">
        <v>7</v>
      </c>
      <c r="D28" s="11" t="s">
        <v>40</v>
      </c>
      <c r="E28" s="12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</row>
    <row r="29" spans="1:12" x14ac:dyDescent="0.2">
      <c r="C29" s="40">
        <v>8</v>
      </c>
      <c r="D29" s="11" t="s">
        <v>41</v>
      </c>
      <c r="E29" s="12" t="s">
        <v>42</v>
      </c>
      <c r="F29" s="12" t="s">
        <v>42</v>
      </c>
      <c r="G29" s="12" t="s">
        <v>42</v>
      </c>
      <c r="H29" s="12" t="s">
        <v>42</v>
      </c>
      <c r="I29" s="12" t="s">
        <v>42</v>
      </c>
      <c r="J29" s="12" t="s">
        <v>42</v>
      </c>
    </row>
    <row r="30" spans="1:12" x14ac:dyDescent="0.2">
      <c r="C30" s="40">
        <v>9</v>
      </c>
      <c r="D30" s="42" t="s">
        <v>45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</row>
    <row r="31" spans="1:12" x14ac:dyDescent="0.2">
      <c r="C31" s="40">
        <v>10</v>
      </c>
      <c r="D31" s="42" t="s">
        <v>48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42</v>
      </c>
    </row>
    <row r="32" spans="1:12" x14ac:dyDescent="0.2">
      <c r="B32" s="41" t="s">
        <v>142</v>
      </c>
      <c r="C32" s="40" t="s">
        <v>50</v>
      </c>
      <c r="D32" s="42" t="s">
        <v>40</v>
      </c>
      <c r="E32" s="43" t="s">
        <v>40</v>
      </c>
      <c r="F32" s="43" t="s">
        <v>40</v>
      </c>
      <c r="G32" s="43" t="s">
        <v>40</v>
      </c>
      <c r="H32" s="43" t="s">
        <v>40</v>
      </c>
      <c r="I32" s="43" t="s">
        <v>42</v>
      </c>
      <c r="J32" s="43" t="s">
        <v>42</v>
      </c>
    </row>
    <row r="33" spans="2:12" x14ac:dyDescent="0.2">
      <c r="C33" s="40" t="s">
        <v>51</v>
      </c>
      <c r="D33" s="42" t="s">
        <v>48</v>
      </c>
      <c r="E33" s="43" t="s">
        <v>48</v>
      </c>
      <c r="F33" s="43" t="s">
        <v>48</v>
      </c>
      <c r="G33" s="43" t="s">
        <v>48</v>
      </c>
      <c r="H33" s="43" t="s">
        <v>48</v>
      </c>
      <c r="I33" s="43" t="s">
        <v>41</v>
      </c>
      <c r="J33" s="43" t="s">
        <v>42</v>
      </c>
    </row>
    <row r="34" spans="2:12" x14ac:dyDescent="0.2">
      <c r="C34" s="22" t="s">
        <v>47</v>
      </c>
      <c r="D34" s="2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</row>
    <row r="35" spans="2:12" x14ac:dyDescent="0.2">
      <c r="B35" t="s">
        <v>82</v>
      </c>
      <c r="C35" s="22" t="s">
        <v>83</v>
      </c>
      <c r="D35" s="12" t="s">
        <v>41</v>
      </c>
      <c r="E35" s="12" t="s">
        <v>41</v>
      </c>
      <c r="F35" s="12" t="s">
        <v>42</v>
      </c>
      <c r="G35" s="12" t="s">
        <v>41</v>
      </c>
      <c r="H35" s="12" t="s">
        <v>40</v>
      </c>
      <c r="I35" s="12" t="s">
        <v>42</v>
      </c>
      <c r="J35" s="12" t="s">
        <v>42</v>
      </c>
    </row>
    <row r="36" spans="2:12" x14ac:dyDescent="0.2">
      <c r="C36" s="22" t="s">
        <v>84</v>
      </c>
      <c r="D36" s="12" t="s">
        <v>42</v>
      </c>
      <c r="E36" s="12" t="s">
        <v>42</v>
      </c>
      <c r="F36" s="12" t="s">
        <v>42</v>
      </c>
      <c r="G36" s="12" t="s">
        <v>42</v>
      </c>
      <c r="H36" s="12" t="s">
        <v>45</v>
      </c>
      <c r="I36" s="12" t="s">
        <v>41</v>
      </c>
      <c r="J36" s="12" t="s">
        <v>42</v>
      </c>
    </row>
    <row r="37" spans="2:12" x14ac:dyDescent="0.2">
      <c r="C37" s="22" t="s">
        <v>85</v>
      </c>
      <c r="D37" s="12" t="s">
        <v>45</v>
      </c>
      <c r="E37" s="12" t="s">
        <v>45</v>
      </c>
      <c r="F37" s="12" t="s">
        <v>42</v>
      </c>
      <c r="G37" s="12" t="s">
        <v>45</v>
      </c>
      <c r="H37" s="12" t="s">
        <v>48</v>
      </c>
      <c r="I37" s="24" t="s">
        <v>40</v>
      </c>
      <c r="J37" s="12" t="s">
        <v>42</v>
      </c>
      <c r="L37" s="29"/>
    </row>
    <row r="38" spans="2:12" x14ac:dyDescent="0.2">
      <c r="C38" s="10" t="s">
        <v>47</v>
      </c>
      <c r="D38" s="11" t="s">
        <v>17</v>
      </c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2" t="s">
        <v>17</v>
      </c>
    </row>
    <row r="39" spans="2:12" ht="26.25" customHeight="1" x14ac:dyDescent="0.2">
      <c r="B39" t="s">
        <v>100</v>
      </c>
      <c r="C39" s="10" t="s">
        <v>86</v>
      </c>
      <c r="D39" s="21" t="s">
        <v>42</v>
      </c>
      <c r="E39" s="21" t="s">
        <v>42</v>
      </c>
      <c r="F39" s="21" t="s">
        <v>42</v>
      </c>
      <c r="G39" s="21" t="s">
        <v>42</v>
      </c>
      <c r="H39" s="12" t="s">
        <v>40</v>
      </c>
      <c r="I39" s="12" t="s">
        <v>42</v>
      </c>
      <c r="J39" s="12" t="s">
        <v>48</v>
      </c>
    </row>
    <row r="40" spans="2:12" x14ac:dyDescent="0.2">
      <c r="C40" s="27" t="s">
        <v>112</v>
      </c>
      <c r="D40" s="21" t="s">
        <v>42</v>
      </c>
      <c r="E40" s="21" t="s">
        <v>42</v>
      </c>
      <c r="F40" s="21" t="s">
        <v>42</v>
      </c>
      <c r="G40" s="21" t="s">
        <v>42</v>
      </c>
      <c r="H40" s="12" t="s">
        <v>41</v>
      </c>
      <c r="I40" s="12" t="s">
        <v>42</v>
      </c>
      <c r="J40" s="12" t="s">
        <v>45</v>
      </c>
    </row>
    <row r="41" spans="2:12" x14ac:dyDescent="0.2">
      <c r="C41" s="27" t="s">
        <v>87</v>
      </c>
      <c r="D41" s="21" t="s">
        <v>42</v>
      </c>
      <c r="E41" s="21" t="s">
        <v>42</v>
      </c>
      <c r="F41" s="21" t="s">
        <v>42</v>
      </c>
      <c r="G41" s="21" t="s">
        <v>42</v>
      </c>
      <c r="H41" s="12" t="s">
        <v>45</v>
      </c>
      <c r="I41" s="12" t="s">
        <v>42</v>
      </c>
      <c r="J41" s="12" t="s">
        <v>41</v>
      </c>
    </row>
    <row r="42" spans="2:12" x14ac:dyDescent="0.2">
      <c r="C42" s="10" t="s">
        <v>91</v>
      </c>
      <c r="D42" s="21" t="s">
        <v>42</v>
      </c>
      <c r="E42" s="21" t="s">
        <v>42</v>
      </c>
      <c r="F42" s="21" t="s">
        <v>42</v>
      </c>
      <c r="G42" s="21" t="s">
        <v>42</v>
      </c>
      <c r="H42" s="12" t="s">
        <v>48</v>
      </c>
      <c r="I42" s="12" t="s">
        <v>42</v>
      </c>
      <c r="J42" s="12" t="s">
        <v>40</v>
      </c>
    </row>
    <row r="43" spans="2:12" x14ac:dyDescent="0.2">
      <c r="C43" s="10" t="s">
        <v>47</v>
      </c>
      <c r="D43" s="2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</row>
    <row r="44" spans="2:12" ht="25.5" x14ac:dyDescent="0.2">
      <c r="B44" t="s">
        <v>101</v>
      </c>
      <c r="C44" s="10" t="s">
        <v>110</v>
      </c>
      <c r="D44" s="42" t="s">
        <v>41</v>
      </c>
      <c r="E44" s="42" t="s">
        <v>41</v>
      </c>
      <c r="F44" s="48" t="s">
        <v>41</v>
      </c>
      <c r="G44" s="11" t="s">
        <v>41</v>
      </c>
      <c r="H44" s="11" t="s">
        <v>41</v>
      </c>
      <c r="I44" s="12" t="s">
        <v>42</v>
      </c>
      <c r="J44" s="43" t="s">
        <v>45</v>
      </c>
    </row>
    <row r="45" spans="2:12" x14ac:dyDescent="0.2">
      <c r="C45" s="10" t="s">
        <v>111</v>
      </c>
      <c r="D45" s="21" t="s">
        <v>42</v>
      </c>
      <c r="E45" s="21" t="s">
        <v>42</v>
      </c>
      <c r="F45" s="13" t="s">
        <v>42</v>
      </c>
      <c r="G45" s="11" t="s">
        <v>42</v>
      </c>
      <c r="H45" s="11" t="s">
        <v>42</v>
      </c>
      <c r="I45" s="12" t="s">
        <v>42</v>
      </c>
      <c r="J45" s="12" t="s">
        <v>42</v>
      </c>
    </row>
    <row r="46" spans="2:12" x14ac:dyDescent="0.2">
      <c r="C46" s="10" t="s">
        <v>47</v>
      </c>
      <c r="D46" s="11" t="s">
        <v>17</v>
      </c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2" t="s">
        <v>17</v>
      </c>
    </row>
    <row r="47" spans="2:12" x14ac:dyDescent="0.2">
      <c r="B47" t="s">
        <v>26</v>
      </c>
      <c r="C47" s="10" t="s">
        <v>50</v>
      </c>
      <c r="D47" s="11" t="s">
        <v>40</v>
      </c>
      <c r="E47" s="11" t="s">
        <v>40</v>
      </c>
      <c r="F47" s="11" t="s">
        <v>42</v>
      </c>
      <c r="G47" s="21" t="s">
        <v>41</v>
      </c>
      <c r="H47" s="12" t="s">
        <v>42</v>
      </c>
      <c r="I47" s="12" t="s">
        <v>42</v>
      </c>
      <c r="J47" s="12" t="s">
        <v>42</v>
      </c>
    </row>
    <row r="48" spans="2:12" x14ac:dyDescent="0.2">
      <c r="C48" s="10" t="s">
        <v>51</v>
      </c>
      <c r="D48" s="21" t="s">
        <v>45</v>
      </c>
      <c r="E48" s="21" t="s">
        <v>45</v>
      </c>
      <c r="F48" s="11" t="s">
        <v>42</v>
      </c>
      <c r="G48" s="21" t="s">
        <v>45</v>
      </c>
      <c r="H48" s="12" t="s">
        <v>42</v>
      </c>
      <c r="I48" s="12" t="s">
        <v>42</v>
      </c>
      <c r="J48" s="12" t="s">
        <v>42</v>
      </c>
    </row>
    <row r="49" spans="1:12" x14ac:dyDescent="0.2">
      <c r="C49" s="10" t="s">
        <v>47</v>
      </c>
      <c r="D49" s="11" t="s">
        <v>17</v>
      </c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2" t="s">
        <v>17</v>
      </c>
    </row>
    <row r="50" spans="1:12" x14ac:dyDescent="0.2">
      <c r="B50" t="s">
        <v>27</v>
      </c>
      <c r="C50" s="22" t="s">
        <v>52</v>
      </c>
      <c r="D50" s="12" t="s">
        <v>42</v>
      </c>
      <c r="E50" s="12" t="s">
        <v>42</v>
      </c>
      <c r="F50" s="12" t="s">
        <v>42</v>
      </c>
      <c r="G50" s="12" t="s">
        <v>42</v>
      </c>
      <c r="H50" s="12" t="s">
        <v>41</v>
      </c>
      <c r="I50" s="13" t="s">
        <v>41</v>
      </c>
      <c r="J50" s="12" t="s">
        <v>42</v>
      </c>
    </row>
    <row r="51" spans="1:12" x14ac:dyDescent="0.2">
      <c r="C51" s="22" t="s">
        <v>53</v>
      </c>
      <c r="D51" s="12" t="s">
        <v>42</v>
      </c>
      <c r="E51" s="12" t="s">
        <v>42</v>
      </c>
      <c r="F51" s="12" t="s">
        <v>42</v>
      </c>
      <c r="G51" s="12" t="s">
        <v>42</v>
      </c>
      <c r="H51" s="12" t="s">
        <v>42</v>
      </c>
      <c r="I51" s="13" t="s">
        <v>41</v>
      </c>
      <c r="J51" s="12" t="s">
        <v>42</v>
      </c>
    </row>
    <row r="52" spans="1:12" x14ac:dyDescent="0.2">
      <c r="C52" s="10" t="s">
        <v>51</v>
      </c>
      <c r="D52" s="12" t="s">
        <v>42</v>
      </c>
      <c r="E52" s="12" t="s">
        <v>42</v>
      </c>
      <c r="F52" s="12" t="s">
        <v>42</v>
      </c>
      <c r="G52" s="12" t="s">
        <v>42</v>
      </c>
      <c r="H52" s="12" t="s">
        <v>42</v>
      </c>
      <c r="I52" s="13" t="s">
        <v>42</v>
      </c>
      <c r="J52" s="12" t="s">
        <v>42</v>
      </c>
    </row>
    <row r="53" spans="1:12" x14ac:dyDescent="0.2">
      <c r="C53" s="10" t="s">
        <v>47</v>
      </c>
      <c r="D53" s="11" t="s">
        <v>17</v>
      </c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2" t="s">
        <v>17</v>
      </c>
    </row>
    <row r="54" spans="1:12" ht="25.5" x14ac:dyDescent="0.2">
      <c r="B54" s="23" t="s">
        <v>102</v>
      </c>
      <c r="C54" s="22" t="s">
        <v>86</v>
      </c>
      <c r="D54" s="12" t="s">
        <v>42</v>
      </c>
      <c r="E54" s="12" t="s">
        <v>42</v>
      </c>
      <c r="F54" s="12" t="s">
        <v>42</v>
      </c>
      <c r="G54" s="12" t="s">
        <v>42</v>
      </c>
      <c r="H54" s="12" t="s">
        <v>42</v>
      </c>
      <c r="I54" s="12" t="s">
        <v>42</v>
      </c>
      <c r="J54" s="12" t="s">
        <v>42</v>
      </c>
      <c r="K54"/>
      <c r="L54" s="29"/>
    </row>
    <row r="55" spans="1:12" x14ac:dyDescent="0.2">
      <c r="C55" s="35" t="s">
        <v>118</v>
      </c>
      <c r="D55" s="12" t="s">
        <v>42</v>
      </c>
      <c r="E55" s="12" t="s">
        <v>42</v>
      </c>
      <c r="F55" s="12" t="s">
        <v>42</v>
      </c>
      <c r="G55" s="12" t="s">
        <v>42</v>
      </c>
      <c r="H55" s="12" t="s">
        <v>42</v>
      </c>
      <c r="I55" s="12" t="s">
        <v>42</v>
      </c>
      <c r="J55" s="12" t="s">
        <v>45</v>
      </c>
      <c r="K55"/>
    </row>
    <row r="56" spans="1:12" x14ac:dyDescent="0.2">
      <c r="C56" s="35" t="s">
        <v>91</v>
      </c>
      <c r="D56" s="12" t="s">
        <v>42</v>
      </c>
      <c r="E56" s="12" t="s">
        <v>42</v>
      </c>
      <c r="F56" s="12" t="s">
        <v>42</v>
      </c>
      <c r="G56" s="12" t="s">
        <v>42</v>
      </c>
      <c r="H56" s="12" t="s">
        <v>42</v>
      </c>
      <c r="I56" s="12" t="s">
        <v>42</v>
      </c>
      <c r="J56" s="12" t="s">
        <v>48</v>
      </c>
      <c r="K56"/>
    </row>
    <row r="57" spans="1:12" x14ac:dyDescent="0.2">
      <c r="C57" s="23" t="s">
        <v>47</v>
      </c>
      <c r="D57" s="12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2" t="s">
        <v>17</v>
      </c>
      <c r="J57" s="12" t="s">
        <v>17</v>
      </c>
      <c r="K57"/>
    </row>
    <row r="58" spans="1:12" ht="25.5" x14ac:dyDescent="0.2">
      <c r="A58" t="s">
        <v>32</v>
      </c>
      <c r="B58" t="s">
        <v>54</v>
      </c>
      <c r="C58" s="40" t="s">
        <v>55</v>
      </c>
      <c r="D58" s="11" t="s">
        <v>40</v>
      </c>
      <c r="E58" s="11" t="s">
        <v>40</v>
      </c>
      <c r="F58" s="42" t="s">
        <v>41</v>
      </c>
      <c r="G58" s="21" t="s">
        <v>41</v>
      </c>
      <c r="H58" s="42" t="s">
        <v>42</v>
      </c>
      <c r="I58" s="42" t="s">
        <v>42</v>
      </c>
      <c r="J58" s="43" t="s">
        <v>45</v>
      </c>
    </row>
    <row r="59" spans="1:12" x14ac:dyDescent="0.2">
      <c r="C59" s="40" t="s">
        <v>56</v>
      </c>
      <c r="D59" s="42" t="s">
        <v>41</v>
      </c>
      <c r="E59" s="42" t="s">
        <v>41</v>
      </c>
      <c r="F59" s="21" t="s">
        <v>42</v>
      </c>
      <c r="G59" s="21" t="s">
        <v>41</v>
      </c>
      <c r="H59" s="42" t="s">
        <v>42</v>
      </c>
      <c r="I59" s="42" t="s">
        <v>45</v>
      </c>
      <c r="J59" s="43" t="s">
        <v>45</v>
      </c>
    </row>
    <row r="60" spans="1:12" x14ac:dyDescent="0.2">
      <c r="C60" s="40" t="s">
        <v>143</v>
      </c>
      <c r="D60" s="36" t="s">
        <v>48</v>
      </c>
      <c r="E60" s="11" t="s">
        <v>45</v>
      </c>
      <c r="F60" s="11" t="s">
        <v>45</v>
      </c>
      <c r="G60" s="21" t="s">
        <v>45</v>
      </c>
      <c r="H60" s="11" t="s">
        <v>40</v>
      </c>
      <c r="I60" s="42" t="s">
        <v>45</v>
      </c>
      <c r="J60" s="12" t="s">
        <v>42</v>
      </c>
      <c r="L60" s="25"/>
    </row>
    <row r="61" spans="1:12" ht="25.5" x14ac:dyDescent="0.2">
      <c r="C61" s="40" t="s">
        <v>144</v>
      </c>
      <c r="D61" s="42" t="s">
        <v>41</v>
      </c>
      <c r="E61" s="42" t="s">
        <v>41</v>
      </c>
      <c r="F61" s="42" t="s">
        <v>41</v>
      </c>
      <c r="G61" s="42" t="s">
        <v>41</v>
      </c>
      <c r="H61" s="42" t="s">
        <v>41</v>
      </c>
      <c r="I61" s="42" t="s">
        <v>45</v>
      </c>
      <c r="J61" s="43" t="s">
        <v>45</v>
      </c>
      <c r="L61" s="25"/>
    </row>
    <row r="62" spans="1:12" ht="25.5" x14ac:dyDescent="0.2">
      <c r="C62" s="40" t="s">
        <v>145</v>
      </c>
      <c r="D62" s="42" t="s">
        <v>42</v>
      </c>
      <c r="E62" s="42" t="s">
        <v>42</v>
      </c>
      <c r="F62" s="42" t="s">
        <v>42</v>
      </c>
      <c r="G62" s="42" t="s">
        <v>42</v>
      </c>
      <c r="H62" s="42" t="s">
        <v>42</v>
      </c>
      <c r="I62" s="42" t="s">
        <v>42</v>
      </c>
      <c r="J62" s="43" t="s">
        <v>42</v>
      </c>
      <c r="L62" s="25"/>
    </row>
    <row r="63" spans="1:12" ht="25.5" x14ac:dyDescent="0.2">
      <c r="C63" s="40" t="s">
        <v>146</v>
      </c>
      <c r="D63" s="42" t="s">
        <v>48</v>
      </c>
      <c r="E63" s="42" t="s">
        <v>45</v>
      </c>
      <c r="F63" s="42" t="s">
        <v>45</v>
      </c>
      <c r="G63" s="42" t="s">
        <v>48</v>
      </c>
      <c r="H63" s="42" t="s">
        <v>48</v>
      </c>
      <c r="I63" s="42" t="s">
        <v>40</v>
      </c>
      <c r="J63" s="43" t="s">
        <v>41</v>
      </c>
      <c r="L63" s="25"/>
    </row>
    <row r="64" spans="1:12" x14ac:dyDescent="0.2">
      <c r="C64" s="40" t="s">
        <v>147</v>
      </c>
      <c r="D64" s="42" t="s">
        <v>48</v>
      </c>
      <c r="E64" s="42" t="s">
        <v>45</v>
      </c>
      <c r="F64" s="42" t="s">
        <v>45</v>
      </c>
      <c r="G64" s="42" t="s">
        <v>48</v>
      </c>
      <c r="H64" s="42" t="s">
        <v>48</v>
      </c>
      <c r="I64" s="42" t="s">
        <v>40</v>
      </c>
      <c r="J64" s="43" t="s">
        <v>42</v>
      </c>
    </row>
    <row r="65" spans="1:12" x14ac:dyDescent="0.2">
      <c r="C65" s="40" t="s">
        <v>148</v>
      </c>
      <c r="D65" s="42" t="s">
        <v>48</v>
      </c>
      <c r="E65" s="42" t="s">
        <v>45</v>
      </c>
      <c r="F65" s="42" t="s">
        <v>45</v>
      </c>
      <c r="G65" s="42" t="s">
        <v>48</v>
      </c>
      <c r="H65" s="42" t="s">
        <v>48</v>
      </c>
      <c r="I65" s="42" t="s">
        <v>40</v>
      </c>
      <c r="J65" s="43" t="s">
        <v>42</v>
      </c>
    </row>
    <row r="66" spans="1:12" x14ac:dyDescent="0.2">
      <c r="C66" s="40" t="s">
        <v>47</v>
      </c>
      <c r="D66" s="11" t="s">
        <v>17</v>
      </c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2" t="s">
        <v>17</v>
      </c>
    </row>
    <row r="67" spans="1:12" ht="25.5" x14ac:dyDescent="0.2">
      <c r="B67" s="23" t="s">
        <v>103</v>
      </c>
      <c r="C67" s="22" t="s">
        <v>57</v>
      </c>
      <c r="D67" s="11" t="s">
        <v>48</v>
      </c>
      <c r="E67" s="11" t="s">
        <v>48</v>
      </c>
      <c r="F67" s="12" t="s">
        <v>48</v>
      </c>
      <c r="G67" s="11" t="s">
        <v>48</v>
      </c>
      <c r="H67" s="11" t="s">
        <v>48</v>
      </c>
      <c r="I67" s="12" t="s">
        <v>40</v>
      </c>
      <c r="J67" s="12" t="s">
        <v>45</v>
      </c>
    </row>
    <row r="68" spans="1:12" x14ac:dyDescent="0.2">
      <c r="C68" s="22" t="s">
        <v>104</v>
      </c>
      <c r="D68" s="12" t="s">
        <v>45</v>
      </c>
      <c r="E68" s="12" t="s">
        <v>45</v>
      </c>
      <c r="F68" s="12" t="s">
        <v>45</v>
      </c>
      <c r="G68" s="12" t="s">
        <v>45</v>
      </c>
      <c r="H68" s="12" t="s">
        <v>45</v>
      </c>
      <c r="I68" s="12" t="s">
        <v>41</v>
      </c>
      <c r="J68" s="12" t="s">
        <v>45</v>
      </c>
      <c r="L68" s="29"/>
    </row>
    <row r="69" spans="1:12" x14ac:dyDescent="0.2">
      <c r="C69" s="22" t="s">
        <v>105</v>
      </c>
      <c r="D69" s="12" t="s">
        <v>42</v>
      </c>
      <c r="E69" s="12" t="s">
        <v>42</v>
      </c>
      <c r="F69" s="12" t="s">
        <v>42</v>
      </c>
      <c r="G69" s="12" t="s">
        <v>42</v>
      </c>
      <c r="H69" s="12" t="s">
        <v>42</v>
      </c>
      <c r="I69" s="12" t="s">
        <v>42</v>
      </c>
      <c r="J69" s="12" t="s">
        <v>42</v>
      </c>
      <c r="L69" s="29"/>
    </row>
    <row r="70" spans="1:12" x14ac:dyDescent="0.2">
      <c r="C70" s="22" t="s">
        <v>58</v>
      </c>
      <c r="D70" s="12" t="s">
        <v>42</v>
      </c>
      <c r="E70" s="12" t="s">
        <v>42</v>
      </c>
      <c r="F70" s="12" t="s">
        <v>42</v>
      </c>
      <c r="G70" s="12" t="s">
        <v>42</v>
      </c>
      <c r="H70" s="12" t="s">
        <v>42</v>
      </c>
      <c r="I70" s="12" t="s">
        <v>42</v>
      </c>
      <c r="J70" s="12" t="s">
        <v>42</v>
      </c>
    </row>
    <row r="71" spans="1:12" x14ac:dyDescent="0.2">
      <c r="C71" s="22" t="s">
        <v>47</v>
      </c>
      <c r="D71" s="11" t="s">
        <v>17</v>
      </c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2" t="s">
        <v>17</v>
      </c>
    </row>
    <row r="72" spans="1:12" x14ac:dyDescent="0.2">
      <c r="B72" t="s">
        <v>33</v>
      </c>
      <c r="C72" s="10" t="s">
        <v>50</v>
      </c>
      <c r="D72" s="11" t="s">
        <v>48</v>
      </c>
      <c r="E72" s="11" t="s">
        <v>48</v>
      </c>
      <c r="F72" s="12" t="s">
        <v>48</v>
      </c>
      <c r="G72" s="11" t="s">
        <v>48</v>
      </c>
      <c r="H72" s="21" t="s">
        <v>41</v>
      </c>
      <c r="I72" s="21" t="s">
        <v>41</v>
      </c>
      <c r="J72" s="12" t="s">
        <v>41</v>
      </c>
    </row>
    <row r="73" spans="1:12" x14ac:dyDescent="0.2">
      <c r="C73" s="10" t="s">
        <v>51</v>
      </c>
      <c r="D73" s="12" t="s">
        <v>42</v>
      </c>
      <c r="E73" s="12" t="s">
        <v>42</v>
      </c>
      <c r="F73" s="12" t="s">
        <v>42</v>
      </c>
      <c r="G73" s="12" t="s">
        <v>42</v>
      </c>
      <c r="H73" s="12" t="s">
        <v>42</v>
      </c>
      <c r="I73" s="12" t="s">
        <v>42</v>
      </c>
      <c r="J73" s="12" t="s">
        <v>42</v>
      </c>
    </row>
    <row r="74" spans="1:12" x14ac:dyDescent="0.2">
      <c r="C74" s="10" t="s">
        <v>47</v>
      </c>
      <c r="D74" s="11" t="s">
        <v>17</v>
      </c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2" t="s">
        <v>17</v>
      </c>
    </row>
    <row r="75" spans="1:12" x14ac:dyDescent="0.2">
      <c r="B75" t="s">
        <v>34</v>
      </c>
      <c r="C75" s="10" t="s">
        <v>59</v>
      </c>
      <c r="D75" s="12" t="s">
        <v>41</v>
      </c>
      <c r="E75" s="12" t="s">
        <v>41</v>
      </c>
      <c r="F75" s="21" t="s">
        <v>42</v>
      </c>
      <c r="G75" s="11" t="s">
        <v>41</v>
      </c>
      <c r="H75" s="11" t="s">
        <v>41</v>
      </c>
      <c r="I75" s="21" t="s">
        <v>41</v>
      </c>
      <c r="J75" s="12" t="s">
        <v>41</v>
      </c>
    </row>
    <row r="76" spans="1:12" x14ac:dyDescent="0.2">
      <c r="C76" s="10" t="s">
        <v>60</v>
      </c>
      <c r="D76" s="12" t="s">
        <v>42</v>
      </c>
      <c r="E76" s="12" t="s">
        <v>45</v>
      </c>
      <c r="F76" s="11" t="s">
        <v>40</v>
      </c>
      <c r="G76" s="11" t="s">
        <v>48</v>
      </c>
      <c r="H76" s="11" t="s">
        <v>48</v>
      </c>
      <c r="I76" s="21" t="s">
        <v>48</v>
      </c>
      <c r="J76" s="12" t="s">
        <v>48</v>
      </c>
    </row>
    <row r="77" spans="1:12" ht="13.5" customHeight="1" x14ac:dyDescent="0.2">
      <c r="C77" s="10" t="s">
        <v>61</v>
      </c>
      <c r="D77" s="12" t="s">
        <v>42</v>
      </c>
      <c r="E77" s="12" t="s">
        <v>45</v>
      </c>
      <c r="F77" s="11" t="s">
        <v>40</v>
      </c>
      <c r="G77" s="11" t="s">
        <v>45</v>
      </c>
      <c r="H77" s="21" t="s">
        <v>45</v>
      </c>
      <c r="I77" s="21" t="s">
        <v>42</v>
      </c>
      <c r="J77" s="12" t="s">
        <v>45</v>
      </c>
      <c r="L77" s="25"/>
    </row>
    <row r="78" spans="1:12" x14ac:dyDescent="0.2">
      <c r="C78" s="10" t="s">
        <v>47</v>
      </c>
      <c r="D78" s="11" t="s">
        <v>17</v>
      </c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2" t="s">
        <v>17</v>
      </c>
    </row>
    <row r="79" spans="1:12" x14ac:dyDescent="0.2">
      <c r="A79" t="s">
        <v>28</v>
      </c>
      <c r="B79" t="s">
        <v>29</v>
      </c>
      <c r="C79" s="40" t="s">
        <v>62</v>
      </c>
      <c r="D79" s="12" t="s">
        <v>42</v>
      </c>
      <c r="E79" s="12" t="s">
        <v>42</v>
      </c>
      <c r="F79" s="21" t="s">
        <v>45</v>
      </c>
      <c r="G79" s="12" t="s">
        <v>42</v>
      </c>
      <c r="H79" s="12" t="s">
        <v>41</v>
      </c>
      <c r="I79" s="12" t="s">
        <v>41</v>
      </c>
      <c r="J79" s="26" t="s">
        <v>41</v>
      </c>
      <c r="L79" s="29"/>
    </row>
    <row r="80" spans="1:12" x14ac:dyDescent="0.2">
      <c r="C80" s="40" t="s">
        <v>63</v>
      </c>
      <c r="D80" s="12" t="s">
        <v>42</v>
      </c>
      <c r="E80" s="12" t="s">
        <v>42</v>
      </c>
      <c r="F80" s="11" t="s">
        <v>42</v>
      </c>
      <c r="G80" s="12" t="s">
        <v>42</v>
      </c>
      <c r="H80" s="12" t="s">
        <v>41</v>
      </c>
      <c r="I80" s="12" t="s">
        <v>41</v>
      </c>
      <c r="J80" s="26" t="s">
        <v>41</v>
      </c>
      <c r="L80" s="29"/>
    </row>
    <row r="81" spans="2:10" x14ac:dyDescent="0.2">
      <c r="C81" s="40" t="s">
        <v>149</v>
      </c>
      <c r="D81" s="12" t="s">
        <v>42</v>
      </c>
      <c r="E81" s="12" t="s">
        <v>42</v>
      </c>
      <c r="F81" s="11" t="s">
        <v>42</v>
      </c>
      <c r="G81" s="12" t="s">
        <v>42</v>
      </c>
      <c r="H81" s="13" t="s">
        <v>45</v>
      </c>
      <c r="I81" s="12" t="s">
        <v>41</v>
      </c>
      <c r="J81" s="12" t="s">
        <v>45</v>
      </c>
    </row>
    <row r="82" spans="2:10" x14ac:dyDescent="0.2">
      <c r="C82" s="40" t="s">
        <v>47</v>
      </c>
      <c r="D82" s="12" t="s">
        <v>42</v>
      </c>
      <c r="E82" s="12" t="s">
        <v>42</v>
      </c>
      <c r="F82" s="11" t="s">
        <v>42</v>
      </c>
      <c r="G82" s="12" t="s">
        <v>42</v>
      </c>
      <c r="H82" s="13" t="s">
        <v>42</v>
      </c>
      <c r="I82" s="12" t="s">
        <v>42</v>
      </c>
      <c r="J82" s="12" t="s">
        <v>42</v>
      </c>
    </row>
    <row r="83" spans="2:10" ht="25.5" x14ac:dyDescent="0.2">
      <c r="B83" t="s">
        <v>106</v>
      </c>
      <c r="C83" s="40" t="s">
        <v>62</v>
      </c>
      <c r="D83" s="42" t="s">
        <v>42</v>
      </c>
      <c r="E83" s="42" t="s">
        <v>42</v>
      </c>
      <c r="F83" s="42" t="s">
        <v>45</v>
      </c>
      <c r="G83" s="42" t="s">
        <v>42</v>
      </c>
      <c r="H83" s="42" t="s">
        <v>41</v>
      </c>
      <c r="I83" s="42" t="s">
        <v>41</v>
      </c>
      <c r="J83" s="43" t="s">
        <v>41</v>
      </c>
    </row>
    <row r="84" spans="2:10" x14ac:dyDescent="0.2">
      <c r="C84" s="40" t="s">
        <v>63</v>
      </c>
      <c r="D84" s="42" t="s">
        <v>42</v>
      </c>
      <c r="E84" s="42" t="s">
        <v>42</v>
      </c>
      <c r="F84" s="42" t="s">
        <v>42</v>
      </c>
      <c r="G84" s="42" t="s">
        <v>42</v>
      </c>
      <c r="H84" s="42" t="s">
        <v>41</v>
      </c>
      <c r="I84" s="42" t="s">
        <v>41</v>
      </c>
      <c r="J84" s="43" t="s">
        <v>41</v>
      </c>
    </row>
    <row r="85" spans="2:10" x14ac:dyDescent="0.2">
      <c r="C85" s="40" t="s">
        <v>149</v>
      </c>
      <c r="D85" s="42" t="s">
        <v>42</v>
      </c>
      <c r="E85" s="42" t="s">
        <v>42</v>
      </c>
      <c r="F85" s="42" t="s">
        <v>41</v>
      </c>
      <c r="G85" s="42" t="s">
        <v>42</v>
      </c>
      <c r="H85" s="42" t="s">
        <v>45</v>
      </c>
      <c r="I85" s="42" t="s">
        <v>48</v>
      </c>
      <c r="J85" s="43" t="s">
        <v>48</v>
      </c>
    </row>
    <row r="86" spans="2:10" x14ac:dyDescent="0.2">
      <c r="C86" s="40" t="s">
        <v>150</v>
      </c>
      <c r="D86" s="42" t="s">
        <v>42</v>
      </c>
      <c r="E86" s="42" t="s">
        <v>42</v>
      </c>
      <c r="F86" s="42" t="s">
        <v>42</v>
      </c>
      <c r="G86" s="42" t="s">
        <v>42</v>
      </c>
      <c r="H86" s="42" t="s">
        <v>42</v>
      </c>
      <c r="I86" s="42" t="s">
        <v>40</v>
      </c>
      <c r="J86" s="43" t="s">
        <v>40</v>
      </c>
    </row>
    <row r="87" spans="2:10" x14ac:dyDescent="0.2">
      <c r="B87" t="s">
        <v>30</v>
      </c>
      <c r="C87" s="10" t="s">
        <v>64</v>
      </c>
      <c r="D87" s="12" t="s">
        <v>41</v>
      </c>
      <c r="E87" s="12" t="s">
        <v>41</v>
      </c>
      <c r="F87" s="12" t="s">
        <v>41</v>
      </c>
      <c r="G87" s="12" t="s">
        <v>41</v>
      </c>
      <c r="H87" s="12" t="s">
        <v>41</v>
      </c>
      <c r="I87" s="21" t="s">
        <v>42</v>
      </c>
      <c r="J87" s="12" t="s">
        <v>41</v>
      </c>
    </row>
    <row r="88" spans="2:10" x14ac:dyDescent="0.2">
      <c r="C88" s="10" t="s">
        <v>65</v>
      </c>
      <c r="D88" s="12" t="s">
        <v>48</v>
      </c>
      <c r="E88" s="12" t="s">
        <v>48</v>
      </c>
      <c r="F88" s="12" t="s">
        <v>48</v>
      </c>
      <c r="G88" s="12" t="s">
        <v>48</v>
      </c>
      <c r="H88" s="12" t="s">
        <v>48</v>
      </c>
      <c r="I88" s="11" t="s">
        <v>40</v>
      </c>
      <c r="J88" s="12" t="s">
        <v>48</v>
      </c>
    </row>
    <row r="89" spans="2:10" x14ac:dyDescent="0.2">
      <c r="C89" s="10" t="s">
        <v>66</v>
      </c>
      <c r="D89" s="12" t="s">
        <v>45</v>
      </c>
      <c r="E89" s="12" t="s">
        <v>45</v>
      </c>
      <c r="F89" s="12" t="s">
        <v>45</v>
      </c>
      <c r="G89" s="12" t="s">
        <v>45</v>
      </c>
      <c r="H89" s="12" t="s">
        <v>45</v>
      </c>
      <c r="I89" s="11" t="s">
        <v>41</v>
      </c>
      <c r="J89" s="12" t="s">
        <v>45</v>
      </c>
    </row>
    <row r="90" spans="2:10" x14ac:dyDescent="0.2">
      <c r="C90" s="22" t="s">
        <v>107</v>
      </c>
      <c r="D90" s="12" t="s">
        <v>45</v>
      </c>
      <c r="E90" s="12" t="s">
        <v>45</v>
      </c>
      <c r="F90" s="12" t="s">
        <v>45</v>
      </c>
      <c r="G90" s="12" t="s">
        <v>45</v>
      </c>
      <c r="H90" s="12" t="s">
        <v>45</v>
      </c>
      <c r="I90" s="11" t="s">
        <v>41</v>
      </c>
      <c r="J90" s="12" t="s">
        <v>45</v>
      </c>
    </row>
    <row r="91" spans="2:10" x14ac:dyDescent="0.2">
      <c r="C91" s="22" t="s">
        <v>67</v>
      </c>
      <c r="D91" s="12" t="s">
        <v>42</v>
      </c>
      <c r="E91" s="12" t="s">
        <v>42</v>
      </c>
      <c r="F91" s="12" t="s">
        <v>42</v>
      </c>
      <c r="G91" s="12" t="s">
        <v>42</v>
      </c>
      <c r="H91" s="12" t="s">
        <v>42</v>
      </c>
      <c r="I91" s="12" t="s">
        <v>41</v>
      </c>
      <c r="J91" s="12" t="s">
        <v>42</v>
      </c>
    </row>
    <row r="92" spans="2:10" x14ac:dyDescent="0.2">
      <c r="C92" s="10" t="s">
        <v>47</v>
      </c>
      <c r="D92" s="11" t="s">
        <v>17</v>
      </c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2" t="s">
        <v>17</v>
      </c>
    </row>
    <row r="93" spans="2:10" x14ac:dyDescent="0.2">
      <c r="B93" t="s">
        <v>68</v>
      </c>
      <c r="C93" s="10" t="s">
        <v>69</v>
      </c>
      <c r="D93" s="12" t="s">
        <v>41</v>
      </c>
      <c r="E93" s="12" t="s">
        <v>41</v>
      </c>
      <c r="F93" s="12" t="s">
        <v>41</v>
      </c>
      <c r="G93" s="12" t="s">
        <v>41</v>
      </c>
      <c r="H93" s="12" t="s">
        <v>41</v>
      </c>
      <c r="I93" s="21" t="s">
        <v>42</v>
      </c>
      <c r="J93" s="12" t="s">
        <v>41</v>
      </c>
    </row>
    <row r="94" spans="2:10" x14ac:dyDescent="0.2">
      <c r="C94" s="10" t="s">
        <v>70</v>
      </c>
      <c r="D94" s="12" t="s">
        <v>45</v>
      </c>
      <c r="E94" s="12" t="s">
        <v>45</v>
      </c>
      <c r="F94" s="12" t="s">
        <v>45</v>
      </c>
      <c r="G94" s="12" t="s">
        <v>45</v>
      </c>
      <c r="H94" s="12" t="s">
        <v>45</v>
      </c>
      <c r="I94" s="11" t="s">
        <v>41</v>
      </c>
      <c r="J94" s="12" t="s">
        <v>45</v>
      </c>
    </row>
    <row r="95" spans="2:10" x14ac:dyDescent="0.2">
      <c r="C95" s="10" t="s">
        <v>71</v>
      </c>
      <c r="D95" s="12" t="s">
        <v>45</v>
      </c>
      <c r="E95" s="12" t="s">
        <v>45</v>
      </c>
      <c r="F95" s="12" t="s">
        <v>45</v>
      </c>
      <c r="G95" s="12" t="s">
        <v>45</v>
      </c>
      <c r="H95" s="12" t="s">
        <v>45</v>
      </c>
      <c r="I95" s="11" t="s">
        <v>41</v>
      </c>
      <c r="J95" s="12" t="s">
        <v>45</v>
      </c>
    </row>
    <row r="96" spans="2:10" x14ac:dyDescent="0.2">
      <c r="C96" s="10" t="s">
        <v>72</v>
      </c>
      <c r="D96" s="12" t="s">
        <v>45</v>
      </c>
      <c r="E96" s="12" t="s">
        <v>45</v>
      </c>
      <c r="F96" s="12" t="s">
        <v>45</v>
      </c>
      <c r="G96" s="12" t="s">
        <v>45</v>
      </c>
      <c r="H96" s="12" t="s">
        <v>45</v>
      </c>
      <c r="I96" s="11" t="s">
        <v>40</v>
      </c>
      <c r="J96" s="12" t="s">
        <v>45</v>
      </c>
    </row>
    <row r="97" spans="3:10" x14ac:dyDescent="0.2">
      <c r="C97" s="10" t="s">
        <v>47</v>
      </c>
      <c r="D97" s="11" t="s">
        <v>17</v>
      </c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2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1"/>
  <sheetViews>
    <sheetView workbookViewId="0">
      <selection activeCell="B4" sqref="B4"/>
    </sheetView>
  </sheetViews>
  <sheetFormatPr baseColWidth="10" defaultRowHeight="12.75" x14ac:dyDescent="0.2"/>
  <cols>
    <col min="1" max="9" width="11.85546875" customWidth="1"/>
    <col min="10" max="10" width="12.7109375" customWidth="1"/>
    <col min="11" max="11" width="12.28515625" customWidth="1"/>
    <col min="12" max="12" width="11.85546875" customWidth="1"/>
    <col min="13" max="13" width="14.7109375" customWidth="1"/>
    <col min="14" max="14" width="11.85546875" customWidth="1"/>
    <col min="15" max="15" width="13.7109375" customWidth="1"/>
    <col min="16" max="16" width="13.28515625" customWidth="1"/>
    <col min="17" max="60" width="11.85546875" customWidth="1"/>
    <col min="61" max="1019" width="11.5703125" customWidth="1"/>
  </cols>
  <sheetData>
    <row r="1" spans="1:18" ht="25.5" x14ac:dyDescent="0.2">
      <c r="A1" s="14" t="s">
        <v>73</v>
      </c>
      <c r="B1" s="14" t="s">
        <v>114</v>
      </c>
      <c r="C1" s="14" t="s">
        <v>16</v>
      </c>
      <c r="D1" s="14" t="s">
        <v>115</v>
      </c>
      <c r="E1" s="14" t="s">
        <v>74</v>
      </c>
      <c r="F1" s="44" t="str">
        <f>Base!B32</f>
        <v>Raccordement en eau</v>
      </c>
      <c r="G1" s="14" t="s">
        <v>116</v>
      </c>
      <c r="H1" s="14" t="s">
        <v>109</v>
      </c>
      <c r="I1" s="14" t="s">
        <v>122</v>
      </c>
      <c r="J1" s="14" t="s">
        <v>113</v>
      </c>
      <c r="K1" s="14" t="s">
        <v>117</v>
      </c>
      <c r="L1" s="14" t="s">
        <v>81</v>
      </c>
      <c r="M1" s="14" t="s">
        <v>75</v>
      </c>
      <c r="N1" s="14" t="s">
        <v>29</v>
      </c>
      <c r="O1" s="14" t="s">
        <v>76</v>
      </c>
      <c r="P1" s="14" t="s">
        <v>119</v>
      </c>
      <c r="Q1" s="14" t="s">
        <v>77</v>
      </c>
      <c r="R1" s="14" t="s">
        <v>78</v>
      </c>
    </row>
    <row r="2" spans="1:18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>
        <v>0.5</v>
      </c>
    </row>
    <row r="3" spans="1:18" ht="38.25" x14ac:dyDescent="0.2">
      <c r="A3" t="s">
        <v>48</v>
      </c>
      <c r="B3" t="s">
        <v>50</v>
      </c>
      <c r="C3" t="s">
        <v>39</v>
      </c>
      <c r="D3" s="41" t="s">
        <v>136</v>
      </c>
      <c r="E3" s="10" t="s">
        <v>51</v>
      </c>
      <c r="F3" s="10" t="s">
        <v>50</v>
      </c>
      <c r="G3" t="s">
        <v>83</v>
      </c>
      <c r="H3" t="s">
        <v>86</v>
      </c>
      <c r="I3" s="10" t="s">
        <v>110</v>
      </c>
      <c r="J3" t="s">
        <v>86</v>
      </c>
      <c r="K3" s="41" t="str">
        <f>Base!C58</f>
        <v>Zone urbaine – U</v>
      </c>
      <c r="L3" s="10" t="s">
        <v>57</v>
      </c>
      <c r="M3" t="s">
        <v>59</v>
      </c>
      <c r="N3" s="41" t="str">
        <f>Base!C79</f>
        <v>Sans intérêt</v>
      </c>
      <c r="O3" s="41" t="str">
        <f>Base!C83</f>
        <v>Sans intérêt</v>
      </c>
      <c r="P3" t="s">
        <v>64</v>
      </c>
      <c r="Q3" t="s">
        <v>69</v>
      </c>
      <c r="R3">
        <v>1</v>
      </c>
    </row>
    <row r="4" spans="1:18" ht="38.25" x14ac:dyDescent="0.2">
      <c r="A4" t="s">
        <v>45</v>
      </c>
      <c r="B4" t="s">
        <v>51</v>
      </c>
      <c r="C4" t="s">
        <v>43</v>
      </c>
      <c r="D4" s="41" t="s">
        <v>137</v>
      </c>
      <c r="E4" s="10" t="s">
        <v>98</v>
      </c>
      <c r="F4" s="10" t="s">
        <v>51</v>
      </c>
      <c r="G4" t="s">
        <v>84</v>
      </c>
      <c r="H4" t="s">
        <v>112</v>
      </c>
      <c r="I4" s="10" t="s">
        <v>111</v>
      </c>
      <c r="J4" t="s">
        <v>118</v>
      </c>
      <c r="K4" s="41" t="str">
        <f>Base!C59</f>
        <v>Zone à urbaniser – AU</v>
      </c>
      <c r="L4" s="10" t="s">
        <v>104</v>
      </c>
      <c r="M4" t="s">
        <v>60</v>
      </c>
      <c r="N4" s="41" t="str">
        <f>Base!C80</f>
        <v>Ordinaire</v>
      </c>
      <c r="O4" s="41" t="str">
        <f>Base!C84</f>
        <v>Ordinaire</v>
      </c>
      <c r="P4" t="s">
        <v>65</v>
      </c>
      <c r="Q4" t="s">
        <v>70</v>
      </c>
      <c r="R4">
        <v>2</v>
      </c>
    </row>
    <row r="5" spans="1:18" ht="38.25" x14ac:dyDescent="0.2">
      <c r="A5" t="s">
        <v>42</v>
      </c>
      <c r="B5" t="s">
        <v>47</v>
      </c>
      <c r="C5" t="s">
        <v>44</v>
      </c>
      <c r="D5" s="41" t="s">
        <v>138</v>
      </c>
      <c r="E5" s="10" t="s">
        <v>120</v>
      </c>
      <c r="F5" t="s">
        <v>47</v>
      </c>
      <c r="G5" t="s">
        <v>85</v>
      </c>
      <c r="H5" t="s">
        <v>87</v>
      </c>
      <c r="I5" s="10" t="s">
        <v>47</v>
      </c>
      <c r="J5" t="s">
        <v>91</v>
      </c>
      <c r="K5" s="41" t="str">
        <f>Base!C60</f>
        <v>Zone à vocation activités</v>
      </c>
      <c r="L5" t="s">
        <v>105</v>
      </c>
      <c r="M5" t="s">
        <v>61</v>
      </c>
      <c r="N5" s="41" t="str">
        <f>Base!C81</f>
        <v>Interet remarquable</v>
      </c>
      <c r="O5" s="41" t="str">
        <f>Base!C85</f>
        <v>Interet remarquable</v>
      </c>
      <c r="P5" t="s">
        <v>66</v>
      </c>
      <c r="Q5" t="s">
        <v>71</v>
      </c>
    </row>
    <row r="6" spans="1:18" ht="52.5" customHeight="1" x14ac:dyDescent="0.2">
      <c r="A6" t="s">
        <v>41</v>
      </c>
      <c r="C6" t="s">
        <v>46</v>
      </c>
      <c r="D6" s="41" t="s">
        <v>139</v>
      </c>
      <c r="E6" s="10" t="s">
        <v>121</v>
      </c>
      <c r="F6" s="10"/>
      <c r="G6" t="s">
        <v>47</v>
      </c>
      <c r="H6" t="s">
        <v>91</v>
      </c>
      <c r="J6" t="s">
        <v>47</v>
      </c>
      <c r="K6" s="41" t="str">
        <f>Base!C61</f>
        <v>Secteur de carte communale ouvert à la construction</v>
      </c>
      <c r="L6" s="10" t="s">
        <v>58</v>
      </c>
      <c r="M6" t="s">
        <v>47</v>
      </c>
      <c r="N6" s="41" t="str">
        <f>Base!C82</f>
        <v>Ne sait pas</v>
      </c>
      <c r="O6" s="41" t="str">
        <f>Base!C86</f>
        <v>Ne sait pas/pas de bâti</v>
      </c>
      <c r="P6" t="s">
        <v>107</v>
      </c>
      <c r="Q6" t="s">
        <v>72</v>
      </c>
    </row>
    <row r="7" spans="1:18" ht="63.75" x14ac:dyDescent="0.2">
      <c r="A7" t="s">
        <v>40</v>
      </c>
      <c r="C7" t="s">
        <v>47</v>
      </c>
      <c r="D7" s="41" t="s">
        <v>141</v>
      </c>
      <c r="E7" t="s">
        <v>47</v>
      </c>
      <c r="H7" t="s">
        <v>47</v>
      </c>
      <c r="K7" s="41" t="str">
        <f>Base!C62</f>
        <v>Secteur soumis au règlement national de l’urbanisme</v>
      </c>
      <c r="L7" s="10" t="s">
        <v>47</v>
      </c>
      <c r="P7" t="s">
        <v>67</v>
      </c>
      <c r="Q7" t="s">
        <v>47</v>
      </c>
    </row>
    <row r="8" spans="1:18" ht="76.5" x14ac:dyDescent="0.2">
      <c r="E8" s="10"/>
      <c r="K8" s="41" t="str">
        <f>Base!C63</f>
        <v>Secteur de carte communale non ouvert à la construction</v>
      </c>
      <c r="P8" t="s">
        <v>47</v>
      </c>
    </row>
    <row r="9" spans="1:18" ht="25.5" x14ac:dyDescent="0.2">
      <c r="K9" s="41" t="str">
        <f>Base!C64</f>
        <v>zone agricole “A”</v>
      </c>
    </row>
    <row r="10" spans="1:18" ht="38.25" x14ac:dyDescent="0.2">
      <c r="K10" s="41" t="str">
        <f>Base!C65</f>
        <v>zone naturelle et forestière “N”</v>
      </c>
    </row>
    <row r="11" spans="1:18" x14ac:dyDescent="0.2">
      <c r="K11" s="41" t="str">
        <f>Base!C66</f>
        <v>Ne sait pas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2025-09-25T13:33:15Z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