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15" documentId="11_5FD3A4232D1501CE853C252C20DA1BDEF3EE153F" xr6:coauthVersionLast="40" xr6:coauthVersionMax="40" xr10:uidLastSave="{A2D7904B-9E1D-4000-B0E9-A12A418ACBEE}"/>
  <bookViews>
    <workbookView xWindow="0" yWindow="0" windowWidth="22260" windowHeight="12645" activeTab="1" xr2:uid="{00000000-000D-0000-FFFF-FFFF00000000}"/>
  </bookViews>
  <sheets>
    <sheet name="IV" sheetId="2" r:id="rId1"/>
    <sheet name="Oral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8" i="3"/>
  <c r="B18" i="3"/>
  <c r="G17" i="3"/>
  <c r="G16" i="3"/>
  <c r="G15" i="3"/>
  <c r="G14" i="3"/>
  <c r="G13" i="3"/>
  <c r="G12" i="3"/>
  <c r="C10" i="3"/>
  <c r="C9" i="3"/>
  <c r="C8" i="3"/>
  <c r="C7" i="3"/>
  <c r="D8" i="3" s="1"/>
  <c r="C6" i="3"/>
  <c r="C5" i="3"/>
  <c r="C4" i="3"/>
  <c r="C3" i="3"/>
  <c r="D9" i="2"/>
  <c r="D8" i="2"/>
  <c r="D7" i="2"/>
  <c r="D6" i="2"/>
  <c r="D5" i="2"/>
  <c r="D4" i="2"/>
  <c r="D3" i="2"/>
  <c r="D2" i="2"/>
  <c r="C10" i="2"/>
  <c r="C9" i="2"/>
  <c r="C8" i="2"/>
  <c r="C7" i="2"/>
  <c r="C6" i="2"/>
  <c r="C5" i="2"/>
  <c r="C4" i="2"/>
  <c r="C3" i="2"/>
  <c r="C2" i="2"/>
  <c r="B15" i="2" l="1"/>
  <c r="B16" i="2" s="1"/>
  <c r="B13" i="2"/>
  <c r="D10" i="2" s="1"/>
  <c r="D2" i="3"/>
  <c r="E2" i="3" s="1"/>
  <c r="F2" i="3" s="1"/>
  <c r="D3" i="3"/>
  <c r="E3" i="3" s="1"/>
  <c r="F3" i="3" s="1"/>
  <c r="D10" i="3"/>
  <c r="B18" i="2"/>
  <c r="D5" i="3"/>
  <c r="E5" i="3" s="1"/>
  <c r="F5" i="3" s="1"/>
  <c r="D6" i="3"/>
  <c r="D4" i="3"/>
  <c r="E4" i="3" s="1"/>
  <c r="F4" i="3" s="1"/>
  <c r="D7" i="3"/>
  <c r="D9" i="3"/>
  <c r="B14" i="3"/>
  <c r="B17" i="2"/>
  <c r="B14" i="2"/>
  <c r="B13" i="3" l="1"/>
  <c r="B19" i="3" s="1"/>
  <c r="B20" i="3" s="1"/>
  <c r="G20" i="3"/>
  <c r="B17" i="3" s="1"/>
  <c r="B16" i="3"/>
  <c r="B15" i="3"/>
  <c r="J1" i="3" l="1"/>
  <c r="J9" i="3" s="1"/>
  <c r="J8" i="3" l="1"/>
  <c r="J3" i="3"/>
  <c r="J7" i="3"/>
  <c r="J4" i="3"/>
  <c r="J6" i="3"/>
  <c r="J10" i="3"/>
  <c r="J5" i="3"/>
  <c r="J2" i="3"/>
</calcChain>
</file>

<file path=xl/sharedStrings.xml><?xml version="1.0" encoding="utf-8"?>
<sst xmlns="http://schemas.openxmlformats.org/spreadsheetml/2006/main" count="45" uniqueCount="34">
  <si>
    <t>Time (hr)</t>
  </si>
  <si>
    <r>
      <t>Concentration (</t>
    </r>
    <r>
      <rPr>
        <sz val="11"/>
        <color theme="1"/>
        <rFont val="Calibri"/>
        <family val="2"/>
      </rPr>
      <t>μg/ml)</t>
    </r>
  </si>
  <si>
    <t>Ln Conc (μg/ml)</t>
  </si>
  <si>
    <t>Unit</t>
  </si>
  <si>
    <t>AUC determination</t>
  </si>
  <si>
    <t>Ke</t>
  </si>
  <si>
    <t>"/h"</t>
  </si>
  <si>
    <t>All these are trapezoids</t>
  </si>
  <si>
    <t>Half life</t>
  </si>
  <si>
    <t>"h"</t>
  </si>
  <si>
    <t>C0</t>
  </si>
  <si>
    <t>"μg/ml"</t>
  </si>
  <si>
    <t>Vd</t>
  </si>
  <si>
    <t>ml</t>
  </si>
  <si>
    <t>CL</t>
  </si>
  <si>
    <t>ml/h</t>
  </si>
  <si>
    <t>AUC</t>
  </si>
  <si>
    <t>"μg*h/ml"</t>
  </si>
  <si>
    <t>The last triangle</t>
  </si>
  <si>
    <r>
      <t>Conc Oral(</t>
    </r>
    <r>
      <rPr>
        <sz val="11"/>
        <color theme="1"/>
        <rFont val="Calibri"/>
        <family val="2"/>
      </rPr>
      <t>μg/ml)</t>
    </r>
  </si>
  <si>
    <t>Estimated Concentration from the elimination phase</t>
  </si>
  <si>
    <t>Residual Concentraion</t>
  </si>
  <si>
    <t>LN(Residual Concentration)</t>
  </si>
  <si>
    <r>
      <t>Conc  IV(</t>
    </r>
    <r>
      <rPr>
        <sz val="11"/>
        <color theme="1"/>
        <rFont val="Calibri"/>
        <family val="2"/>
      </rPr>
      <t>μg/ml)</t>
    </r>
  </si>
  <si>
    <t>Trapezoids</t>
  </si>
  <si>
    <t>ka</t>
  </si>
  <si>
    <t>ke</t>
  </si>
  <si>
    <t>t1/2</t>
  </si>
  <si>
    <t>h</t>
  </si>
  <si>
    <t>Bioavailability</t>
  </si>
  <si>
    <t>tmax</t>
  </si>
  <si>
    <t>Cmax</t>
  </si>
  <si>
    <t>μg/ml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</si>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</sst>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6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4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'[1]IV BOLUS'!$B$1</c:f>
              <c:strCache>
                <c:ptCount val="1"/>
                <c:pt idx="0">
                  <c:v>Concentration (μg/ml)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0263298337707787"/>
                  <c:y val="-0.59207567804024497"/>
                </c:manualLayout>
              </c:layout>
              <c:numFmt formatCode="General" sourceLinked="0"/>
            </c:trendlineLbl>
          </c:trendline>
          <c:xVal>
            <c:numRef>
              <c:f>'[1]IV BOLUS'!$A$2:$A$10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'[1]IV BOLUS'!$B$2:$B$10</c:f>
              <c:numCache>
                <c:formatCode>General</c:formatCode>
                <c:ptCount val="9"/>
                <c:pt idx="0">
                  <c:v>62</c:v>
                </c:pt>
                <c:pt idx="1">
                  <c:v>57.9</c:v>
                </c:pt>
                <c:pt idx="2">
                  <c:v>53.1</c:v>
                </c:pt>
                <c:pt idx="3">
                  <c:v>48.7</c:v>
                </c:pt>
                <c:pt idx="4">
                  <c:v>44.7</c:v>
                </c:pt>
                <c:pt idx="5">
                  <c:v>31.3</c:v>
                </c:pt>
                <c:pt idx="6">
                  <c:v>16.5</c:v>
                </c:pt>
                <c:pt idx="7">
                  <c:v>7.9</c:v>
                </c:pt>
                <c:pt idx="8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4DD3-96A6-F422F82A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40544"/>
        <c:axId val="232932096"/>
      </c:scatterChart>
      <c:valAx>
        <c:axId val="2301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932096"/>
        <c:crosses val="autoZero"/>
        <c:crossBetween val="midCat"/>
      </c:valAx>
      <c:valAx>
        <c:axId val="232932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Concentration in </a:t>
                </a:r>
                <a:r>
                  <a:rPr lang="el-GR" sz="1200"/>
                  <a:t>μ</a:t>
                </a:r>
                <a:r>
                  <a:rPr lang="en-IN" sz="1200"/>
                  <a:t>g/ml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14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'[1]IV BOLUS'!$C$1</c:f>
              <c:strCache>
                <c:ptCount val="1"/>
                <c:pt idx="0">
                  <c:v>Ln Conc (μg/ml)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8424540682414698E-2"/>
                  <c:y val="-0.34850174978127735"/>
                </c:manualLayout>
              </c:layout>
              <c:numFmt formatCode="General" sourceLinked="0"/>
            </c:trendlineLbl>
          </c:trendline>
          <c:xVal>
            <c:numRef>
              <c:f>'[1]IV BOLUS'!$A$2:$A$10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'[1]IV BOLUS'!$C$2:$C$10</c:f>
              <c:numCache>
                <c:formatCode>General</c:formatCode>
                <c:ptCount val="9"/>
                <c:pt idx="0">
                  <c:v>4.1271343850450917</c:v>
                </c:pt>
                <c:pt idx="1">
                  <c:v>4.0587173845789497</c:v>
                </c:pt>
                <c:pt idx="2">
                  <c:v>3.9721769282478934</c:v>
                </c:pt>
                <c:pt idx="3">
                  <c:v>3.8856790300885442</c:v>
                </c:pt>
                <c:pt idx="4">
                  <c:v>3.7999735016195233</c:v>
                </c:pt>
                <c:pt idx="5">
                  <c:v>3.4436180975461075</c:v>
                </c:pt>
                <c:pt idx="6">
                  <c:v>2.8033603809065348</c:v>
                </c:pt>
                <c:pt idx="7">
                  <c:v>2.066862759472976</c:v>
                </c:pt>
                <c:pt idx="8">
                  <c:v>1.33500106673234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2-4A5A-BC3C-8DDE554A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57056"/>
        <c:axId val="232958976"/>
      </c:scatterChart>
      <c:valAx>
        <c:axId val="2329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958976"/>
        <c:crosses val="autoZero"/>
        <c:crossBetween val="midCat"/>
      </c:valAx>
      <c:valAx>
        <c:axId val="232958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LN 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95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[1]Oral!$C$1</c:f>
              <c:strCache>
                <c:ptCount val="1"/>
                <c:pt idx="0">
                  <c:v>Ln Conc (μg/ml)</c:v>
                </c:pt>
              </c:strCache>
            </c:strRef>
          </c:tx>
          <c:xVal>
            <c:numRef>
              <c:f>[1]Oral!$A$2:$A$10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[1]Oral!$C$2:$C$10</c:f>
              <c:numCache>
                <c:formatCode>General</c:formatCode>
                <c:ptCount val="9"/>
                <c:pt idx="0">
                  <c:v>0</c:v>
                </c:pt>
                <c:pt idx="1">
                  <c:v>2.3025850929940459</c:v>
                </c:pt>
                <c:pt idx="2">
                  <c:v>2.8332133440562162</c:v>
                </c:pt>
                <c:pt idx="3">
                  <c:v>3.0910424533583161</c:v>
                </c:pt>
                <c:pt idx="4">
                  <c:v>3.2580965380214821</c:v>
                </c:pt>
                <c:pt idx="5">
                  <c:v>3.044522437723423</c:v>
                </c:pt>
                <c:pt idx="6">
                  <c:v>2.3978952727983707</c:v>
                </c:pt>
                <c:pt idx="7">
                  <c:v>1.791759469228055</c:v>
                </c:pt>
                <c:pt idx="8">
                  <c:v>0.91629073187415511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D-4A38-9469-06C26CDF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94304"/>
        <c:axId val="232996224"/>
      </c:scatterChart>
      <c:valAx>
        <c:axId val="2329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Time</a:t>
                </a:r>
                <a:r>
                  <a:rPr lang="en-IN" sz="1200" baseline="0"/>
                  <a:t> in hours</a:t>
                </a:r>
                <a:endParaRPr lang="en-IN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996224"/>
        <c:crosses val="autoZero"/>
        <c:crossBetween val="midCat"/>
      </c:valAx>
      <c:valAx>
        <c:axId val="232996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LN 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99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[1]Oral!$B$1</c:f>
              <c:strCache>
                <c:ptCount val="1"/>
                <c:pt idx="0">
                  <c:v>Conc Oral(μg/ml)</c:v>
                </c:pt>
              </c:strCache>
            </c:strRef>
          </c:tx>
          <c:xVal>
            <c:numRef>
              <c:f>[1]Oral!$A$2:$A$10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[1]Oral!$B$2:$B$10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21</c:v>
                </c:pt>
                <c:pt idx="6">
                  <c:v>11</c:v>
                </c:pt>
                <c:pt idx="7">
                  <c:v>6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5-4412-A446-A038655B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16320"/>
        <c:axId val="233026688"/>
      </c:scatterChart>
      <c:valAx>
        <c:axId val="2330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26688"/>
        <c:crosses val="autoZero"/>
        <c:crossBetween val="midCat"/>
      </c:valAx>
      <c:valAx>
        <c:axId val="233026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1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[1]Oral!$F$1</c:f>
              <c:strCache>
                <c:ptCount val="1"/>
                <c:pt idx="0">
                  <c:v>LN(Residual Concentration)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9400393700787402"/>
                  <c:y val="0.26456000291630211"/>
                </c:manualLayout>
              </c:layout>
              <c:numFmt formatCode="General" sourceLinked="0"/>
            </c:trendlineLbl>
          </c:trendline>
          <c:xVal>
            <c:numRef>
              <c:f>[1]Oral!$A$2:$A$5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[1]Oral!$F$2:$F$5</c:f>
              <c:numCache>
                <c:formatCode>General</c:formatCode>
                <c:ptCount val="4"/>
                <c:pt idx="0">
                  <c:v>3.7853247081855304</c:v>
                </c:pt>
                <c:pt idx="1">
                  <c:v>3.4132590561585108</c:v>
                </c:pt>
                <c:pt idx="2">
                  <c:v>2.9950588110074667</c:v>
                </c:pt>
                <c:pt idx="3">
                  <c:v>2.4758361233997683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B-4C0F-B2CD-D0D9599C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15296"/>
        <c:axId val="232646144"/>
      </c:scatterChart>
      <c:valAx>
        <c:axId val="2326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Time</a:t>
                </a:r>
                <a:r>
                  <a:rPr lang="en-IN" sz="1200" baseline="0"/>
                  <a:t> in hours</a:t>
                </a:r>
                <a:endParaRPr lang="en-IN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646144"/>
        <c:crosses val="autoZero"/>
        <c:crossBetween val="midCat"/>
      </c:valAx>
      <c:valAx>
        <c:axId val="232646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LN Residual</a:t>
                </a:r>
                <a:r>
                  <a:rPr lang="en-IN" sz="1200" baseline="0"/>
                  <a:t> Concentration</a:t>
                </a:r>
                <a:endParaRPr lang="en-IN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61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[1]Oral!$B$1</c:f>
              <c:strCache>
                <c:ptCount val="1"/>
                <c:pt idx="0">
                  <c:v>Conc Oral(μg/ml)</c:v>
                </c:pt>
              </c:strCache>
            </c:strRef>
          </c:tx>
          <c:xVal>
            <c:numRef>
              <c:f>[1]Oral!$A$2:$A$10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[1]Oral!$B$2:$B$10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21</c:v>
                </c:pt>
                <c:pt idx="6">
                  <c:v>11</c:v>
                </c:pt>
                <c:pt idx="7">
                  <c:v>6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4-433D-88BD-6AA19F0C401E}"/>
            </c:ext>
          </c:extLst>
        </c:ser>
        <c:ser>
          <c:idx val="1"/>
          <c:order val="1"/>
          <c:tx>
            <c:strRef>
              <c:f>[1]Oral!$G$1</c:f>
              <c:strCache>
                <c:ptCount val="1"/>
                <c:pt idx="0">
                  <c:v>Conc  IV(μg/ml)</c:v>
                </c:pt>
              </c:strCache>
            </c:strRef>
          </c:tx>
          <c:xVal>
            <c:numRef>
              <c:f>[1]Oral!$A$2:$A$10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[1]Oral!$G$2:$G$10</c:f>
              <c:numCache>
                <c:formatCode>General</c:formatCode>
                <c:ptCount val="9"/>
                <c:pt idx="0">
                  <c:v>62</c:v>
                </c:pt>
                <c:pt idx="1">
                  <c:v>57.9</c:v>
                </c:pt>
                <c:pt idx="2">
                  <c:v>53.1</c:v>
                </c:pt>
                <c:pt idx="3">
                  <c:v>48.7</c:v>
                </c:pt>
                <c:pt idx="4">
                  <c:v>44.7</c:v>
                </c:pt>
                <c:pt idx="5">
                  <c:v>31.3</c:v>
                </c:pt>
                <c:pt idx="6">
                  <c:v>16.5</c:v>
                </c:pt>
                <c:pt idx="7">
                  <c:v>7.9</c:v>
                </c:pt>
                <c:pt idx="8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4-433D-88BD-6AA19F0C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72512"/>
        <c:axId val="233082880"/>
      </c:scatterChart>
      <c:valAx>
        <c:axId val="2330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82880"/>
        <c:crosses val="autoZero"/>
        <c:crossBetween val="midCat"/>
      </c:valAx>
      <c:valAx>
        <c:axId val="233082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7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0</xdr:row>
      <xdr:rowOff>179070</xdr:rowOff>
    </xdr:from>
    <xdr:to>
      <xdr:col>17</xdr:col>
      <xdr:colOff>310515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1504A-C1D8-411A-80D9-FCF5B96D0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</xdr:colOff>
      <xdr:row>17</xdr:row>
      <xdr:rowOff>13335</xdr:rowOff>
    </xdr:from>
    <xdr:to>
      <xdr:col>17</xdr:col>
      <xdr:colOff>325755</xdr:colOff>
      <xdr:row>31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969C0-C4F8-4DFA-9FDB-5D734582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16</xdr:row>
      <xdr:rowOff>95250</xdr:rowOff>
    </xdr:from>
    <xdr:to>
      <xdr:col>19</xdr:col>
      <xdr:colOff>285750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37AC7-3153-45CA-912C-43ADE267D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0</xdr:row>
      <xdr:rowOff>38100</xdr:rowOff>
    </xdr:from>
    <xdr:to>
      <xdr:col>19</xdr:col>
      <xdr:colOff>257175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B10CF-9509-41D9-8CF6-F3EE0E3C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49</xdr:row>
      <xdr:rowOff>38100</xdr:rowOff>
    </xdr:from>
    <xdr:to>
      <xdr:col>19</xdr:col>
      <xdr:colOff>266700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640AB-2BC5-4CFB-82DA-0BC8BC9D7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25</xdr:row>
      <xdr:rowOff>152400</xdr:rowOff>
    </xdr:from>
    <xdr:to>
      <xdr:col>8</xdr:col>
      <xdr:colOff>57150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D0FFB-24F2-4FF2-89FB-6E26D3F5D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iimsbhubaneswareduin-my.sharepoint.com/personal/anandsrinivasan_aiimsbhubaneswar_edu_in/Documents/Pharmacokinetics%20Classes/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IV BOLUS"/>
      <sheetName val="Oral"/>
      <sheetName val="3 and 4"/>
      <sheetName val="5"/>
      <sheetName val="6"/>
      <sheetName val="7"/>
      <sheetName val="8(Two Compartment)"/>
      <sheetName val="Urine - IV (Sigma Minus)"/>
      <sheetName val="Urine - IV (Rate Method)"/>
    </sheetNames>
    <sheetDataSet>
      <sheetData sheetId="0"/>
      <sheetData sheetId="1">
        <row r="1">
          <cell r="B1" t="str">
            <v>Concentration (μg/ml)</v>
          </cell>
          <cell r="C1" t="str">
            <v>Ln Conc (μg/ml)</v>
          </cell>
        </row>
        <row r="2">
          <cell r="A2">
            <v>0</v>
          </cell>
          <cell r="B2">
            <v>62</v>
          </cell>
          <cell r="C2">
            <v>4.1271343850450917</v>
          </cell>
        </row>
        <row r="3">
          <cell r="A3">
            <v>0.25</v>
          </cell>
          <cell r="B3">
            <v>57.9</v>
          </cell>
          <cell r="C3">
            <v>4.0587173845789497</v>
          </cell>
        </row>
        <row r="4">
          <cell r="A4">
            <v>0.5</v>
          </cell>
          <cell r="B4">
            <v>53.1</v>
          </cell>
          <cell r="C4">
            <v>3.9721769282478934</v>
          </cell>
        </row>
        <row r="5">
          <cell r="A5">
            <v>0.75</v>
          </cell>
          <cell r="B5">
            <v>48.7</v>
          </cell>
          <cell r="C5">
            <v>3.8856790300885442</v>
          </cell>
        </row>
        <row r="6">
          <cell r="A6">
            <v>1</v>
          </cell>
          <cell r="B6">
            <v>44.7</v>
          </cell>
          <cell r="C6">
            <v>3.7999735016195233</v>
          </cell>
        </row>
        <row r="7">
          <cell r="A7">
            <v>2</v>
          </cell>
          <cell r="B7">
            <v>31.3</v>
          </cell>
          <cell r="C7">
            <v>3.4436180975461075</v>
          </cell>
        </row>
        <row r="8">
          <cell r="A8">
            <v>4</v>
          </cell>
          <cell r="B8">
            <v>16.5</v>
          </cell>
          <cell r="C8">
            <v>2.8033603809065348</v>
          </cell>
        </row>
        <row r="9">
          <cell r="A9">
            <v>6</v>
          </cell>
          <cell r="B9">
            <v>7.9</v>
          </cell>
          <cell r="C9">
            <v>2.066862759472976</v>
          </cell>
        </row>
        <row r="10">
          <cell r="A10">
            <v>8</v>
          </cell>
          <cell r="B10">
            <v>3.8</v>
          </cell>
          <cell r="C10">
            <v>1.33500106673234</v>
          </cell>
        </row>
        <row r="18">
          <cell r="B18">
            <v>186.08350093415527</v>
          </cell>
        </row>
      </sheetData>
      <sheetData sheetId="2">
        <row r="1">
          <cell r="B1" t="str">
            <v>Conc Oral(μg/ml)</v>
          </cell>
          <cell r="C1" t="str">
            <v>Ln Conc (μg/ml)</v>
          </cell>
          <cell r="F1" t="str">
            <v>LN(Residual Concentration)</v>
          </cell>
          <cell r="G1" t="str">
            <v>Conc  IV(μg/ml)</v>
          </cell>
        </row>
        <row r="2">
          <cell r="A2">
            <v>0</v>
          </cell>
          <cell r="B2">
            <v>0</v>
          </cell>
          <cell r="C2">
            <v>0</v>
          </cell>
          <cell r="F2">
            <v>3.7853247081855304</v>
          </cell>
          <cell r="G2">
            <v>62</v>
          </cell>
        </row>
        <row r="3">
          <cell r="A3">
            <v>0.25</v>
          </cell>
          <cell r="B3">
            <v>10</v>
          </cell>
          <cell r="C3">
            <v>2.3025850929940459</v>
          </cell>
          <cell r="F3">
            <v>3.4132590561585108</v>
          </cell>
          <cell r="G3">
            <v>57.9</v>
          </cell>
        </row>
        <row r="4">
          <cell r="A4">
            <v>0.5</v>
          </cell>
          <cell r="B4">
            <v>17</v>
          </cell>
          <cell r="C4">
            <v>2.8332133440562162</v>
          </cell>
          <cell r="F4">
            <v>2.9950588110074667</v>
          </cell>
          <cell r="G4">
            <v>53.1</v>
          </cell>
        </row>
        <row r="5">
          <cell r="A5">
            <v>0.75</v>
          </cell>
          <cell r="B5">
            <v>22</v>
          </cell>
          <cell r="C5">
            <v>3.0910424533583161</v>
          </cell>
          <cell r="F5">
            <v>2.4758361233997683</v>
          </cell>
          <cell r="G5">
            <v>48.7</v>
          </cell>
        </row>
        <row r="6">
          <cell r="A6">
            <v>1</v>
          </cell>
          <cell r="B6">
            <v>26</v>
          </cell>
          <cell r="C6">
            <v>3.2580965380214821</v>
          </cell>
          <cell r="G6">
            <v>44.7</v>
          </cell>
        </row>
        <row r="7">
          <cell r="A7">
            <v>2</v>
          </cell>
          <cell r="B7">
            <v>21</v>
          </cell>
          <cell r="C7">
            <v>3.044522437723423</v>
          </cell>
          <cell r="G7">
            <v>31.3</v>
          </cell>
        </row>
        <row r="8">
          <cell r="A8">
            <v>4</v>
          </cell>
          <cell r="B8">
            <v>11</v>
          </cell>
          <cell r="C8">
            <v>2.3978952727983707</v>
          </cell>
          <cell r="G8">
            <v>16.5</v>
          </cell>
        </row>
        <row r="9">
          <cell r="A9">
            <v>6</v>
          </cell>
          <cell r="B9">
            <v>6</v>
          </cell>
          <cell r="C9">
            <v>1.791759469228055</v>
          </cell>
          <cell r="G9">
            <v>7.9</v>
          </cell>
        </row>
        <row r="10">
          <cell r="A10">
            <v>8</v>
          </cell>
          <cell r="B10">
            <v>2.5</v>
          </cell>
          <cell r="C10">
            <v>0.91629073187415511</v>
          </cell>
          <cell r="G10">
            <v>3.8</v>
          </cell>
        </row>
        <row r="17">
          <cell r="B17">
            <v>103.65222561726654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2" sqref="D2"/>
    </sheetView>
  </sheetViews>
  <sheetFormatPr defaultRowHeight="15" x14ac:dyDescent="0.25"/>
  <cols>
    <col min="1" max="1" width="16" customWidth="1"/>
    <col min="2" max="2" width="21.28515625" customWidth="1"/>
    <col min="3" max="3" width="1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</row>
    <row r="2" spans="1:7" x14ac:dyDescent="0.25">
      <c r="A2">
        <v>0</v>
      </c>
      <c r="B2">
        <v>62</v>
      </c>
      <c r="C2">
        <f>LN(B2)</f>
        <v>4.1271343850450917</v>
      </c>
      <c r="D2">
        <f t="shared" ref="D2:D9" si="0">1/2*(A3-A2)*(B3+B2)</f>
        <v>14.987500000000001</v>
      </c>
      <c r="E2" s="1" t="s">
        <v>7</v>
      </c>
      <c r="F2" s="1"/>
      <c r="G2" s="1"/>
    </row>
    <row r="3" spans="1:7" x14ac:dyDescent="0.25">
      <c r="A3">
        <v>0.25</v>
      </c>
      <c r="B3">
        <v>57.9</v>
      </c>
      <c r="C3">
        <f t="shared" ref="C3:C10" si="1">LN(B3)</f>
        <v>4.0587173845789497</v>
      </c>
      <c r="D3">
        <f t="shared" si="0"/>
        <v>13.875</v>
      </c>
      <c r="E3" s="2"/>
      <c r="F3" s="2"/>
      <c r="G3" s="2"/>
    </row>
    <row r="4" spans="1:7" x14ac:dyDescent="0.25">
      <c r="A4">
        <v>0.5</v>
      </c>
      <c r="B4">
        <v>53.1</v>
      </c>
      <c r="C4">
        <f t="shared" si="1"/>
        <v>3.9721769282478934</v>
      </c>
      <c r="D4">
        <f t="shared" si="0"/>
        <v>12.725000000000001</v>
      </c>
      <c r="E4" s="2"/>
      <c r="F4" s="2"/>
      <c r="G4" s="2"/>
    </row>
    <row r="5" spans="1:7" x14ac:dyDescent="0.25">
      <c r="A5">
        <v>0.75</v>
      </c>
      <c r="B5">
        <v>48.7</v>
      </c>
      <c r="C5">
        <f t="shared" si="1"/>
        <v>3.8856790300885442</v>
      </c>
      <c r="D5">
        <f t="shared" si="0"/>
        <v>11.675000000000001</v>
      </c>
      <c r="E5" s="2"/>
      <c r="F5" s="2"/>
      <c r="G5" s="2"/>
    </row>
    <row r="6" spans="1:7" x14ac:dyDescent="0.25">
      <c r="A6">
        <v>1</v>
      </c>
      <c r="B6">
        <v>44.7</v>
      </c>
      <c r="C6">
        <f t="shared" si="1"/>
        <v>3.7999735016195233</v>
      </c>
      <c r="D6">
        <f t="shared" si="0"/>
        <v>38</v>
      </c>
      <c r="E6" s="2"/>
      <c r="F6" s="2"/>
      <c r="G6" s="2"/>
    </row>
    <row r="7" spans="1:7" x14ac:dyDescent="0.25">
      <c r="A7">
        <v>2</v>
      </c>
      <c r="B7">
        <v>31.3</v>
      </c>
      <c r="C7">
        <f t="shared" si="1"/>
        <v>3.4436180975461075</v>
      </c>
      <c r="D7">
        <f t="shared" si="0"/>
        <v>47.8</v>
      </c>
      <c r="E7" s="2"/>
      <c r="F7" s="2"/>
      <c r="G7" s="2"/>
    </row>
    <row r="8" spans="1:7" x14ac:dyDescent="0.25">
      <c r="A8">
        <v>4</v>
      </c>
      <c r="B8">
        <v>16.5</v>
      </c>
      <c r="C8">
        <f t="shared" si="1"/>
        <v>2.8033603809065348</v>
      </c>
      <c r="D8">
        <f t="shared" si="0"/>
        <v>24.4</v>
      </c>
      <c r="E8" s="2"/>
      <c r="F8" s="2"/>
      <c r="G8" s="2"/>
    </row>
    <row r="9" spans="1:7" x14ac:dyDescent="0.25">
      <c r="A9">
        <v>6</v>
      </c>
      <c r="B9">
        <v>7.9</v>
      </c>
      <c r="C9">
        <f t="shared" si="1"/>
        <v>2.066862759472976</v>
      </c>
      <c r="D9">
        <f t="shared" si="0"/>
        <v>11.7</v>
      </c>
      <c r="E9" s="2"/>
      <c r="F9" s="2"/>
      <c r="G9" s="2"/>
    </row>
    <row r="10" spans="1:7" x14ac:dyDescent="0.25">
      <c r="A10">
        <v>8</v>
      </c>
      <c r="B10">
        <v>3.8</v>
      </c>
      <c r="C10">
        <f t="shared" si="1"/>
        <v>1.33500106673234</v>
      </c>
      <c r="D10">
        <f>B10/B13</f>
        <v>10.921000934155263</v>
      </c>
      <c r="E10" s="3" t="s">
        <v>18</v>
      </c>
      <c r="F10" s="3"/>
      <c r="G10" s="3"/>
    </row>
    <row r="12" spans="1:7" x14ac:dyDescent="0.25">
      <c r="C12" t="s">
        <v>3</v>
      </c>
    </row>
    <row r="13" spans="1:7" x14ac:dyDescent="0.25">
      <c r="A13" t="s">
        <v>5</v>
      </c>
      <c r="B13">
        <f>ABS(SLOPE(C2:C10,A2:A10))</f>
        <v>0.34795345435010067</v>
      </c>
      <c r="C13" t="s">
        <v>6</v>
      </c>
    </row>
    <row r="14" spans="1:7" x14ac:dyDescent="0.25">
      <c r="A14" t="s">
        <v>8</v>
      </c>
      <c r="B14">
        <f>0.693/B13</f>
        <v>1.9916456966762097</v>
      </c>
      <c r="C14" t="s">
        <v>9</v>
      </c>
    </row>
    <row r="15" spans="1:7" x14ac:dyDescent="0.25">
      <c r="A15" t="s">
        <v>10</v>
      </c>
      <c r="B15">
        <f>EXP(FORECAST(0,C4:C10,A4:A10))</f>
        <v>63.682209246569577</v>
      </c>
      <c r="C15" t="s">
        <v>11</v>
      </c>
    </row>
    <row r="16" spans="1:7" x14ac:dyDescent="0.25">
      <c r="A16" t="s">
        <v>12</v>
      </c>
      <c r="B16">
        <f>500000/B15</f>
        <v>7851.486402804625</v>
      </c>
      <c r="C16" t="s">
        <v>13</v>
      </c>
    </row>
    <row r="17" spans="1:3" x14ac:dyDescent="0.25">
      <c r="A17" t="s">
        <v>14</v>
      </c>
      <c r="B17">
        <f>B13*B16</f>
        <v>2731.9518156387153</v>
      </c>
      <c r="C17" t="s">
        <v>15</v>
      </c>
    </row>
    <row r="18" spans="1:3" x14ac:dyDescent="0.25">
      <c r="A18" t="s">
        <v>16</v>
      </c>
      <c r="B18">
        <f>SUM(D2:D10)</f>
        <v>186.08350093415527</v>
      </c>
      <c r="C18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workbookViewId="0">
      <selection activeCell="E2" sqref="E2"/>
    </sheetView>
  </sheetViews>
  <sheetFormatPr defaultRowHeight="15" x14ac:dyDescent="0.25"/>
  <sheetData>
    <row r="1" spans="1:10" x14ac:dyDescent="0.25">
      <c r="A1" t="s">
        <v>0</v>
      </c>
      <c r="B1" t="s">
        <v>19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J1">
        <f>(B13*B18*500000)/(7851*(B13-B14))</f>
        <v>44.400797446675391</v>
      </c>
    </row>
    <row r="2" spans="1:10" x14ac:dyDescent="0.25">
      <c r="A2">
        <v>0</v>
      </c>
      <c r="B2">
        <v>0</v>
      </c>
      <c r="C2">
        <v>0</v>
      </c>
      <c r="D2">
        <f>EXP(FORECAST(A2,$C$7:$C$10,$A$7:$A$10))</f>
        <v>44.049971623146348</v>
      </c>
      <c r="E2">
        <f>D2-B2</f>
        <v>44.049971623146348</v>
      </c>
      <c r="F2">
        <f>LN(E2)</f>
        <v>3.7853247081855304</v>
      </c>
      <c r="G2">
        <v>62</v>
      </c>
      <c r="J2">
        <f>J$1*(EXP((-0.34)*A2)-EXP((-1.6)*A2))</f>
        <v>0</v>
      </c>
    </row>
    <row r="3" spans="1:10" x14ac:dyDescent="0.25">
      <c r="A3">
        <v>0.25</v>
      </c>
      <c r="B3">
        <v>10</v>
      </c>
      <c r="C3">
        <f>LN(B3)</f>
        <v>2.3025850929940459</v>
      </c>
      <c r="D3">
        <f t="shared" ref="D3:D10" si="0">EXP(FORECAST(A3,$C$7:$C$10,$A$7:$A$10))</f>
        <v>40.364041295189196</v>
      </c>
      <c r="E3">
        <f>D3-B3</f>
        <v>30.364041295189196</v>
      </c>
      <c r="F3">
        <f>LN(E3)</f>
        <v>3.4132590561585108</v>
      </c>
      <c r="G3">
        <v>57.9</v>
      </c>
      <c r="J3">
        <f t="shared" ref="J3:J10" si="1">J$1*(EXP((-0.34)*A3)-EXP((-1.6)*A3))</f>
        <v>11.019933303517664</v>
      </c>
    </row>
    <row r="4" spans="1:10" x14ac:dyDescent="0.25">
      <c r="A4">
        <v>0.5</v>
      </c>
      <c r="B4">
        <v>17</v>
      </c>
      <c r="C4">
        <f t="shared" ref="C4:C10" si="2">LN(B4)</f>
        <v>2.8332133440562162</v>
      </c>
      <c r="D4">
        <f t="shared" si="0"/>
        <v>36.986535283569538</v>
      </c>
      <c r="E4">
        <f>D4-B4</f>
        <v>19.986535283569538</v>
      </c>
      <c r="F4">
        <f>LN(E4)</f>
        <v>2.9950588110074667</v>
      </c>
      <c r="G4">
        <v>53.1</v>
      </c>
      <c r="J4">
        <f t="shared" si="1"/>
        <v>17.508826311889347</v>
      </c>
    </row>
    <row r="5" spans="1:10" x14ac:dyDescent="0.25">
      <c r="A5">
        <v>0.75</v>
      </c>
      <c r="B5">
        <v>22</v>
      </c>
      <c r="C5">
        <f t="shared" si="2"/>
        <v>3.0910424533583161</v>
      </c>
      <c r="D5">
        <f t="shared" si="0"/>
        <v>33.891645840868264</v>
      </c>
      <c r="E5">
        <f>D5-B5</f>
        <v>11.891645840868264</v>
      </c>
      <c r="F5">
        <f>LN(E5)</f>
        <v>2.4758361233997683</v>
      </c>
      <c r="G5">
        <v>48.7</v>
      </c>
      <c r="J5">
        <f t="shared" si="1"/>
        <v>21.033647268832294</v>
      </c>
    </row>
    <row r="6" spans="1:10" x14ac:dyDescent="0.25">
      <c r="A6">
        <v>1</v>
      </c>
      <c r="B6">
        <v>26</v>
      </c>
      <c r="C6">
        <f t="shared" si="2"/>
        <v>3.2580965380214821</v>
      </c>
      <c r="D6">
        <f t="shared" si="0"/>
        <v>31.05572471161155</v>
      </c>
      <c r="G6">
        <v>44.7</v>
      </c>
      <c r="J6">
        <f t="shared" si="1"/>
        <v>22.638803528867651</v>
      </c>
    </row>
    <row r="7" spans="1:10" x14ac:dyDescent="0.25">
      <c r="A7">
        <v>2</v>
      </c>
      <c r="B7">
        <v>21</v>
      </c>
      <c r="C7">
        <f t="shared" si="2"/>
        <v>3.044522437723423</v>
      </c>
      <c r="D7">
        <f t="shared" si="0"/>
        <v>21.894634702934063</v>
      </c>
      <c r="G7">
        <v>31.3</v>
      </c>
      <c r="J7">
        <f t="shared" si="1"/>
        <v>20.684324098744931</v>
      </c>
    </row>
    <row r="8" spans="1:10" x14ac:dyDescent="0.25">
      <c r="A8">
        <v>4</v>
      </c>
      <c r="B8">
        <v>11</v>
      </c>
      <c r="C8">
        <f t="shared" si="2"/>
        <v>2.3978952727983707</v>
      </c>
      <c r="D8">
        <f t="shared" si="0"/>
        <v>10.882527527509996</v>
      </c>
      <c r="G8">
        <v>16.5</v>
      </c>
      <c r="J8">
        <f t="shared" si="1"/>
        <v>11.322168702088922</v>
      </c>
    </row>
    <row r="9" spans="1:10" x14ac:dyDescent="0.25">
      <c r="A9">
        <v>6</v>
      </c>
      <c r="B9">
        <v>6</v>
      </c>
      <c r="C9">
        <f t="shared" si="2"/>
        <v>1.791759469228055</v>
      </c>
      <c r="D9">
        <f t="shared" si="0"/>
        <v>5.4090605755181818</v>
      </c>
      <c r="G9">
        <v>7.9</v>
      </c>
      <c r="J9">
        <f t="shared" si="1"/>
        <v>5.7703712440550561</v>
      </c>
    </row>
    <row r="10" spans="1:10" x14ac:dyDescent="0.25">
      <c r="A10">
        <v>8</v>
      </c>
      <c r="B10">
        <v>2.5</v>
      </c>
      <c r="C10">
        <f t="shared" si="2"/>
        <v>0.91629073187415511</v>
      </c>
      <c r="D10">
        <f t="shared" si="0"/>
        <v>2.6885239881694583</v>
      </c>
      <c r="G10">
        <v>3.8</v>
      </c>
      <c r="J10">
        <f t="shared" si="1"/>
        <v>2.9247690476324331</v>
      </c>
    </row>
    <row r="11" spans="1:10" x14ac:dyDescent="0.25">
      <c r="G11" t="s">
        <v>4</v>
      </c>
    </row>
    <row r="12" spans="1:10" x14ac:dyDescent="0.25">
      <c r="C12" t="s">
        <v>3</v>
      </c>
      <c r="G12">
        <f>1/2*(A3-A2)*(B3+B2)</f>
        <v>1.25</v>
      </c>
      <c r="H12" s="4" t="s">
        <v>24</v>
      </c>
      <c r="I12" s="4"/>
    </row>
    <row r="13" spans="1:10" x14ac:dyDescent="0.25">
      <c r="A13" t="s">
        <v>25</v>
      </c>
      <c r="B13">
        <f>ABS(SLOPE(F2:F5,A2:A5))</f>
        <v>1.738666399803332</v>
      </c>
      <c r="C13" t="s">
        <v>6</v>
      </c>
      <c r="G13">
        <f t="shared" ref="G13:G18" si="3">1/2*(A4-A3)*(B4+B3)</f>
        <v>3.375</v>
      </c>
      <c r="H13" s="4"/>
      <c r="I13" s="4"/>
    </row>
    <row r="14" spans="1:10" x14ac:dyDescent="0.25">
      <c r="A14" t="s">
        <v>26</v>
      </c>
      <c r="B14">
        <f>ABS(SLOPE(C7:C10,A7:A10))</f>
        <v>0.34954154605590598</v>
      </c>
      <c r="C14" t="s">
        <v>6</v>
      </c>
      <c r="G14">
        <f t="shared" si="3"/>
        <v>4.875</v>
      </c>
      <c r="H14" s="4"/>
      <c r="I14" s="4"/>
    </row>
    <row r="15" spans="1:10" x14ac:dyDescent="0.25">
      <c r="A15" t="s">
        <v>27</v>
      </c>
      <c r="B15">
        <f>0.693/B14</f>
        <v>1.9825969411062825</v>
      </c>
      <c r="C15" t="s">
        <v>28</v>
      </c>
      <c r="G15">
        <f t="shared" si="3"/>
        <v>6</v>
      </c>
      <c r="H15" s="4"/>
      <c r="I15" s="4"/>
    </row>
    <row r="16" spans="1:10" x14ac:dyDescent="0.25">
      <c r="A16" t="s">
        <v>14</v>
      </c>
      <c r="B16">
        <f>7851*B14</f>
        <v>2744.250678084918</v>
      </c>
      <c r="C16" t="s">
        <v>13</v>
      </c>
      <c r="G16">
        <f t="shared" si="3"/>
        <v>23.5</v>
      </c>
      <c r="H16" s="4"/>
      <c r="I16" s="4"/>
    </row>
    <row r="17" spans="1:9" x14ac:dyDescent="0.25">
      <c r="A17" t="s">
        <v>16</v>
      </c>
      <c r="B17">
        <f>SUM(G12:G20)</f>
        <v>103.65222561726654</v>
      </c>
      <c r="C17" t="s">
        <v>17</v>
      </c>
      <c r="G17">
        <f t="shared" si="3"/>
        <v>32</v>
      </c>
      <c r="H17" s="4"/>
      <c r="I17" s="4"/>
    </row>
    <row r="18" spans="1:9" x14ac:dyDescent="0.25">
      <c r="A18" t="s">
        <v>29</v>
      </c>
      <c r="B18">
        <f>([1]Oral!B17/'[1]IV BOLUS'!B18)</f>
        <v>0.55701996736370174</v>
      </c>
      <c r="G18">
        <f t="shared" si="3"/>
        <v>17</v>
      </c>
      <c r="H18" s="4"/>
      <c r="I18" s="4"/>
    </row>
    <row r="19" spans="1:9" x14ac:dyDescent="0.25">
      <c r="A19" t="s">
        <v>30</v>
      </c>
      <c r="B19">
        <f>(2.3*(LOG(B13/B14)))/(B13-B14)</f>
        <v>1.1535681261932726</v>
      </c>
      <c r="C19" t="s">
        <v>28</v>
      </c>
      <c r="G19">
        <f>1/2*(A10-A9)*(B10+B9)</f>
        <v>8.5</v>
      </c>
      <c r="H19" s="4"/>
      <c r="I19" s="4"/>
    </row>
    <row r="20" spans="1:9" x14ac:dyDescent="0.25">
      <c r="A20" t="s">
        <v>31</v>
      </c>
      <c r="B20">
        <f>((B13*B18*500000)/(7851*(B13-B14)))*(EXP(-B14*B19)-EXP(-B13*B19))</f>
        <v>23.692044020876498</v>
      </c>
      <c r="C20" t="s">
        <v>32</v>
      </c>
      <c r="G20">
        <f>B10/B14</f>
        <v>7.1522256172665317</v>
      </c>
      <c r="H20" s="5" t="s">
        <v>33</v>
      </c>
      <c r="I2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</vt:lpstr>
      <vt:lpstr>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2019-01-19T07:15:17Z</dcterms:modified>
</cp:coreProperties>
</file>