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ONESIANA\Documents\Tugas STI PRIMA\"/>
    </mc:Choice>
  </mc:AlternateContent>
  <xr:revisionPtr revIDLastSave="0" documentId="8_{2FF7EAC3-BE3F-49C5-94B5-08B9869FCFE0}" xr6:coauthVersionLast="47" xr6:coauthVersionMax="47" xr10:uidLastSave="{00000000-0000-0000-0000-000000000000}"/>
  <bookViews>
    <workbookView xWindow="-110" yWindow="-110" windowWidth="19420" windowHeight="10300" xr2:uid="{F184567A-C285-45A4-904B-0FAAA09811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I9" i="1"/>
  <c r="G7" i="1"/>
  <c r="I8" i="1"/>
  <c r="I10" i="1"/>
  <c r="I11" i="1"/>
  <c r="I12" i="1"/>
  <c r="I13" i="1"/>
  <c r="I14" i="1"/>
  <c r="I15" i="1"/>
  <c r="I16" i="1"/>
  <c r="I7" i="1"/>
  <c r="H7" i="1"/>
  <c r="H14" i="1"/>
  <c r="H8" i="1"/>
  <c r="H9" i="1"/>
  <c r="H10" i="1"/>
  <c r="H11" i="1"/>
  <c r="H12" i="1"/>
  <c r="H13" i="1"/>
  <c r="H15" i="1"/>
  <c r="H16" i="1"/>
  <c r="E7" i="1"/>
  <c r="G8" i="1"/>
  <c r="G9" i="1"/>
  <c r="G10" i="1"/>
  <c r="G11" i="1"/>
  <c r="G12" i="1"/>
  <c r="G13" i="1"/>
  <c r="G14" i="1"/>
  <c r="G15" i="1"/>
  <c r="G16" i="1"/>
  <c r="F16" i="1"/>
  <c r="F15" i="1"/>
  <c r="F14" i="1"/>
  <c r="J14" i="1" s="1"/>
  <c r="F13" i="1"/>
  <c r="F12" i="1"/>
  <c r="J12" i="1" s="1"/>
  <c r="F11" i="1"/>
  <c r="J11" i="1" s="1"/>
  <c r="K11" i="1" s="1"/>
  <c r="F10" i="1"/>
  <c r="J10" i="1" s="1"/>
  <c r="F9" i="1"/>
  <c r="J9" i="1" s="1"/>
  <c r="F8" i="1"/>
  <c r="F7" i="1"/>
  <c r="E16" i="1"/>
  <c r="E15" i="1"/>
  <c r="E14" i="1"/>
  <c r="E13" i="1"/>
  <c r="E12" i="1"/>
  <c r="E11" i="1"/>
  <c r="E10" i="1"/>
  <c r="E9" i="1"/>
  <c r="E8" i="1"/>
  <c r="A8" i="1"/>
  <c r="A9" i="1" s="1"/>
  <c r="A10" i="1" s="1"/>
  <c r="A11" i="1" s="1"/>
  <c r="A12" i="1" s="1"/>
  <c r="A13" i="1" s="1"/>
  <c r="A14" i="1" s="1"/>
  <c r="A15" i="1" s="1"/>
  <c r="A16" i="1" s="1"/>
  <c r="K9" i="1" l="1"/>
  <c r="K17" i="1" s="1"/>
  <c r="K10" i="1"/>
  <c r="J13" i="1"/>
  <c r="K13" i="1" s="1"/>
  <c r="K12" i="1"/>
  <c r="J7" i="1"/>
  <c r="K7" i="1" s="1"/>
  <c r="J16" i="1"/>
  <c r="K16" i="1" s="1"/>
  <c r="J8" i="1"/>
  <c r="K8" i="1" s="1"/>
  <c r="K14" i="1"/>
  <c r="J15" i="1"/>
  <c r="K15" i="1" s="1"/>
</calcChain>
</file>

<file path=xl/sharedStrings.xml><?xml version="1.0" encoding="utf-8"?>
<sst xmlns="http://schemas.openxmlformats.org/spreadsheetml/2006/main" count="64" uniqueCount="62">
  <si>
    <t>BBBY-P1-035</t>
  </si>
  <si>
    <t>DDDZ-P3-036</t>
  </si>
  <si>
    <t>AAAY-P2-038</t>
  </si>
  <si>
    <t>BBBX-P1-039</t>
  </si>
  <si>
    <t>BBBX-P2-040</t>
  </si>
  <si>
    <t>DDDY-P1-041</t>
  </si>
  <si>
    <t>CCCX-P3-044</t>
  </si>
  <si>
    <t>CCCX-P1-043</t>
  </si>
  <si>
    <t>prima</t>
  </si>
  <si>
    <t>bintang</t>
  </si>
  <si>
    <t>rizka</t>
  </si>
  <si>
    <t>patriota</t>
  </si>
  <si>
    <t>farrel</t>
  </si>
  <si>
    <t>tegar</t>
  </si>
  <si>
    <t>daffa</t>
  </si>
  <si>
    <t>arka</t>
  </si>
  <si>
    <t>bella</t>
  </si>
  <si>
    <t>putri</t>
  </si>
  <si>
    <t>Harga Jual</t>
  </si>
  <si>
    <t>Diskon</t>
  </si>
  <si>
    <t>Harga Menu</t>
  </si>
  <si>
    <t>Menu</t>
  </si>
  <si>
    <t>Kelas</t>
  </si>
  <si>
    <t xml:space="preserve">Harga </t>
  </si>
  <si>
    <t>Tujuan</t>
  </si>
  <si>
    <t>Tanggal Pembelian</t>
  </si>
  <si>
    <t>Nama Penumpang</t>
  </si>
  <si>
    <t>Kode Tiket</t>
  </si>
  <si>
    <t>No</t>
  </si>
  <si>
    <t>DATA PEBELIAN TIKET PESAWAT</t>
  </si>
  <si>
    <t xml:space="preserve">Tanggal Keberangkatan </t>
  </si>
  <si>
    <t>KDOE</t>
  </si>
  <si>
    <t>MENU</t>
  </si>
  <si>
    <t>HARGA</t>
  </si>
  <si>
    <t>P1</t>
  </si>
  <si>
    <t>P2</t>
  </si>
  <si>
    <t>P3</t>
  </si>
  <si>
    <t>PAKET C</t>
  </si>
  <si>
    <t>PAKET B</t>
  </si>
  <si>
    <t>PAKET A</t>
  </si>
  <si>
    <t>KODE</t>
  </si>
  <si>
    <t>AAA</t>
  </si>
  <si>
    <t>BBB</t>
  </si>
  <si>
    <t>CCC</t>
  </si>
  <si>
    <t>DDD</t>
  </si>
  <si>
    <t>TUJUAN</t>
  </si>
  <si>
    <t>JAKARTA-MEDAN</t>
  </si>
  <si>
    <t>SEMARANG-PALEMBANG</t>
  </si>
  <si>
    <t>JAKARTA-DENPASAR</t>
  </si>
  <si>
    <t>SOLO-PONTIANAK</t>
  </si>
  <si>
    <t>KELAS</t>
  </si>
  <si>
    <t>DISKON</t>
  </si>
  <si>
    <t>X</t>
  </si>
  <si>
    <t>Y</t>
  </si>
  <si>
    <t>Z</t>
  </si>
  <si>
    <t>EKONOMI</t>
  </si>
  <si>
    <t>BISNIS</t>
  </si>
  <si>
    <t>VIP</t>
  </si>
  <si>
    <t>DDDY-P3-042</t>
  </si>
  <si>
    <t>Jumlah Pembelian Kelas VIP</t>
  </si>
  <si>
    <t>Total Pembelian</t>
  </si>
  <si>
    <t>AAAZ-P3-037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</si>
</sst>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166" formatCode="[$-F800]dddd\,\ mmmm\ dd\,\ yyyy"/>
  </numFmts>
  <fonts count="2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/>
    <xf numFmtId="44" fontId="1" fillId="0" borderId="0" xfId="0" applyNumberFormat="1" applyFont="1"/>
    <xf numFmtId="44" fontId="1" fillId="3" borderId="2" xfId="0" applyNumberFormat="1" applyFont="1" applyFill="1" applyBorder="1" applyAlignment="1">
      <alignment horizontal="center"/>
    </xf>
    <xf numFmtId="44" fontId="1" fillId="3" borderId="3" xfId="0" applyNumberFormat="1" applyFont="1" applyFill="1" applyBorder="1" applyAlignment="1">
      <alignment horizontal="center"/>
    </xf>
    <xf numFmtId="44" fontId="1" fillId="3" borderId="4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4" fontId="0" fillId="3" borderId="1" xfId="0" applyNumberFormat="1" applyFill="1" applyBorder="1"/>
    <xf numFmtId="44" fontId="0" fillId="3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4" fontId="0" fillId="4" borderId="1" xfId="0" applyNumberFormat="1" applyFill="1" applyBorder="1" applyAlignment="1">
      <alignment horizontal="center" vertical="center" wrapText="1"/>
    </xf>
    <xf numFmtId="44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6" fontId="1" fillId="5" borderId="1" xfId="0" applyNumberFormat="1" applyFont="1" applyFill="1" applyBorder="1" applyAlignment="1">
      <alignment horizontal="center" vertical="center"/>
    </xf>
    <xf numFmtId="44" fontId="1" fillId="5" borderId="1" xfId="0" applyNumberFormat="1" applyFont="1" applyFill="1" applyBorder="1" applyAlignment="1">
      <alignment horizontal="center" vertical="center"/>
    </xf>
    <xf numFmtId="4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FC4B8-B877-4003-8D0E-1C9549B7303C}">
  <dimension ref="A1:K29"/>
  <sheetViews>
    <sheetView tabSelected="1" topLeftCell="B1" zoomScale="55" zoomScaleNormal="55" workbookViewId="0">
      <selection activeCell="U15" sqref="U15"/>
    </sheetView>
  </sheetViews>
  <sheetFormatPr defaultRowHeight="14.5" x14ac:dyDescent="0.35"/>
  <cols>
    <col min="2" max="2" width="23.453125" customWidth="1"/>
    <col min="3" max="3" width="19" customWidth="1"/>
    <col min="4" max="4" width="28.26953125" customWidth="1"/>
    <col min="5" max="5" width="25.54296875" customWidth="1"/>
    <col min="6" max="6" width="13.81640625" customWidth="1"/>
    <col min="7" max="7" width="11.1796875" customWidth="1"/>
    <col min="8" max="8" width="12.453125" customWidth="1"/>
    <col min="9" max="9" width="16.54296875" customWidth="1"/>
    <col min="10" max="10" width="18.6328125" customWidth="1"/>
    <col min="11" max="11" width="20.7265625" customWidth="1"/>
  </cols>
  <sheetData>
    <row r="1" spans="1:11" x14ac:dyDescent="0.35">
      <c r="A1" s="14" t="s">
        <v>29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5">
      <c r="A4" s="1" t="s">
        <v>30</v>
      </c>
      <c r="B4" s="1"/>
      <c r="C4" s="32"/>
      <c r="D4" s="2">
        <v>45216</v>
      </c>
      <c r="E4" s="3"/>
      <c r="F4" s="4"/>
      <c r="G4" s="31"/>
      <c r="H4" s="1"/>
      <c r="I4" s="1"/>
      <c r="J4" s="1"/>
      <c r="K4" s="1"/>
    </row>
    <row r="5" spans="1:11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40.5" customHeight="1" x14ac:dyDescent="0.35">
      <c r="A6" s="5" t="s">
        <v>28</v>
      </c>
      <c r="B6" s="5" t="s">
        <v>27</v>
      </c>
      <c r="C6" s="5" t="s">
        <v>26</v>
      </c>
      <c r="D6" s="5" t="s">
        <v>25</v>
      </c>
      <c r="E6" s="5" t="s">
        <v>24</v>
      </c>
      <c r="F6" s="5" t="s">
        <v>23</v>
      </c>
      <c r="G6" s="5" t="s">
        <v>22</v>
      </c>
      <c r="H6" s="5" t="s">
        <v>21</v>
      </c>
      <c r="I6" s="5" t="s">
        <v>20</v>
      </c>
      <c r="J6" s="5" t="s">
        <v>19</v>
      </c>
      <c r="K6" s="5" t="s">
        <v>18</v>
      </c>
    </row>
    <row r="7" spans="1:11" x14ac:dyDescent="0.35">
      <c r="A7" s="25">
        <v>1</v>
      </c>
      <c r="B7" s="25" t="s">
        <v>0</v>
      </c>
      <c r="C7" s="25" t="s">
        <v>8</v>
      </c>
      <c r="D7" s="26">
        <v>45214</v>
      </c>
      <c r="E7" s="25" t="str">
        <f>VLOOKUP(LEFT(B7,3),A25:C29,2,0)</f>
        <v>SEMARANG-PALEMBANG</v>
      </c>
      <c r="F7" s="27">
        <f>VLOOKUP(LEFT(B7,3),A25:C29,3,0)</f>
        <v>700000</v>
      </c>
      <c r="G7" s="27" t="str">
        <f>VLOOKUP(MID(B7,4,1),$F$25:$H$28,2,0)</f>
        <v>BISNIS</v>
      </c>
      <c r="H7" s="27" t="str">
        <f>HLOOKUP(MID(B7,6,2),$A$19:$D$21,2,0)</f>
        <v>PAKET A</v>
      </c>
      <c r="I7" s="27">
        <f>HLOOKUP(MID(B7,6,2),$A$19:$D$21,3,0)</f>
        <v>25000</v>
      </c>
      <c r="J7" s="27">
        <f>VLOOKUP(MID(B7,4,1),$F$25:$H$28,3,0)*F7</f>
        <v>105000</v>
      </c>
      <c r="K7" s="27">
        <f>F7+I7-J7</f>
        <v>620000</v>
      </c>
    </row>
    <row r="8" spans="1:11" x14ac:dyDescent="0.35">
      <c r="A8" s="25">
        <f>1+A7</f>
        <v>2</v>
      </c>
      <c r="B8" s="25" t="s">
        <v>1</v>
      </c>
      <c r="C8" s="25" t="s">
        <v>9</v>
      </c>
      <c r="D8" s="26">
        <v>45214</v>
      </c>
      <c r="E8" s="25" t="str">
        <f>VLOOKUP(LEFT(B8,3),A26:C30,2,0)</f>
        <v>SOLO-PONTIANAK</v>
      </c>
      <c r="F8" s="27">
        <f>VLOOKUP(LEFT(B8,3),A25:C29,3,0)</f>
        <v>630000</v>
      </c>
      <c r="G8" s="27" t="str">
        <f>VLOOKUP(MID(B8,4,1),$F$25:$H$28,2,0)</f>
        <v>EKONOMI</v>
      </c>
      <c r="H8" s="27" t="str">
        <f>HLOOKUP(MID(B8,6,2),$A$19:$D$21,2,0)</f>
        <v>PAKET C</v>
      </c>
      <c r="I8" s="27">
        <f>HLOOKUP(MID(B8,6,2),$A$19:$D$21,3,0)</f>
        <v>50000</v>
      </c>
      <c r="J8" s="27">
        <f>VLOOKUP(MID(B8,4,1),$F$25:$H$28,3,0)*F8</f>
        <v>63000</v>
      </c>
      <c r="K8" s="27">
        <f t="shared" ref="K8:K16" si="0">F8+I8-J8</f>
        <v>617000</v>
      </c>
    </row>
    <row r="9" spans="1:11" x14ac:dyDescent="0.35">
      <c r="A9" s="25">
        <f t="shared" ref="A9:A16" si="1">1+A8</f>
        <v>3</v>
      </c>
      <c r="B9" s="25" t="s">
        <v>61</v>
      </c>
      <c r="C9" s="25" t="s">
        <v>10</v>
      </c>
      <c r="D9" s="26">
        <v>45214</v>
      </c>
      <c r="E9" s="25" t="str">
        <f>VLOOKUP(LEFT(B9,3),A26:C29,2,0)</f>
        <v>JAKARTA-MEDAN</v>
      </c>
      <c r="F9" s="27">
        <f>VLOOKUP(LEFT(B9,3),A25:C29,3,0)</f>
        <v>750000</v>
      </c>
      <c r="G9" s="27" t="str">
        <f>VLOOKUP(MID(B9,4,1),$F$25:$H$28,2,0)</f>
        <v>EKONOMI</v>
      </c>
      <c r="H9" s="27" t="str">
        <f>HLOOKUP(MID(B9,6,2),$A$19:$D$21,2,0)</f>
        <v>PAKET C</v>
      </c>
      <c r="I9" s="27">
        <f>HLOOKUP(MID(B9,6,2),$A$19:$D$21,3,0)</f>
        <v>50000</v>
      </c>
      <c r="J9" s="27">
        <f>VLOOKUP(MID(B9,4,1),$F$25:$H$28,3,0)*F9</f>
        <v>75000</v>
      </c>
      <c r="K9" s="27">
        <f t="shared" si="0"/>
        <v>725000</v>
      </c>
    </row>
    <row r="10" spans="1:11" x14ac:dyDescent="0.35">
      <c r="A10" s="25">
        <f t="shared" si="1"/>
        <v>4</v>
      </c>
      <c r="B10" s="25" t="s">
        <v>2</v>
      </c>
      <c r="C10" s="25" t="s">
        <v>11</v>
      </c>
      <c r="D10" s="26">
        <v>45214</v>
      </c>
      <c r="E10" s="25" t="str">
        <f>VLOOKUP(LEFT(B10,3),A26:C32,2,0)</f>
        <v>JAKARTA-MEDAN</v>
      </c>
      <c r="F10" s="27">
        <f>VLOOKUP(LEFT(B10,3),A25:C29,3,0)</f>
        <v>750000</v>
      </c>
      <c r="G10" s="27" t="str">
        <f>VLOOKUP(MID(B10,4,1),$F$25:$H$28,2,0)</f>
        <v>BISNIS</v>
      </c>
      <c r="H10" s="27" t="str">
        <f>HLOOKUP(MID(B10,6,2),$A$19:$D$21,2,0)</f>
        <v>PAKET B</v>
      </c>
      <c r="I10" s="27">
        <f>HLOOKUP(MID(B10,6,2),$A$19:$D$21,3,0)</f>
        <v>37500</v>
      </c>
      <c r="J10" s="27">
        <f>VLOOKUP(MID(B10,4,1),$F$25:$H$28,3,0)*F10</f>
        <v>112500</v>
      </c>
      <c r="K10" s="27">
        <f t="shared" si="0"/>
        <v>675000</v>
      </c>
    </row>
    <row r="11" spans="1:11" x14ac:dyDescent="0.35">
      <c r="A11" s="25">
        <f t="shared" si="1"/>
        <v>5</v>
      </c>
      <c r="B11" s="25" t="s">
        <v>3</v>
      </c>
      <c r="C11" s="25" t="s">
        <v>12</v>
      </c>
      <c r="D11" s="26">
        <v>45214</v>
      </c>
      <c r="E11" s="25" t="str">
        <f>VLOOKUP(LEFT(B11,3),A25:C30,2,0)</f>
        <v>SEMARANG-PALEMBANG</v>
      </c>
      <c r="F11" s="27">
        <f>VLOOKUP(LEFT(B11,3),A25:C29,3,0)</f>
        <v>700000</v>
      </c>
      <c r="G11" s="27" t="str">
        <f>VLOOKUP(MID(B11,4,1),$F$25:$H$28,2,0)</f>
        <v>VIP</v>
      </c>
      <c r="H11" s="27" t="str">
        <f>HLOOKUP(MID(B11,6,2),$A$19:$D$21,2,0)</f>
        <v>PAKET A</v>
      </c>
      <c r="I11" s="27">
        <f>HLOOKUP(MID(B11,6,2),$A$19:$D$21,3,0)</f>
        <v>25000</v>
      </c>
      <c r="J11" s="27">
        <f>VLOOKUP(MID(B11,4,1),$F$25:$H$28,3,0)*F11</f>
        <v>140000</v>
      </c>
      <c r="K11" s="27">
        <f t="shared" si="0"/>
        <v>585000</v>
      </c>
    </row>
    <row r="12" spans="1:11" x14ac:dyDescent="0.35">
      <c r="A12" s="25">
        <f t="shared" si="1"/>
        <v>6</v>
      </c>
      <c r="B12" s="25" t="s">
        <v>4</v>
      </c>
      <c r="C12" s="25" t="s">
        <v>13</v>
      </c>
      <c r="D12" s="26">
        <v>45214</v>
      </c>
      <c r="E12" s="25" t="str">
        <f>VLOOKUP(LEFT(B12,3),A26:C29,2,0)</f>
        <v>SEMARANG-PALEMBANG</v>
      </c>
      <c r="F12" s="27">
        <f>VLOOKUP(LEFT(B12,3),A25:C29,3,0)</f>
        <v>700000</v>
      </c>
      <c r="G12" s="27" t="str">
        <f>VLOOKUP(MID(B12,4,1),$F$25:$H$28,2,0)</f>
        <v>VIP</v>
      </c>
      <c r="H12" s="27" t="str">
        <f>HLOOKUP(MID(B12,6,2),$A$19:$D$21,2,0)</f>
        <v>PAKET B</v>
      </c>
      <c r="I12" s="27">
        <f>HLOOKUP(MID(B12,6,2),$A$19:$D$21,3,0)</f>
        <v>37500</v>
      </c>
      <c r="J12" s="27">
        <f>VLOOKUP(MID(B12,4,1),$F$25:$H$28,3,0)*F12</f>
        <v>140000</v>
      </c>
      <c r="K12" s="27">
        <f t="shared" si="0"/>
        <v>597500</v>
      </c>
    </row>
    <row r="13" spans="1:11" x14ac:dyDescent="0.35">
      <c r="A13" s="25">
        <f t="shared" si="1"/>
        <v>7</v>
      </c>
      <c r="B13" s="25" t="s">
        <v>5</v>
      </c>
      <c r="C13" s="25" t="s">
        <v>14</v>
      </c>
      <c r="D13" s="26">
        <v>45214</v>
      </c>
      <c r="E13" s="25" t="str">
        <f>VLOOKUP(LEFT(B13,3),A26:C29,2,0)</f>
        <v>SOLO-PONTIANAK</v>
      </c>
      <c r="F13" s="27">
        <f>VLOOKUP(LEFT(B13,3),A25:C29,3,0)</f>
        <v>630000</v>
      </c>
      <c r="G13" s="27" t="str">
        <f>VLOOKUP(MID(B13,4,1),$F$25:$H$28,2,0)</f>
        <v>BISNIS</v>
      </c>
      <c r="H13" s="27" t="str">
        <f>HLOOKUP(MID(B13,6,2),$A$19:$D$21,2,0)</f>
        <v>PAKET A</v>
      </c>
      <c r="I13" s="27">
        <f>HLOOKUP(MID(B13,6,2),$A$19:$D$21,3,0)</f>
        <v>25000</v>
      </c>
      <c r="J13" s="27">
        <f>VLOOKUP(MID(B13,4,1),$F$25:$H$28,3,0)*F13</f>
        <v>94500</v>
      </c>
      <c r="K13" s="27">
        <f t="shared" si="0"/>
        <v>560500</v>
      </c>
    </row>
    <row r="14" spans="1:11" x14ac:dyDescent="0.35">
      <c r="A14" s="25">
        <f t="shared" si="1"/>
        <v>8</v>
      </c>
      <c r="B14" s="25" t="s">
        <v>58</v>
      </c>
      <c r="C14" s="25" t="s">
        <v>15</v>
      </c>
      <c r="D14" s="26">
        <v>45214</v>
      </c>
      <c r="E14" s="25" t="str">
        <f>VLOOKUP(LEFT(B14,3),A26:C29,2,0)</f>
        <v>SOLO-PONTIANAK</v>
      </c>
      <c r="F14" s="27">
        <f>VLOOKUP(LEFT(B14,3),A25:C29,3,0)</f>
        <v>630000</v>
      </c>
      <c r="G14" s="27" t="str">
        <f>VLOOKUP(MID(B14,4,1),$F$25:$H$28,2,0)</f>
        <v>BISNIS</v>
      </c>
      <c r="H14" s="27" t="str">
        <f>HLOOKUP(MID(B14,6,2),$A$19:$D$21,2,0)</f>
        <v>PAKET C</v>
      </c>
      <c r="I14" s="27">
        <f>HLOOKUP(MID(B14,6,2),$A$19:$D$21,3,0)</f>
        <v>50000</v>
      </c>
      <c r="J14" s="27">
        <f>VLOOKUP(MID(B14,4,1),$F$25:$H$28,3,0)*F14</f>
        <v>94500</v>
      </c>
      <c r="K14" s="27">
        <f t="shared" si="0"/>
        <v>585500</v>
      </c>
    </row>
    <row r="15" spans="1:11" x14ac:dyDescent="0.35">
      <c r="A15" s="25">
        <f t="shared" si="1"/>
        <v>9</v>
      </c>
      <c r="B15" s="25" t="s">
        <v>7</v>
      </c>
      <c r="C15" s="25" t="s">
        <v>16</v>
      </c>
      <c r="D15" s="26">
        <v>45214</v>
      </c>
      <c r="E15" s="25" t="str">
        <f>VLOOKUP(LEFT(B15,3),A26:C29,2,0)</f>
        <v>JAKARTA-DENPASAR</v>
      </c>
      <c r="F15" s="27">
        <f>VLOOKUP(LEFT(B15,3),A25:C29,3,0)</f>
        <v>650000</v>
      </c>
      <c r="G15" s="27" t="str">
        <f>VLOOKUP(MID(B15,4,1),$F$25:$H$28,2,0)</f>
        <v>VIP</v>
      </c>
      <c r="H15" s="27" t="str">
        <f>HLOOKUP(MID(B15,6,2),$A$19:$D$21,2,0)</f>
        <v>PAKET A</v>
      </c>
      <c r="I15" s="27">
        <f>HLOOKUP(MID(B15,6,2),$A$19:$D$21,3,0)</f>
        <v>25000</v>
      </c>
      <c r="J15" s="27">
        <f>VLOOKUP(MID(B15,4,1),$F$25:$H$28,3,0)*F15</f>
        <v>130000</v>
      </c>
      <c r="K15" s="27">
        <f t="shared" si="0"/>
        <v>545000</v>
      </c>
    </row>
    <row r="16" spans="1:11" x14ac:dyDescent="0.35">
      <c r="A16" s="25">
        <f t="shared" si="1"/>
        <v>10</v>
      </c>
      <c r="B16" s="25" t="s">
        <v>6</v>
      </c>
      <c r="C16" s="25" t="s">
        <v>17</v>
      </c>
      <c r="D16" s="26">
        <v>45214</v>
      </c>
      <c r="E16" s="25" t="str">
        <f>VLOOKUP(LEFT(B16,3),A26:C29,2,0)</f>
        <v>JAKARTA-DENPASAR</v>
      </c>
      <c r="F16" s="27">
        <f>VLOOKUP(LEFT(B16,3),A25:C29,3,0)</f>
        <v>650000</v>
      </c>
      <c r="G16" s="27" t="str">
        <f>VLOOKUP(MID(B16,4,1),$F$25:$H$28,2,0)</f>
        <v>VIP</v>
      </c>
      <c r="H16" s="27" t="str">
        <f>HLOOKUP(MID(B16,6,2),$A$19:$D$21,2,0)</f>
        <v>PAKET C</v>
      </c>
      <c r="I16" s="27">
        <f>HLOOKUP(MID(B16,6,2),$A$19:$D$21,3,0)</f>
        <v>50000</v>
      </c>
      <c r="J16" s="27">
        <f>VLOOKUP(MID(B16,4,1),$F$25:$H$28,3,0)*F16</f>
        <v>130000</v>
      </c>
      <c r="K16" s="27">
        <f t="shared" si="0"/>
        <v>570000</v>
      </c>
    </row>
    <row r="17" spans="1:11" x14ac:dyDescent="0.35">
      <c r="A17" s="6"/>
      <c r="B17" s="6"/>
      <c r="C17" s="6"/>
      <c r="D17" s="6"/>
      <c r="E17" s="6"/>
      <c r="F17" s="7"/>
      <c r="G17" s="7"/>
      <c r="H17" s="8" t="s">
        <v>60</v>
      </c>
      <c r="I17" s="9"/>
      <c r="J17" s="10"/>
      <c r="K17" s="28">
        <f>SUM(K7:K16)</f>
        <v>6080500</v>
      </c>
    </row>
    <row r="18" spans="1:11" x14ac:dyDescent="0.35">
      <c r="A18" s="6"/>
      <c r="B18" s="6"/>
      <c r="C18" s="6"/>
      <c r="D18" s="6"/>
      <c r="E18" s="6"/>
      <c r="F18" s="6"/>
      <c r="G18" s="6"/>
      <c r="H18" s="11" t="s">
        <v>59</v>
      </c>
      <c r="I18" s="12"/>
      <c r="J18" s="13"/>
      <c r="K18" s="29">
        <f>COUNTIF(G7:G16,"VIP")</f>
        <v>4</v>
      </c>
    </row>
    <row r="19" spans="1:11" x14ac:dyDescent="0.35">
      <c r="A19" s="15" t="s">
        <v>31</v>
      </c>
      <c r="B19" s="19" t="s">
        <v>34</v>
      </c>
      <c r="C19" s="19" t="s">
        <v>35</v>
      </c>
      <c r="D19" s="19" t="s">
        <v>36</v>
      </c>
      <c r="E19" s="6"/>
      <c r="F19" s="6"/>
      <c r="G19" s="6"/>
      <c r="H19" s="6"/>
      <c r="I19" s="6"/>
      <c r="J19" s="6"/>
      <c r="K19" s="6"/>
    </row>
    <row r="20" spans="1:11" x14ac:dyDescent="0.35">
      <c r="A20" s="16" t="s">
        <v>32</v>
      </c>
      <c r="B20" s="20" t="s">
        <v>39</v>
      </c>
      <c r="C20" s="20" t="s">
        <v>38</v>
      </c>
      <c r="D20" s="20" t="s">
        <v>37</v>
      </c>
    </row>
    <row r="21" spans="1:11" x14ac:dyDescent="0.35">
      <c r="A21" s="16" t="s">
        <v>33</v>
      </c>
      <c r="B21" s="21">
        <v>25000</v>
      </c>
      <c r="C21" s="21">
        <v>37500</v>
      </c>
      <c r="D21" s="21">
        <v>50000</v>
      </c>
    </row>
    <row r="25" spans="1:11" x14ac:dyDescent="0.35">
      <c r="A25" s="17" t="s">
        <v>40</v>
      </c>
      <c r="B25" s="22" t="s">
        <v>45</v>
      </c>
      <c r="C25" s="22" t="s">
        <v>33</v>
      </c>
      <c r="F25" s="18" t="s">
        <v>40</v>
      </c>
      <c r="G25" s="18" t="s">
        <v>50</v>
      </c>
      <c r="H25" s="18" t="s">
        <v>51</v>
      </c>
    </row>
    <row r="26" spans="1:11" x14ac:dyDescent="0.35">
      <c r="A26" s="17" t="s">
        <v>41</v>
      </c>
      <c r="B26" s="22" t="s">
        <v>46</v>
      </c>
      <c r="C26" s="22">
        <v>750000</v>
      </c>
      <c r="F26" s="23" t="s">
        <v>52</v>
      </c>
      <c r="G26" s="23" t="s">
        <v>57</v>
      </c>
      <c r="H26" s="24">
        <v>0.2</v>
      </c>
    </row>
    <row r="27" spans="1:11" x14ac:dyDescent="0.35">
      <c r="A27" s="17" t="s">
        <v>42</v>
      </c>
      <c r="B27" s="22" t="s">
        <v>47</v>
      </c>
      <c r="C27" s="22">
        <v>700000</v>
      </c>
      <c r="F27" s="23" t="s">
        <v>53</v>
      </c>
      <c r="G27" s="23" t="s">
        <v>56</v>
      </c>
      <c r="H27" s="24">
        <v>0.15</v>
      </c>
    </row>
    <row r="28" spans="1:11" x14ac:dyDescent="0.35">
      <c r="A28" s="17" t="s">
        <v>43</v>
      </c>
      <c r="B28" s="22" t="s">
        <v>48</v>
      </c>
      <c r="C28" s="22">
        <v>650000</v>
      </c>
      <c r="F28" s="23" t="s">
        <v>54</v>
      </c>
      <c r="G28" s="23" t="s">
        <v>55</v>
      </c>
      <c r="H28" s="24">
        <v>0.1</v>
      </c>
    </row>
    <row r="29" spans="1:11" x14ac:dyDescent="0.35">
      <c r="A29" s="17" t="s">
        <v>44</v>
      </c>
      <c r="B29" s="22" t="s">
        <v>49</v>
      </c>
      <c r="C29" s="22">
        <v>630000</v>
      </c>
    </row>
  </sheetData>
  <mergeCells count="8">
    <mergeCell ref="A4:C4"/>
    <mergeCell ref="D4:F4"/>
    <mergeCell ref="A1:K2"/>
    <mergeCell ref="H17:J17"/>
    <mergeCell ref="H18:J18"/>
    <mergeCell ref="A3:K3"/>
    <mergeCell ref="A5:K5"/>
    <mergeCell ref="G4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INDONESIANA</dc:creator>
  <cp:lastModifiedBy>INDONESIANA</cp:lastModifiedBy>
  <dcterms:created xsi:type="dcterms:W3CDTF">2023-10-21T07:49:23Z</dcterms:created>
  <dcterms:modified xsi:type="dcterms:W3CDTF">2023-10-21T09:20:32Z</dcterms:modified>
</cp:coreProperties>
</file>